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12" documentId="8_{B5C72452-C099-4E1D-94DE-A94C59BC5CFD}" xr6:coauthVersionLast="47" xr6:coauthVersionMax="47" xr10:uidLastSave="{D1481DCB-1086-4437-83D3-9DA14978AFF5}"/>
  <workbookProtection workbookAlgorithmName="SHA-512" workbookHashValue="/zd+3VegNBklm2L5Z85tTpJ01YcbGgtXXIOWVjIZ/e3LvqqCmi6RaI5ijqZL+j577K+8GEdYVupbBEA4arsPnQ==" workbookSaltValue="R/H/kbxi1DJmNrNW4pgzWQ=="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21" l="1"/>
  <c r="A15" i="21" s="1"/>
  <c r="A18" i="21" l="1"/>
  <c r="B12" i="21"/>
  <c r="A12" i="21"/>
  <c r="F15" i="3"/>
  <c r="F56" i="3"/>
  <c r="A19" i="21" l="1"/>
  <c r="A11" i="10" s="1"/>
  <c r="A12" i="10" s="1"/>
  <c r="A9" i="10"/>
  <c r="A10" i="10" s="1"/>
  <c r="F91" i="3"/>
  <c r="F92" i="3"/>
  <c r="F93" i="3"/>
  <c r="F94"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5" i="3"/>
  <c r="F54" i="3"/>
  <c r="F53" i="3"/>
  <c r="F52" i="3"/>
  <c r="F51" i="3"/>
  <c r="F50" i="3"/>
  <c r="F49" i="3"/>
  <c r="F48" i="3"/>
  <c r="F47" i="3"/>
  <c r="F46" i="3"/>
  <c r="F45" i="3"/>
  <c r="F44" i="3"/>
  <c r="F43" i="3"/>
  <c r="F42" i="3"/>
  <c r="F41" i="3"/>
  <c r="F40" i="3"/>
  <c r="F39" i="3"/>
  <c r="F38" i="3"/>
  <c r="F37" i="3"/>
  <c r="F36" i="3"/>
  <c r="F35" i="3"/>
  <c r="F34" i="3"/>
  <c r="F33" i="3"/>
  <c r="F20" i="3"/>
  <c r="F21" i="3"/>
  <c r="F22" i="3"/>
  <c r="F23" i="3"/>
  <c r="F24" i="3"/>
  <c r="F25" i="3"/>
  <c r="F26" i="3"/>
  <c r="F27" i="3"/>
  <c r="F28" i="3"/>
  <c r="F29" i="3"/>
  <c r="F30" i="3"/>
  <c r="F31" i="3"/>
  <c r="F32" i="3"/>
  <c r="F6" i="3"/>
  <c r="F7" i="3"/>
  <c r="F8" i="3"/>
  <c r="F9" i="3"/>
  <c r="F10" i="3"/>
  <c r="F11" i="3"/>
  <c r="F12" i="3"/>
  <c r="F13" i="3"/>
  <c r="F14" i="3"/>
  <c r="F16" i="3"/>
  <c r="F17" i="3"/>
  <c r="F18" i="3"/>
  <c r="F19" i="3"/>
  <c r="A20" i="21" l="1"/>
  <c r="F5" i="3"/>
  <c r="D11" i="8" l="1"/>
  <c r="C11" i="8"/>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H555" i="3"/>
  <c r="C6" i="9" l="1"/>
  <c r="C7" i="9"/>
  <c r="C8" i="9"/>
  <c r="C9" i="9"/>
  <c r="C10" i="9"/>
  <c r="C11" i="9"/>
  <c r="C12" i="9"/>
  <c r="C13" i="9"/>
  <c r="C14" i="9"/>
  <c r="C15" i="9"/>
  <c r="C16" i="9"/>
  <c r="C17" i="9"/>
  <c r="C18" i="9"/>
  <c r="C19" i="9"/>
  <c r="C20" i="9"/>
  <c r="C21" i="9"/>
  <c r="C5" i="9"/>
  <c r="D6" i="22" l="1"/>
  <c r="D7" i="22"/>
  <c r="D8" i="22"/>
  <c r="D9" i="22"/>
  <c r="D10" i="22"/>
  <c r="D11" i="22"/>
  <c r="D12" i="22"/>
  <c r="D13" i="22"/>
  <c r="D14" i="22"/>
  <c r="D15" i="22"/>
  <c r="D16" i="22"/>
  <c r="D17" i="22"/>
  <c r="D18" i="22"/>
  <c r="D19" i="22"/>
  <c r="D20" i="22"/>
  <c r="D21" i="22"/>
  <c r="D22" i="22"/>
  <c r="D23" i="22"/>
  <c r="D24" i="22"/>
  <c r="D25" i="22"/>
  <c r="D26" i="22"/>
  <c r="D27" i="22"/>
  <c r="D28" i="22"/>
  <c r="D29" i="22"/>
  <c r="D5" i="22"/>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B16" i="21"/>
  <c r="B17" i="21" s="1"/>
  <c r="A11" i="21"/>
  <c r="B11" i="21"/>
  <c r="B20" i="21" s="1"/>
  <c r="H560" i="3"/>
  <c r="B22" i="21" l="1"/>
  <c r="C22" i="9"/>
  <c r="B18" i="21"/>
  <c r="H559" i="3"/>
  <c r="A21" i="21" l="1"/>
  <c r="A654" i="3" a="1"/>
  <c r="A654" i="3" s="1"/>
  <c r="B14" i="10" l="1"/>
  <c r="A13" i="10"/>
  <c r="A14" i="10" s="1"/>
  <c r="B30" i="22"/>
  <c r="H561" i="3" l="1"/>
  <c r="F561" i="3" l="1"/>
  <c r="F560" i="3"/>
  <c r="F559" i="3"/>
  <c r="F558" i="3"/>
  <c r="F557" i="3"/>
  <c r="F556" i="3"/>
  <c r="F555" i="3"/>
  <c r="F554"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<sst xmlns="http://schemas.openxmlformats.org/spreadsheetml/2006/main" count="3015" uniqueCount="808">
  <si>
    <t>Wastewater treatment works:</t>
  </si>
  <si>
    <t>Septic Tank default</t>
  </si>
  <si>
    <t>Soil drainage type:</t>
  </si>
  <si>
    <t>Table 1: Stage 1 WwTW lookup</t>
  </si>
  <si>
    <t>Discharge Site Name</t>
  </si>
  <si>
    <t>Phosphorus, Total as P (mg/l)</t>
  </si>
  <si>
    <t>Phosphorus, Total as P (mg/l), permit post 2025</t>
  </si>
  <si>
    <t>Package Treatment Plant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</si>
  <si>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</si>
  <si>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</si>
  <si>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</si>
  <si>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</si>
  <si>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</si>
  <si>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</si>
  <si>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</si>
  <si>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</si>
  <si>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</si>
  <si>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</si>
  <si>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Farm Lookup</t>
  </si>
  <si>
    <t>Mean P export of farm type and climate combination</t>
  </si>
  <si>
    <t>Mean P export of farm type</t>
  </si>
  <si>
    <t>Cereals</t>
  </si>
  <si>
    <t>700to900</t>
  </si>
  <si>
    <t>FreeDrain</t>
  </si>
  <si>
    <t>DrainedAr</t>
  </si>
  <si>
    <t>DrainedArGr</t>
  </si>
  <si>
    <t>900to1200</t>
  </si>
  <si>
    <t>General</t>
  </si>
  <si>
    <t>Horticulture</t>
  </si>
  <si>
    <t>Poultry</t>
  </si>
  <si>
    <t>Dairy</t>
  </si>
  <si>
    <t>Lowland</t>
  </si>
  <si>
    <t>Mixed</t>
  </si>
  <si>
    <t>Pig</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</si>
  <si>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</si>
  <si>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</si>
  <si>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</si>
  <si>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</si>
  <si>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</si>
  <si>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</si>
  <si>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</si>
  <si>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</si>
  <si>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</si>
  <si>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</si>
  <si>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</si>
  <si>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</si>
  <si>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</si>
  <si>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</si>
  <si>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</si>
  <si>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</si>
  <si>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</si>
  <si>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</si>
  <si>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</si>
  <si>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</si>
  <si>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</si>
  <si>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</si>
  <si>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</si>
  <si>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</si>
  <si>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</si>
  <si>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</si>
  <si>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</si>
  <si>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</si>
  <si>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</si>
  <si>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</si>
  <si>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</si>
  <si>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</si>
  <si>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</si>
  <si>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</si>
  <si>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</si>
  <si>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</si>
  <si>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</si>
  <si>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</si>
  <si>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</si>
  <si>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</si>
  <si>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</si>
  <si>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</si>
  <si>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</si>
  <si>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</si>
  <si>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</si>
  <si>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</si>
  <si>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Table 7: Stage 2 and 3 Landcovers</t>
  </si>
  <si>
    <t>Table 8: Stage 2 and 3 Landcover lookup</t>
  </si>
  <si>
    <t>Operational Catchment</t>
  </si>
  <si>
    <t>Farmscoper equivalent</t>
  </si>
  <si>
    <t>All Possible Landcover Types</t>
  </si>
  <si>
    <t>Table 5: Stage 2 and 3 Soil Drainage Lookup</t>
  </si>
  <si>
    <t>Soilscape drainage term</t>
  </si>
  <si>
    <t>Farmscoper term</t>
  </si>
  <si>
    <t>Definition</t>
  </si>
  <si>
    <t>Freely draining</t>
  </si>
  <si>
    <t>Free Draining</t>
  </si>
  <si>
    <t>Slightly impeded drainage</t>
  </si>
  <si>
    <t>Drained for arable</t>
  </si>
  <si>
    <t>LFA</t>
  </si>
  <si>
    <t>Impeded drainage</t>
  </si>
  <si>
    <t>Drained for arable and grassland</t>
  </si>
  <si>
    <t>Variable</t>
  </si>
  <si>
    <t>Surface Wetness</t>
  </si>
  <si>
    <t>Naturally wet</t>
  </si>
  <si>
    <t>Table 6: Stage 2 and 3 NVZ Lookup</t>
  </si>
  <si>
    <t>Yes</t>
  </si>
  <si>
    <t>No</t>
  </si>
  <si>
    <t>Table of contents</t>
  </si>
  <si>
    <t>Topic of each table</t>
  </si>
  <si>
    <t>Link to each worksheet</t>
  </si>
  <si>
    <t>Nutrients from wastewater</t>
  </si>
  <si>
    <t>Nutrients from current land use</t>
  </si>
  <si>
    <t>Nutrients from future land use</t>
  </si>
  <si>
    <t>Water usage (litres/person/day):</t>
  </si>
  <si>
    <t>Annual average rainfall (mm):</t>
  </si>
  <si>
    <t>Date of first occupancy (dd/mm/yyyy):</t>
  </si>
  <si>
    <t>Water infrastructure information</t>
  </si>
  <si>
    <t>Final calculation of nutrient load from wastewater</t>
  </si>
  <si>
    <t>Current land use information</t>
  </si>
  <si>
    <t>Total nutrient budget calculations</t>
  </si>
  <si>
    <t>Final nutrient budgets</t>
  </si>
  <si>
    <t>Notes about the final nutrient budgets</t>
  </si>
  <si>
    <t>Phosphorus, Total as P (mg/l), permit post 2030</t>
  </si>
  <si>
    <t>SuDS</t>
  </si>
  <si>
    <t>Final_nutrient_budgets</t>
  </si>
  <si>
    <t>General information about the calculator</t>
  </si>
  <si>
    <t>Additional population (people):</t>
  </si>
  <si>
    <t>Wastewater by development (litres/day):</t>
  </si>
  <si>
    <t>Sources of information required for nutrients from current land use worksheet</t>
  </si>
  <si>
    <t>Description of values generated</t>
  </si>
  <si>
    <t>Values generated</t>
  </si>
  <si>
    <t>Description of the information:</t>
  </si>
  <si>
    <t>Description of required information</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</si>
  <si>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</si>
  <si>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Notes on data</t>
  </si>
  <si>
    <t>Net land use TP change (kg TP/year):</t>
  </si>
  <si>
    <t>Wastewater TP load (kg TP/year):</t>
  </si>
  <si>
    <t>You can move between worksheets using the tabs at the bottom of the page.</t>
  </si>
  <si>
    <t>Current land uses</t>
  </si>
  <si>
    <t>Future land uses</t>
  </si>
  <si>
    <t>Future Landcovers</t>
  </si>
  <si>
    <t>Totals:</t>
  </si>
  <si>
    <t>Annual phosphorus load removed by SuDS
(kg TP/yr)</t>
  </si>
  <si>
    <t>Notes about the nutrients from future land use worksheet</t>
  </si>
  <si>
    <t>Notes about the nutrients from current land use worksheet</t>
  </si>
  <si>
    <t>Notes about the nutrients from wastewater worksheet</t>
  </si>
  <si>
    <t xml:space="preserve">This worksheet contains one table in which the user can enter key information about the use of SuDS to treat the runoff from the site and reduce the nutrient loading from future land uses. </t>
  </si>
  <si>
    <t>Table 9: New landcovers</t>
  </si>
  <si>
    <t>This sheet contains nine tables. A blank row seperates the end of each table from the header for the next table.</t>
  </si>
  <si>
    <t>Current wastewater treatment works P permit (mg TP/litre):</t>
  </si>
  <si>
    <t>Column1</t>
  </si>
  <si>
    <t>Column2</t>
  </si>
  <si>
    <t>Column3</t>
  </si>
  <si>
    <t>Residential P export coefficient (kg/ha/yr)2</t>
  </si>
  <si>
    <t>Commercial / industrial P export coefficient (kg/ha/yr)3</t>
  </si>
  <si>
    <t>Open urban P export coefficient (kg/ha/yr)4</t>
  </si>
  <si>
    <t/>
  </si>
  <si>
    <t>General|900to1200</t>
  </si>
  <si>
    <t>Poultry|900to1200</t>
  </si>
  <si>
    <t>Dairy|900to1200</t>
  </si>
  <si>
    <t>Lowland|900to1200</t>
  </si>
  <si>
    <t>Mixed|900to1200</t>
  </si>
  <si>
    <t>Cereals|FALSE|900to1200|FreeDrain</t>
  </si>
  <si>
    <t>General|FALSE|900to1200|FreeDrain</t>
  </si>
  <si>
    <t>Dairy|FALSE|900to1200|FreeDrain</t>
  </si>
  <si>
    <t>Lowland|FALSE|900to1200|FreeDrain</t>
  </si>
  <si>
    <t>Lowland|FALSE|900to1200|DrainedAr</t>
  </si>
  <si>
    <t>Annual phosphorus export  
(kg TP/yr)</t>
  </si>
  <si>
    <t>Annual phosphorus inputs to SuDS feature(s)
(kg T/yr)</t>
  </si>
  <si>
    <t>TP budget:</t>
  </si>
  <si>
    <t>TP budget + 20% buffer:</t>
  </si>
  <si>
    <t>Annual phosphorus export
(kg TP/yr)</t>
  </si>
  <si>
    <t>General|1200to1500</t>
  </si>
  <si>
    <t>General|Over1500</t>
  </si>
  <si>
    <t>Dairy|1200to1500</t>
  </si>
  <si>
    <t>LFA|1200to1500</t>
  </si>
  <si>
    <t>LFA|Over1500</t>
  </si>
  <si>
    <t>Lowland|1200to1500</t>
  </si>
  <si>
    <t>Lowland|Over1500</t>
  </si>
  <si>
    <t>Poultry|Over1500</t>
  </si>
  <si>
    <t>LFA|900to1200</t>
  </si>
  <si>
    <t>Mixed|1200to1500</t>
  </si>
  <si>
    <t>General|FALSE|900to1200|DrainedAr</t>
  </si>
  <si>
    <t>Dairy|FALSE|900to1200|DrainedAr</t>
  </si>
  <si>
    <t>LFA|FALSE|900to1200|FreeDrain</t>
  </si>
  <si>
    <t>LFA|FALSE|900to1200|DrainedAr</t>
  </si>
  <si>
    <t>LFA|FALSE|1200to1500|FreeDrain</t>
  </si>
  <si>
    <t>LFA|FALSE|1200to1500|DrainedArGr</t>
  </si>
  <si>
    <t>LFA|FALSE|Over1500|FreeDrain</t>
  </si>
  <si>
    <t>Mixed|FALSE|900to1200|FreeDrain</t>
  </si>
  <si>
    <t>If you use screen reading software, you can use 'Ctrl' + 'Page Down' keys to move between the tabs.</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</si>
  <si>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</si>
  <si>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The drainage associated with the predominant soil type within the development site can be found using the Soilscapes Map</t>
  </si>
  <si>
    <t>Notes about the SuDS worksheet</t>
  </si>
  <si>
    <t>The value(s) shown represent the nutrient mitigation required in kilograms per year to achieve nutrient neutrality.</t>
  </si>
  <si>
    <t>Each worksheet is connected through a set of formulas which calculate the nutrient budget. As such, all sheets which represent the four key stages require data inputs in order to calculate the nutrient budget.</t>
  </si>
  <si>
    <t>Average occupancy rate (people/dwelling or people/unit):</t>
  </si>
  <si>
    <t>This calculator was created by Ricardo Energy and Environment.</t>
  </si>
  <si>
    <t>This calculator contains 6 worksheets with 9 tables in total.</t>
  </si>
  <si>
    <t>This is the instructions cover sheet. It tells you how to use the calculator and gives an overview of each worksheet.</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</si>
  <si>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</si>
  <si>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</si>
  <si>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Worksheet 1 Nutrient loading from additional wastewater</t>
  </si>
  <si>
    <t>Worksheet 2 Nutrient loading from current land use</t>
  </si>
  <si>
    <t>Worksheet 3 Nutrient loading from future land use</t>
  </si>
  <si>
    <t>Worksheet 4 Nutrient loading from future land use after treatment through a sustainable urban drainage system (SuDS)</t>
  </si>
  <si>
    <t>Worksheet 5 Nutrient budget calculations</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</si>
  <si>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</si>
  <si>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</si>
  <si>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</si>
  <si>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</si>
  <si>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</si>
  <si>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</si>
  <si>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</si>
  <si>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</si>
  <si>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</si>
  <si>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</si>
  <si>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</si>
  <si>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</si>
  <si>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</si>
  <si>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</si>
  <si>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</si>
  <si>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The operational catchment within which the development is located can be found using the Environment Agency Catchment Data Explorer</t>
  </si>
  <si>
    <t>Whether the development is located within a nitrate vulnerable zone (NVZ) can be found using the UK Soil Observatory 'Nitrate Vulnerable Zones - England' map</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</si>
  <si>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</si>
  <si>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</si>
  <si>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</si>
  <si>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This final stage automatically calculates the results from worksheets 1-5.</t>
  </si>
  <si>
    <t>If there are 2 or 3 values due to changing permits, the calculator will show the total amount of nutrient mitigation that is needed before and after the changing permit date.</t>
  </si>
  <si>
    <t>The calculator guidance gives further information about the landcover types used in this calculator.</t>
  </si>
  <si>
    <t>Data entry column - user inputs required</t>
  </si>
  <si>
    <t>Additional data entry column - user inputs may be required</t>
  </si>
  <si>
    <t>Existing land use type(s) - user inputs required</t>
  </si>
  <si>
    <t>Area (ha) - user inputs required</t>
  </si>
  <si>
    <t>New land use type(s) - user inputs required</t>
  </si>
  <si>
    <t>New land use type(s) within SuDS catchment area - user inputs required</t>
  </si>
  <si>
    <t>SuDS catchment area (ha) - user inputs required</t>
  </si>
  <si>
    <t>Percentage of flow entering the SuDS (%) - user inputs required</t>
  </si>
  <si>
    <t>Name of SuDS feature(s) - user inputs required</t>
  </si>
  <si>
    <t>TP removal rate for features - user specified (%) - user inputs required</t>
  </si>
  <si>
    <t>SuDS information</t>
  </si>
  <si>
    <t>Development proposal (dwellings/units):</t>
  </si>
  <si>
    <t>Nutrients from future land use after sustainable urban drainage system (SuDS) treatment</t>
  </si>
  <si>
    <t>Within nitrate vulnerable zone (NVZ):</t>
  </si>
  <si>
    <t>Operational catchment:</t>
  </si>
  <si>
    <t>This calculator uses a set of lookup tables to find relevant values in a hidden spreadsheet titled the 'Value_look_up_tables' worksheet.</t>
  </si>
  <si>
    <t xml:space="preserve">If editing any values in this calculator, you must make sure there is a sufficient evidence base to justify these changes and that the new inputs are selected in accordance with the precautionary principle.  </t>
  </si>
  <si>
    <t xml:space="preserve">It is advisable to retain a blank copy of this calculator and 'Save as' a new copy each time you calculate a budget to minimise the risk of using incorrect data inputs and to ease the calculation of new nutrient budgets. </t>
  </si>
  <si>
    <t>Horticulture|900to1200</t>
  </si>
  <si>
    <t>Horticulture|1200to1500</t>
  </si>
  <si>
    <t>Mixed|Over1500</t>
  </si>
  <si>
    <t>Cereals|900to1200</t>
  </si>
  <si>
    <t>Cereals|FALSE|900to1200|DrainedArGr</t>
  </si>
  <si>
    <t>General|FALSE|700to900|FreeDrain</t>
  </si>
  <si>
    <t>General|700to900</t>
  </si>
  <si>
    <t>General|FALSE|700to900|DrainedAr</t>
  </si>
  <si>
    <t>General|FALSE|900to1200|DrainedArGr</t>
  </si>
  <si>
    <t>Dairy|FALSE|700to900|FreeDrain</t>
  </si>
  <si>
    <t>Dairy|700to900</t>
  </si>
  <si>
    <t>Dairy|FALSE|700to900|DrainedAr</t>
  </si>
  <si>
    <t>Dairy|FALSE|700to900|DrainedArGr</t>
  </si>
  <si>
    <t>Dairy|FALSE|900to1200|DrainedArGr</t>
  </si>
  <si>
    <t>Dairy|TRUE|900to1200|DrainedArGr</t>
  </si>
  <si>
    <t>LFA|FALSE|700to900|DrainedAr</t>
  </si>
  <si>
    <t>LFA|700to900</t>
  </si>
  <si>
    <t>LFA|FALSE|900to1200|DrainedArGr</t>
  </si>
  <si>
    <t>LFA|TRUE|900to1200|DrainedArGr</t>
  </si>
  <si>
    <t>Lowland|FALSE|700to900|FreeDrain</t>
  </si>
  <si>
    <t>Lowland|700to900</t>
  </si>
  <si>
    <t>Lowland|FALSE|700to900|DrainedAr</t>
  </si>
  <si>
    <t>Lowland|FALSE|900to1200|DrainedArGr</t>
  </si>
  <si>
    <t>Lowland|TRUE|900to1200|DrainedArGr</t>
  </si>
  <si>
    <t>Mixed|FALSE|900to1200|DrainedArGr</t>
  </si>
  <si>
    <t>Mixed|TRUE|900to1200|DrainedArGr</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</si>
  <si>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</si>
  <si>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</si>
  <si>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</si>
  <si>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</si>
  <si>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Natural England Nutrient Neutrality budget calculator for the River Eden SAC</t>
  </si>
  <si>
    <t>The annual average rainfall that the development will receive can be found using the National River Flow Archive for the '76007 - Eden at Sheepmount'</t>
  </si>
  <si>
    <t>Aglionby STW</t>
  </si>
  <si>
    <t>Ainstable WwTW</t>
  </si>
  <si>
    <t>Appleby WwTW</t>
  </si>
  <si>
    <t>Armathwaite WwTW</t>
  </si>
  <si>
    <t>Askham WwTW</t>
  </si>
  <si>
    <t>Bampton STW</t>
  </si>
  <si>
    <t>Blencarn WwTW</t>
  </si>
  <si>
    <t>Bolton Penrith WwTW</t>
  </si>
  <si>
    <t>Brackenber WwTW</t>
  </si>
  <si>
    <t>Brampton (Carlisle) STW</t>
  </si>
  <si>
    <t>Brough WwTW</t>
  </si>
  <si>
    <t>Burnbanks Village STP</t>
  </si>
  <si>
    <t>Busk STW</t>
  </si>
  <si>
    <t>Caldbeck WwTW</t>
  </si>
  <si>
    <t>Calthwaite WwTW</t>
  </si>
  <si>
    <t>Cargo WwTW</t>
  </si>
  <si>
    <t>Carlisle WwTW</t>
  </si>
  <si>
    <t>Castle Carrock WwTW</t>
  </si>
  <si>
    <t>Cocklakes STW</t>
  </si>
  <si>
    <t>Cotehill WwTW</t>
  </si>
  <si>
    <t>Croglin STW</t>
  </si>
  <si>
    <t>Crosby Garret WwTW</t>
  </si>
  <si>
    <t>Culgaith STW</t>
  </si>
  <si>
    <t>Cumwhinton STW</t>
  </si>
  <si>
    <t>Dacre STW</t>
  </si>
  <si>
    <t>Dalston WwTW</t>
  </si>
  <si>
    <t>Drybeck STW</t>
  </si>
  <si>
    <t>Dufton Village STW</t>
  </si>
  <si>
    <t>Edenhall WwTW</t>
  </si>
  <si>
    <t>Faugh STW</t>
  </si>
  <si>
    <t>Gilsland WwTW</t>
  </si>
  <si>
    <t>Glassonby Village WwTW</t>
  </si>
  <si>
    <t>Glenridding WwTW</t>
  </si>
  <si>
    <t>Great Asby WwTW</t>
  </si>
  <si>
    <t>Great Salkeld WwTW</t>
  </si>
  <si>
    <t>Greystoke WwTW</t>
  </si>
  <si>
    <t>Haweswater (Visitors And Works)</t>
  </si>
  <si>
    <t>Heads Nook WwTW</t>
  </si>
  <si>
    <t>Hunsonby STW</t>
  </si>
  <si>
    <t>Hutton-In-The-Forest STW</t>
  </si>
  <si>
    <t>Kaber WwTW</t>
  </si>
  <si>
    <t>Kings Meaburn STW</t>
  </si>
  <si>
    <t>Kirkby Stephen WwTW</t>
  </si>
  <si>
    <t>Kirkby Thore STW</t>
  </si>
  <si>
    <t>Kirkoswald STW</t>
  </si>
  <si>
    <t>Knock STW</t>
  </si>
  <si>
    <t>Langwathby WwTW</t>
  </si>
  <si>
    <t>Laversdale STW</t>
  </si>
  <si>
    <t>Little Blencowe STW</t>
  </si>
  <si>
    <t>Little Salkeld WwTW</t>
  </si>
  <si>
    <t>Long Marton East STW</t>
  </si>
  <si>
    <t>Long Marton West STW</t>
  </si>
  <si>
    <t>Low Hesket STW</t>
  </si>
  <si>
    <t>Low Row STW</t>
  </si>
  <si>
    <t>Melmerby STW</t>
  </si>
  <si>
    <t>Milburn STW</t>
  </si>
  <si>
    <t>Morland WwTW</t>
  </si>
  <si>
    <t>Motherby WwTW</t>
  </si>
  <si>
    <t>Murton WwTW</t>
  </si>
  <si>
    <t>Newbiggin (Eden) STW</t>
  </si>
  <si>
    <t>Outhgill STW</t>
  </si>
  <si>
    <t>Patterdale STW</t>
  </si>
  <si>
    <t>Penrith WwTW (Penrt)</t>
  </si>
  <si>
    <t>Plumpton North WwTW</t>
  </si>
  <si>
    <t>Plumpton South STW</t>
  </si>
  <si>
    <t>Pooley Bridge East WwTW</t>
  </si>
  <si>
    <t>Ravenstonedale STW</t>
  </si>
  <si>
    <t>Renwick STW</t>
  </si>
  <si>
    <t>Rockliffe WwTW</t>
  </si>
  <si>
    <t>Sandford Village WwTW</t>
  </si>
  <si>
    <t>Shap STW</t>
  </si>
  <si>
    <t>Skelton STW</t>
  </si>
  <si>
    <t>Sockbridge And Tirril WwTW</t>
  </si>
  <si>
    <t>Soulby WwTW</t>
  </si>
  <si>
    <t>South Stanmore STW</t>
  </si>
  <si>
    <t>Southwaite STW</t>
  </si>
  <si>
    <t>Stanegarth STP</t>
  </si>
  <si>
    <t>Swindale Foot Farm</t>
  </si>
  <si>
    <t>Talkin STW</t>
  </si>
  <si>
    <t>Temple Sowerby STW</t>
  </si>
  <si>
    <t>The How STW</t>
  </si>
  <si>
    <t>Walton STW</t>
  </si>
  <si>
    <t>Warcop Camp STW</t>
  </si>
  <si>
    <t>Warwick Bridge STW</t>
  </si>
  <si>
    <t>West Hall STW</t>
  </si>
  <si>
    <t>Wetheral And Great Corby WwTW</t>
  </si>
  <si>
    <t>Wetheral Pastures STW</t>
  </si>
  <si>
    <t>Wreay WwTW</t>
  </si>
  <si>
    <t>WwTW Opposite Fowrass Farm</t>
  </si>
  <si>
    <t>Eamont</t>
  </si>
  <si>
    <t>Eamont|Cereals|FALSE|900to1200|FreeDrain</t>
  </si>
  <si>
    <t>Eamont|Cereals|TRUE|900to1200|FreeDrain</t>
  </si>
  <si>
    <t>Eamont|Cereals|TRUE|900to1200|DrainedArGr</t>
  </si>
  <si>
    <t>Eamont|Cereals|FALSE|1200to1500|DrainedArGr</t>
  </si>
  <si>
    <t>Cereals|1200to1500</t>
  </si>
  <si>
    <t>Eamont|General|FALSE|900to1200|FreeDrain</t>
  </si>
  <si>
    <t>Eamont|General|TRUE|900to1200|FreeDrain</t>
  </si>
  <si>
    <t>Eamont|General|FALSE|900to1200|DrainedArGr</t>
  </si>
  <si>
    <t>Eamont|General|FALSE|1200to1500|FreeDrain</t>
  </si>
  <si>
    <t>Eamont|General|FALSE|1200to1500|DrainedArGr</t>
  </si>
  <si>
    <t>Eamont|General|FALSE|Over1500|FreeDrain</t>
  </si>
  <si>
    <t>Eamont|General|FALSE|Over1500|DrainedAr</t>
  </si>
  <si>
    <t>Eamont|General|FALSE|Over1500|DrainedArGr</t>
  </si>
  <si>
    <t>Eamont|Poultry|FALSE|900to1200|FreeDrain</t>
  </si>
  <si>
    <t>Eamont|Poultry|TRUE|900to1200|FreeDrain</t>
  </si>
  <si>
    <t>Eamont|Poultry|FALSE|900to1200|DrainedArGr</t>
  </si>
  <si>
    <t>Eamont|Poultry|TRUE|900to1200|DrainedArGr</t>
  </si>
  <si>
    <t>Eamont|Poultry|FALSE|1200to1500|FreeDrain</t>
  </si>
  <si>
    <t>Poultry|1200to1500</t>
  </si>
  <si>
    <t>Eamont|Poultry|FALSE|Over1500|DrainedAr</t>
  </si>
  <si>
    <t>Eamont|Poultry|FALSE|Over1500|DrainedArGr</t>
  </si>
  <si>
    <t>Eamont|Dairy|FALSE|900to1200|FreeDrain</t>
  </si>
  <si>
    <t>Eamont|Dairy|TRUE|900to1200|FreeDrain</t>
  </si>
  <si>
    <t>Eamont|Dairy|FALSE|900to1200|DrainedArGr</t>
  </si>
  <si>
    <t>Eamont|Dairy|FALSE|1200to1500|FreeDrain</t>
  </si>
  <si>
    <t>Eamont|Dairy|FALSE|1200to1500|DrainedArGr</t>
  </si>
  <si>
    <t>Eamont|LFA|FALSE|900to1200|FreeDrain</t>
  </si>
  <si>
    <t>Eamont|LFA|TRUE|900to1200|FreeDrain</t>
  </si>
  <si>
    <t>Eamont|LFA|FALSE|900to1200|DrainedArGr</t>
  </si>
  <si>
    <t>Eamont|LFA|TRUE|900to1200|DrainedArGr</t>
  </si>
  <si>
    <t>Eamont|LFA|FALSE|1200to1500|FreeDrain</t>
  </si>
  <si>
    <t>Eamont|LFA|FALSE|1200to1500|DrainedArGr</t>
  </si>
  <si>
    <t>Eamont|LFA|FALSE|Over1500|FreeDrain</t>
  </si>
  <si>
    <t>Eamont|LFA|FALSE|Over1500|DrainedAr</t>
  </si>
  <si>
    <t>Eamont|LFA|FALSE|Over1500|DrainedArGr</t>
  </si>
  <si>
    <t>Eamont|Lowland|TRUE|700to900|FreeDrain</t>
  </si>
  <si>
    <t>Eamont|Lowland|FALSE|900to1200|FreeDrain</t>
  </si>
  <si>
    <t>Eamont|Lowland|TRUE|900to1200|FreeDrain</t>
  </si>
  <si>
    <t>Eamont|Lowland|FALSE|900to1200|DrainedArGr</t>
  </si>
  <si>
    <t>Eamont|Lowland|TRUE|900to1200|DrainedArGr</t>
  </si>
  <si>
    <t>Eamont|Lowland|FALSE|1200to1500|DrainedArGr</t>
  </si>
  <si>
    <t>Eamont|Lowland|FALSE|Over1500|FreeDrain</t>
  </si>
  <si>
    <t>Eamont|Lowland|FALSE|Over1500|DrainedAr</t>
  </si>
  <si>
    <t>Eamont|Lowland|FALSE|Over1500|DrainedArGr</t>
  </si>
  <si>
    <t>Eamont|Mixed|FALSE|900to1200|FreeDrain</t>
  </si>
  <si>
    <t>Eamont|Mixed|TRUE|900to1200|FreeDrain</t>
  </si>
  <si>
    <t>Eamont|Mixed|FALSE|1200to1500|DrainedArGr</t>
  </si>
  <si>
    <t>Eamont|Mixed|FALSE|Over1500|FreeDrain</t>
  </si>
  <si>
    <t>Eamont|Mixed|FALSE|Over1500|DrainedArGr</t>
  </si>
  <si>
    <t>Eden Lower</t>
  </si>
  <si>
    <t>Eden Lower|Cereals|FALSE|700to900|FreeDrain</t>
  </si>
  <si>
    <t>Cereals|700to900</t>
  </si>
  <si>
    <t>Eden Lower|Cereals|FALSE|700to900|DrainedAr</t>
  </si>
  <si>
    <t>Eden Lower|Cereals|FALSE|700to900|DrainedArGr</t>
  </si>
  <si>
    <t>Eden Lower|Cereals|TRUE|900to1200|FreeDrain</t>
  </si>
  <si>
    <t>Eden Lower|General|FALSE|700to900|FreeDrain</t>
  </si>
  <si>
    <t>Eden Lower|General|TRUE|700to900|FreeDrain</t>
  </si>
  <si>
    <t>Eden Lower|General|FALSE|700to900|DrainedAr</t>
  </si>
  <si>
    <t>Eden Lower|General|FALSE|700to900|DrainedArGr</t>
  </si>
  <si>
    <t>Eden Lower|General|TRUE|700to900|DrainedArGr</t>
  </si>
  <si>
    <t>Eden Lower|General|FALSE|900to1200|FreeDrain</t>
  </si>
  <si>
    <t>Eden Lower|General|TRUE|900to1200|FreeDrain</t>
  </si>
  <si>
    <t>Eden Lower|General|FALSE|900to1200|DrainedArGr</t>
  </si>
  <si>
    <t>Eden Lower|Horticulture|FALSE|700to900|FreeDrain</t>
  </si>
  <si>
    <t>Horticulture|700to900</t>
  </si>
  <si>
    <t>Eden Lower|Horticulture|TRUE|700to900|FreeDrain</t>
  </si>
  <si>
    <t>Eden Lower|Horticulture|FALSE|700to900|DrainedAr</t>
  </si>
  <si>
    <t>Eden Lower|Horticulture|FALSE|700to900|DrainedArGr</t>
  </si>
  <si>
    <t>Eden Lower|Horticulture|FALSE|900to1200|FreeDrain</t>
  </si>
  <si>
    <t>Eden Lower|Horticulture|TRUE|900to1200|FreeDrain</t>
  </si>
  <si>
    <t>Eden Lower|Poultry|FALSE|700to900|FreeDrain</t>
  </si>
  <si>
    <t>Poultry|700to900</t>
  </si>
  <si>
    <t>Eden Lower|Poultry|FALSE|700to900|DrainedAr</t>
  </si>
  <si>
    <t>Eden Lower|Dairy|FALSE|700to900|FreeDrain</t>
  </si>
  <si>
    <t>Eden Lower|Dairy|TRUE|700to900|FreeDrain</t>
  </si>
  <si>
    <t>Eden Lower|Dairy|FALSE|700to900|DrainedAr</t>
  </si>
  <si>
    <t>Eden Lower|Dairy|FALSE|700to900|DrainedArGr</t>
  </si>
  <si>
    <t>Eden Lower|Dairy|TRUE|700to900|DrainedArGr</t>
  </si>
  <si>
    <t>Eden Lower|Dairy|FALSE|900to1200|FreeDrain</t>
  </si>
  <si>
    <t>Eden Lower|Dairy|TRUE|900to1200|FreeDrain</t>
  </si>
  <si>
    <t>Eden Lower|Dairy|FALSE|900to1200|DrainedArGr</t>
  </si>
  <si>
    <t>Eden Lower|LFA|FALSE|700to900|FreeDrain</t>
  </si>
  <si>
    <t>Eden Lower|LFA|TRUE|700to900|FreeDrain</t>
  </si>
  <si>
    <t>Eden Lower|LFA|FALSE|700to900|DrainedAr</t>
  </si>
  <si>
    <t>Eden Lower|LFA|FALSE|700to900|DrainedArGr</t>
  </si>
  <si>
    <t>Eden Lower|LFA|TRUE|700to900|DrainedArGr</t>
  </si>
  <si>
    <t>Eden Lower|LFA|FALSE|900to1200|FreeDrain</t>
  </si>
  <si>
    <t>Eden Lower|LFA|TRUE|900to1200|FreeDrain</t>
  </si>
  <si>
    <t>Eden Lower|LFA|FALSE|900to1200|DrainedAr</t>
  </si>
  <si>
    <t>Eden Lower|LFA|FALSE|900to1200|DrainedArGr</t>
  </si>
  <si>
    <t>Eden Lower|Lowland|FALSE|700to900|FreeDrain</t>
  </si>
  <si>
    <t>Eden Lower|Lowland|TRUE|700to900|FreeDrain</t>
  </si>
  <si>
    <t>Eden Lower|Lowland|FALSE|700to900|DrainedAr</t>
  </si>
  <si>
    <t>Eden Lower|Lowland|TRUE|700to900|DrainedAr</t>
  </si>
  <si>
    <t>Eden Lower|Lowland|FALSE|700to900|DrainedArGr</t>
  </si>
  <si>
    <t>Eden Lower|Lowland|TRUE|700to900|DrainedArGr</t>
  </si>
  <si>
    <t>Eden Lower|Lowland|FALSE|900to1200|FreeDrain</t>
  </si>
  <si>
    <t>Eden Lower|Lowland|TRUE|900to1200|FreeDrain</t>
  </si>
  <si>
    <t>Eden Lower|Lowland|FALSE|900to1200|DrainedAr</t>
  </si>
  <si>
    <t>Eden Lower|Lowland|FALSE|900to1200|DrainedArGr</t>
  </si>
  <si>
    <t>Eden Lower|Lowland|FALSE|1200to1500|DrainedArGr</t>
  </si>
  <si>
    <t>Eden Lower|Mixed|FALSE|700to900|FreeDrain</t>
  </si>
  <si>
    <t>Mixed|700to900</t>
  </si>
  <si>
    <t>Eden Lower|Mixed|TRUE|700to900|FreeDrain</t>
  </si>
  <si>
    <t>Eden Lower|Mixed|FALSE|700to900|DrainedAr</t>
  </si>
  <si>
    <t>Eden Lower|Mixed|FALSE|700to900|DrainedArGr</t>
  </si>
  <si>
    <t>Eden Lower|Mixed|TRUE|700to900|DrainedArGr</t>
  </si>
  <si>
    <t>Eden Lower|Mixed|FALSE|900to1200|FreeDrain</t>
  </si>
  <si>
    <t>Eden Lower|Mixed|TRUE|900to1200|FreeDrain</t>
  </si>
  <si>
    <t>Eden Lower|Mixed|FALSE|900to1200|DrainedArGr</t>
  </si>
  <si>
    <t>Eden Lower|Mixed|TRUE|900to1200|DrainedArGr</t>
  </si>
  <si>
    <t>Eden Upper</t>
  </si>
  <si>
    <t>Eden Upper|Cereals|FALSE|700to900|DrainedArGr</t>
  </si>
  <si>
    <t>Eden Upper|Cereals|FALSE|900to1200|DrainedArGr</t>
  </si>
  <si>
    <t>Eden Upper|Cereals|FALSE|1200to1500|FreeDrain</t>
  </si>
  <si>
    <t>Eden Upper|Cereals|FALSE|1200to1500|DrainedArGr</t>
  </si>
  <si>
    <t>Eden Upper|General|FALSE|700to900|FreeDrain</t>
  </si>
  <si>
    <t>Eden Upper|General|TRUE|700to900|FreeDrain</t>
  </si>
  <si>
    <t>Eden Upper|General|FALSE|700to900|DrainedArGr</t>
  </si>
  <si>
    <t>Eden Upper|General|TRUE|700to900|DrainedArGr</t>
  </si>
  <si>
    <t>Eden Upper|General|FALSE|900to1200|FreeDrain</t>
  </si>
  <si>
    <t>Eden Upper|General|FALSE|900to1200|DrainedAr</t>
  </si>
  <si>
    <t>Eden Upper|General|FALSE|900to1200|DrainedArGr</t>
  </si>
  <si>
    <t>Eden Upper|General|FALSE|1200to1500|FreeDrain</t>
  </si>
  <si>
    <t>Eden Upper|General|FALSE|1200to1500|DrainedArGr</t>
  </si>
  <si>
    <t>Eden Upper|General|FALSE|Over1500|FreeDrain</t>
  </si>
  <si>
    <t>Eden Upper|Horticulture|FALSE|900to1200|DrainedArGr</t>
  </si>
  <si>
    <t>Eden Upper|Horticulture|FALSE|1200to1500|FreeDrain</t>
  </si>
  <si>
    <t>Eden Upper|Horticulture|FALSE|1200to1500|DrainedArGr</t>
  </si>
  <si>
    <t>Eden Upper|Poultry|FALSE|700to900|FreeDrain</t>
  </si>
  <si>
    <t>Eden Upper|Poultry|TRUE|700to900|DrainedArGr</t>
  </si>
  <si>
    <t>Eden Upper|Poultry|FALSE|900to1200|DrainedArGr</t>
  </si>
  <si>
    <t>Eden Upper|Poultry|FALSE|1200to1500|DrainedArGr</t>
  </si>
  <si>
    <t>Eden Upper|Dairy|FALSE|700to900|FreeDrain</t>
  </si>
  <si>
    <t>Eden Upper|Dairy|FALSE|700to900|DrainedAr</t>
  </si>
  <si>
    <t>Eden Upper|Dairy|FALSE|700to900|DrainedArGr</t>
  </si>
  <si>
    <t>Eden Upper|Dairy|TRUE|700to900|DrainedArGr</t>
  </si>
  <si>
    <t>Eden Upper|Dairy|FALSE|900to1200|FreeDrain</t>
  </si>
  <si>
    <t>Eden Upper|Dairy|FALSE|900to1200|DrainedAr</t>
  </si>
  <si>
    <t>Eden Upper|Dairy|FALSE|900to1200|DrainedArGr</t>
  </si>
  <si>
    <t>Eden Upper|Dairy|FALSE|1200to1500|FreeDrain</t>
  </si>
  <si>
    <t>Eden Upper|Dairy|FALSE|1200to1500|DrainedArGr</t>
  </si>
  <si>
    <t>Eden Upper|LFA|FALSE|700to900|FreeDrain</t>
  </si>
  <si>
    <t>Eden Upper|LFA|TRUE|700to900|FreeDrain</t>
  </si>
  <si>
    <t>Eden Upper|LFA|FALSE|700to900|DrainedAr</t>
  </si>
  <si>
    <t>Eden Upper|LFA|FALSE|700to900|DrainedArGr</t>
  </si>
  <si>
    <t>Eden Upper|LFA|TRUE|700to900|DrainedArGr</t>
  </si>
  <si>
    <t>Eden Upper|LFA|FALSE|900to1200|FreeDrain</t>
  </si>
  <si>
    <t>Eden Upper|LFA|FALSE|900to1200|DrainedArGr</t>
  </si>
  <si>
    <t>Eden Upper|LFA|FALSE|1200to1500|FreeDrain</t>
  </si>
  <si>
    <t>Eden Upper|LFA|FALSE|1200to1500|DrainedArGr</t>
  </si>
  <si>
    <t>Eden Upper|LFA|FALSE|Over1500|FreeDrain</t>
  </si>
  <si>
    <t>Eden Upper|LFA|FALSE|Over1500|DrainedArGr</t>
  </si>
  <si>
    <t>Eden Upper|Lowland|FALSE|700to900|FreeDrain</t>
  </si>
  <si>
    <t>Eden Upper|Lowland|TRUE|700to900|FreeDrain</t>
  </si>
  <si>
    <t>Eden Upper|Lowland|FALSE|700to900|DrainedAr</t>
  </si>
  <si>
    <t>Eden Upper|Lowland|TRUE|700to900|DrainedAr</t>
  </si>
  <si>
    <t>Eden Upper|Lowland|FALSE|700to900|DrainedArGr</t>
  </si>
  <si>
    <t>Eden Upper|Lowland|TRUE|700to900|DrainedArGr</t>
  </si>
  <si>
    <t>Eden Upper|Lowland|FALSE|900to1200|FreeDrain</t>
  </si>
  <si>
    <t>Eden Upper|Lowland|FALSE|900to1200|DrainedAr</t>
  </si>
  <si>
    <t>Eden Upper|Lowland|FALSE|900to1200|DrainedArGr</t>
  </si>
  <si>
    <t>Eden Upper|Lowland|FALSE|1200to1500|FreeDrain</t>
  </si>
  <si>
    <t>Eden Upper|Lowland|FALSE|1200to1500|DrainedArGr</t>
  </si>
  <si>
    <t>Eden Upper|Lowland|FALSE|Over1500|FreeDrain</t>
  </si>
  <si>
    <t>Eden Upper|Mixed|FALSE|700to900|FreeDrain</t>
  </si>
  <si>
    <t>Eden Upper|Mixed|TRUE|700to900|FreeDrain</t>
  </si>
  <si>
    <t>Eden Upper|Mixed|FALSE|700to900|DrainedArGr</t>
  </si>
  <si>
    <t>Eden Upper|Mixed|TRUE|700to900|DrainedArGr</t>
  </si>
  <si>
    <t>Eden Upper|Mixed|FALSE|900to1200|FreeDrain</t>
  </si>
  <si>
    <t>Eden Upper|Mixed|FALSE|900to1200|DrainedArGr</t>
  </si>
  <si>
    <t>Eden Upper|Mixed|FALSE|1200to1500|FreeDrain</t>
  </si>
  <si>
    <t>Eden Upper|Mixed|FALSE|1200to1500|DrainedArGr</t>
  </si>
  <si>
    <t>Eden Upper|Mixed|FALSE|Over1500|FreeDrain</t>
  </si>
  <si>
    <t>Petteril</t>
  </si>
  <si>
    <t>Petteril|Cereals|TRUE|700to900|FreeDrain</t>
  </si>
  <si>
    <t>Petteril|Cereals|FALSE|700to900|DrainedArGr</t>
  </si>
  <si>
    <t>Petteril|Cereals|TRUE|700to900|DrainedArGr</t>
  </si>
  <si>
    <t>Petteril|Cereals|TRUE|900to1200|FreeDrain</t>
  </si>
  <si>
    <t>Petteril|Cereals|FALSE|900to1200|DrainedArGr</t>
  </si>
  <si>
    <t>Petteril|General|TRUE|700to900|FreeDrain</t>
  </si>
  <si>
    <t>Petteril|General|FALSE|700to900|DrainedAr</t>
  </si>
  <si>
    <t>Petteril|General|FALSE|700to900|DrainedArGr</t>
  </si>
  <si>
    <t>Petteril|General|FALSE|900to1200|FreeDrain</t>
  </si>
  <si>
    <t>Petteril|General|TRUE|900to1200|FreeDrain</t>
  </si>
  <si>
    <t>Petteril|General|FALSE|900to1200|DrainedArGr</t>
  </si>
  <si>
    <t>Petteril|General|TRUE|900to1200|DrainedArGr</t>
  </si>
  <si>
    <t>Petteril|General|FALSE|1200to1500|FreeDrain</t>
  </si>
  <si>
    <t>Petteril|General|FALSE|1200to1500|DrainedArGr</t>
  </si>
  <si>
    <t>Petteril|Pig|FALSE|700to900|DrainedAr</t>
  </si>
  <si>
    <t>Pig|700to900</t>
  </si>
  <si>
    <t>Petteril|Pig|FALSE|700to900|DrainedArGr</t>
  </si>
  <si>
    <t>Petteril|Pig|TRUE|900to1200|FreeDrain</t>
  </si>
  <si>
    <t>Pig|900to1200</t>
  </si>
  <si>
    <t>Petteril|Pig|FALSE|900to1200|DrainedArGr</t>
  </si>
  <si>
    <t>Petteril|Pig|FALSE|1200to1500|DrainedArGr</t>
  </si>
  <si>
    <t>Pig|1200to1500</t>
  </si>
  <si>
    <t>Petteril|Poultry|TRUE|700to900|FreeDrain</t>
  </si>
  <si>
    <t>Petteril|Poultry|FALSE|700to900|DrainedArGr</t>
  </si>
  <si>
    <t>Petteril|Poultry|FALSE|900to1200|DrainedArGr</t>
  </si>
  <si>
    <t>Petteril|Poultry|TRUE|900to1200|DrainedArGr</t>
  </si>
  <si>
    <t>Petteril|Dairy|FALSE|700to900|FreeDrain</t>
  </si>
  <si>
    <t>Petteril|Dairy|TRUE|700to900|FreeDrain</t>
  </si>
  <si>
    <t>Petteril|Dairy|FALSE|700to900|DrainedAr</t>
  </si>
  <si>
    <t>Petteril|Dairy|FALSE|700to900|DrainedArGr</t>
  </si>
  <si>
    <t>Petteril|Dairy|TRUE|700to900|DrainedArGr</t>
  </si>
  <si>
    <t>Petteril|Dairy|FALSE|900to1200|FreeDrain</t>
  </si>
  <si>
    <t>Petteril|Dairy|TRUE|900to1200|FreeDrain</t>
  </si>
  <si>
    <t>Petteril|Dairy|FALSE|900to1200|DrainedArGr</t>
  </si>
  <si>
    <t>Petteril|Dairy|TRUE|900to1200|DrainedArGr</t>
  </si>
  <si>
    <t>Petteril|Dairy|FALSE|1200to1500|FreeDrain</t>
  </si>
  <si>
    <t>Petteril|Dairy|FALSE|1200to1500|DrainedArGr</t>
  </si>
  <si>
    <t>Petteril|LFA|FALSE|700to900|DrainedArGr</t>
  </si>
  <si>
    <t>Petteril|LFA|FALSE|900to1200|FreeDrain</t>
  </si>
  <si>
    <t>Petteril|LFA|TRUE|900to1200|FreeDrain</t>
  </si>
  <si>
    <t>Petteril|LFA|FALSE|900to1200|DrainedArGr</t>
  </si>
  <si>
    <t>Petteril|LFA|TRUE|900to1200|DrainedArGr</t>
  </si>
  <si>
    <t>Petteril|LFA|FALSE|1200to1500|FreeDrain</t>
  </si>
  <si>
    <t>Petteril|LFA|FALSE|1200to1500|DrainedArGr</t>
  </si>
  <si>
    <t>Petteril|Lowland|FALSE|700to900|FreeDrain</t>
  </si>
  <si>
    <t>Petteril|Lowland|TRUE|700to900|FreeDrain</t>
  </si>
  <si>
    <t>Petteril|Lowland|FALSE|700to900|DrainedAr</t>
  </si>
  <si>
    <t>Petteril|Lowland|FALSE|700to900|DrainedArGr</t>
  </si>
  <si>
    <t>Petteril|Lowland|TRUE|700to900|DrainedArGr</t>
  </si>
  <si>
    <t>Petteril|Lowland|FALSE|900to1200|FreeDrain</t>
  </si>
  <si>
    <t>Petteril|Lowland|TRUE|900to1200|FreeDrain</t>
  </si>
  <si>
    <t>Petteril|Lowland|FALSE|900to1200|DrainedArGr</t>
  </si>
  <si>
    <t>Petteril|Lowland|TRUE|900to1200|DrainedArGr</t>
  </si>
  <si>
    <t>Petteril|Lowland|FALSE|1200to1500|DrainedArGr</t>
  </si>
  <si>
    <t>Petteril|Mixed|FALSE|700to900|FreeDrain</t>
  </si>
  <si>
    <t>Petteril|Mixed|TRUE|700to900|FreeDrain</t>
  </si>
  <si>
    <t>Petteril|Mixed|FALSE|700to900|DrainedArGr</t>
  </si>
  <si>
    <t>Petteril|Mixed|FALSE|900to1200|FreeDrain</t>
  </si>
  <si>
    <t>Petteril|Mixed|TRUE|900to1200|FreeDrain</t>
  </si>
  <si>
    <t>Petteril|Mixed|FALSE|900to1200|DrainedArGr</t>
  </si>
  <si>
    <t>Petteril|Mixed|FALSE|1200to1500|DrainedArGr</t>
  </si>
  <si>
    <t>Caldew</t>
  </si>
  <si>
    <t>Caldew|Cereals|FALSE|700to900|FreeDrain</t>
  </si>
  <si>
    <t>Caldew|Cereals|FALSE|700to900|DrainedAr</t>
  </si>
  <si>
    <t>Caldew|Cereals|FALSE|700to900|DrainedArGr</t>
  </si>
  <si>
    <t>Caldew|Cereals|TRUE|700to900|DrainedArGr</t>
  </si>
  <si>
    <t>Caldew|Cereals|FALSE|900to1200|DrainedAr</t>
  </si>
  <si>
    <t>Caldew|Cereals|FALSE|900to1200|DrainedArGr</t>
  </si>
  <si>
    <t>Caldew|Dairy|FALSE|700to900|FreeDrain</t>
  </si>
  <si>
    <t>Caldew|Dairy|FALSE|700to900|DrainedAr</t>
  </si>
  <si>
    <t>Caldew|Dairy|FALSE|700to900|DrainedArGr</t>
  </si>
  <si>
    <t>Caldew|Dairy|FALSE|900to1200|FreeDrain</t>
  </si>
  <si>
    <t>Caldew|Dairy|FALSE|900to1200|DrainedArGr</t>
  </si>
  <si>
    <t>Caldew|Dairy|FALSE|1200to1500|FreeDrain</t>
  </si>
  <si>
    <t>Caldew|Dairy|FALSE|1200to1500|DrainedArGr</t>
  </si>
  <si>
    <t>Caldew|General|FALSE|700to900|DrainedAr</t>
  </si>
  <si>
    <t>Caldew|General|FALSE|700to900|DrainedArGr</t>
  </si>
  <si>
    <t>Caldew|General|FALSE|900to1200|DrainedAr</t>
  </si>
  <si>
    <t>Caldew|General|FALSE|900to1200|DrainedArGr</t>
  </si>
  <si>
    <t>Caldew|General|FALSE|900to1200|FreeDrain</t>
  </si>
  <si>
    <t>Caldew|General|FALSE|1200to1500|DrainedArGr</t>
  </si>
  <si>
    <t>Caldew|LFA|FALSE|700to900|DrainedArGr</t>
  </si>
  <si>
    <t>Caldew|LFA|FALSE|900to1200|FreeDrain</t>
  </si>
  <si>
    <t>Caldew|LFA|FALSE|900to1200|DrainedArGr</t>
  </si>
  <si>
    <t>Caldew|LFA|FALSE|1200to1500|DrainedArGr</t>
  </si>
  <si>
    <t>Caldew|LFA|FALSE|1200to1500|FreeDrain</t>
  </si>
  <si>
    <t>Caldew|LFA|FALSE|Over1500|DrainedArGr</t>
  </si>
  <si>
    <t>Caldew|LFA|FALSE|Over1500|DrainedAr</t>
  </si>
  <si>
    <t>Caldew|LFA|FALSE|Over1500|FreeDrain</t>
  </si>
  <si>
    <t>Caldew|Lowland|FALSE|700to900|FreeDrain</t>
  </si>
  <si>
    <t>Caldew|Lowland|FALSE|700to900|DrainedAr</t>
  </si>
  <si>
    <t>Caldew|Lowland|FALSE|700to900|DrainedArGr</t>
  </si>
  <si>
    <t>Caldew|Lowland|FALSE|900to1200|DrainedAr</t>
  </si>
  <si>
    <t>Caldew|Lowland|FALSE|900to1200|DrainedArGr</t>
  </si>
  <si>
    <t>Caldew|Lowland|FALSE|900to1200|FreeDrain</t>
  </si>
  <si>
    <t>Caldew|Lowland|FALSE|1200to1500|DrainedArGr</t>
  </si>
  <si>
    <t>Caldew|Lowland|FALSE|Over1500|FreeDrain</t>
  </si>
  <si>
    <t>Caldew|Mixed|FALSE|700to900|DrainedAr</t>
  </si>
  <si>
    <t>Caldew|Mixed|FALSE|700to900|DrainedArGr</t>
  </si>
  <si>
    <t>Caldew|Mixed|FALSE|900to1200|DrainedArGr</t>
  </si>
  <si>
    <t>Caldew|Mixed|FALSE|1200to1500|DrainedArGr</t>
  </si>
  <si>
    <t>Caldew|Poultry|FALSE|700to900|FreeDrain</t>
  </si>
  <si>
    <t>Caldew|Poultry|FALSE|700to900|DrainedArGr</t>
  </si>
  <si>
    <t>Caldew|Poultry|FALSE|900to1200|DrainedArGr</t>
  </si>
  <si>
    <t>Caldew|Poultry|FALSE|900to1200|FreeDrain</t>
  </si>
  <si>
    <t>Caldew|Poultry|FALSE|900to1200|DrainedAr</t>
  </si>
  <si>
    <t>Caldew|Poultry|FALSE|1200to1500|DrainedArGr</t>
  </si>
  <si>
    <t>Caldew|Poultry|FALSE|1200to1500|FreeDrain</t>
  </si>
  <si>
    <t>Esk &amp; Irthing</t>
  </si>
  <si>
    <t>Esk &amp; Irthing|Cereals|TRUE|700to900|DrainedAr</t>
  </si>
  <si>
    <t>Esk &amp; Irthing|Cereals|FALSE|700to900|DrainedArGr</t>
  </si>
  <si>
    <t>Esk &amp; Irthing|Cereals|FALSE|700to900|FreeDrain</t>
  </si>
  <si>
    <t>Esk &amp; Irthing|Cereals|TRUE|700to900|FreeDrain</t>
  </si>
  <si>
    <t>Esk &amp; Irthing|Cereals|FALSE|900to1200|DrainedArGr</t>
  </si>
  <si>
    <t>Esk &amp; Irthing|Cereals|FALSE|900to1200|FreeDrain</t>
  </si>
  <si>
    <t>Esk &amp; Irthing|Cereals|FALSE|1200to1500|FreeDrain</t>
  </si>
  <si>
    <t>Esk &amp; Irthing|Dairy|FALSE|700to900|FreeDrain</t>
  </si>
  <si>
    <t>Esk &amp; Irthing|Dairy|TRUE|700to900|FreeDrain</t>
  </si>
  <si>
    <t>Esk &amp; Irthing|Dairy|FALSE|700to900|DrainedAr</t>
  </si>
  <si>
    <t>Esk &amp; Irthing|Dairy|TRUE|700to900|DrainedAr</t>
  </si>
  <si>
    <t>Esk &amp; Irthing|Dairy|FALSE|700to900|DrainedArGr</t>
  </si>
  <si>
    <t>Esk &amp; Irthing|Dairy|TRUE|700to900|DrainedArGr</t>
  </si>
  <si>
    <t>Esk &amp; Irthing|Dairy|FALSE|900to1200|FreeDrain</t>
  </si>
  <si>
    <t>Esk &amp; Irthing|Dairy|TRUE|900to1200|FreeDrain</t>
  </si>
  <si>
    <t>Esk &amp; Irthing|Dairy|FALSE|900to1200|DrainedAr</t>
  </si>
  <si>
    <t>Esk &amp; Irthing|Dairy|TRUE|900to1200|DrainedAr</t>
  </si>
  <si>
    <t>Esk &amp; Irthing|Dairy|FALSE|900to1200|DrainedArGr</t>
  </si>
  <si>
    <t>Esk &amp; Irthing|Dairy|FALSE|1200to1500|DrainedArGr</t>
  </si>
  <si>
    <t>Esk &amp; Irthing|Dairy|FALSE|1200to1500|FreeDrain</t>
  </si>
  <si>
    <t>Esk &amp; Irthing|General|FALSE|700to900|FreeDrain</t>
  </si>
  <si>
    <t>Esk &amp; Irthing|General|TRUE|700to900|FreeDrain</t>
  </si>
  <si>
    <t>Esk &amp; Irthing|General|FALSE|700to900|DrainedAr</t>
  </si>
  <si>
    <t>Esk &amp; Irthing|General|FALSE|700to900|DrainedArGr</t>
  </si>
  <si>
    <t>Esk &amp; Irthing|General|FALSE|900to1200|DrainedAr</t>
  </si>
  <si>
    <t>Esk &amp; Irthing|General|FALSE|900to1200|DrainedArGr</t>
  </si>
  <si>
    <t>Esk &amp; Irthing|General|FALSE|900to1200|FreeDrain</t>
  </si>
  <si>
    <t>Esk &amp; Irthing|General|TRUE|900to1200|FreeDrain</t>
  </si>
  <si>
    <t>Esk &amp; Irthing|General|FALSE|1200to1500|FreeDrain</t>
  </si>
  <si>
    <t>Esk &amp; Irthing|General|FALSE|1200to1500|DrainedArGr</t>
  </si>
  <si>
    <t>Esk &amp; Irthing|LFA|FALSE|700to900|DrainedAr</t>
  </si>
  <si>
    <t>Esk &amp; Irthing|LFA|TRUE|700to900|DrainedAr</t>
  </si>
  <si>
    <t>Esk &amp; Irthing|LFA|FALSE|700to900|DrainedArGr</t>
  </si>
  <si>
    <t>Esk &amp; Irthing|LFA|FALSE|700to900|FreeDrain</t>
  </si>
  <si>
    <t>Esk &amp; Irthing|LFA|FALSE|900to1200|DrainedArGr</t>
  </si>
  <si>
    <t>Esk &amp; Irthing|LFA|TRUE|900to1200|DrainedArGr</t>
  </si>
  <si>
    <t>Esk &amp; Irthing|LFA|FALSE|900to1200|FreeDrain</t>
  </si>
  <si>
    <t>Esk &amp; Irthing|LFA|TRUE|900to1200|FreeDrain</t>
  </si>
  <si>
    <t>Esk &amp; Irthing|LFA|FALSE|900to1200|DrainedAr</t>
  </si>
  <si>
    <t>Esk &amp; Irthing|LFA|FALSE|1200to1500|FreeDrain</t>
  </si>
  <si>
    <t>Esk &amp; Irthing|LFA|FALSE|1200to1500|DrainedArGr</t>
  </si>
  <si>
    <t>Esk &amp; Irthing|Lowland|FALSE|700to900|FreeDrain</t>
  </si>
  <si>
    <t>Esk &amp; Irthing|Lowland|TRUE|700to900|FreeDrain</t>
  </si>
  <si>
    <t>Esk &amp; Irthing|Lowland|FALSE|700to900|DrainedAr</t>
  </si>
  <si>
    <t>Esk &amp; Irthing|Lowland|TRUE|700to900|DrainedAr</t>
  </si>
  <si>
    <t>Esk &amp; Irthing|Lowland|FALSE|700to900|DrainedArGr</t>
  </si>
  <si>
    <t>Esk &amp; Irthing|Lowland|TRUE|700to900|DrainedArGr</t>
  </si>
  <si>
    <t>Esk &amp; Irthing|Lowland|FALSE|900to1200|DrainedArGr</t>
  </si>
  <si>
    <t>Esk &amp; Irthing|Lowland|FALSE|900to1200|FreeDrain</t>
  </si>
  <si>
    <t>Esk &amp; Irthing|Lowland|TRUE|900to1200|FreeDrain</t>
  </si>
  <si>
    <t>Esk &amp; Irthing|Lowland|FALSE|900to1200|DrainedAr</t>
  </si>
  <si>
    <t>Esk &amp; Irthing|Lowland|FALSE|1200to1500|FreeDrain</t>
  </si>
  <si>
    <t>Esk &amp; Irthing|Mixed|FALSE|700to900|DrainedArGr</t>
  </si>
  <si>
    <t>Esk &amp; Irthing|Mixed|FALSE|900to1200|DrainedArGr</t>
  </si>
  <si>
    <t>Esk &amp; Irthing|Mixed|FALSE|900to1200|DrainedAr</t>
  </si>
  <si>
    <t>Esk &amp; Irthing|Mixed|TRUE|900to1200|FreeDrain</t>
  </si>
  <si>
    <t>Esk &amp; Irthing|Mixed|FALSE|1200to1500|FreeDrain</t>
  </si>
  <si>
    <t>Esk &amp; Irthing|Mixed|FALSE|1200to1500|DrainedArGr</t>
  </si>
  <si>
    <t>Esk &amp; Irthing|Poultry|FALSE|700to900|DrainedArGr</t>
  </si>
  <si>
    <t>Esk &amp; Irthing|Poultry|FALSE|900to1200|DrainedArGr</t>
  </si>
  <si>
    <t>Esk &amp; Irthing|Poultry|FALSE|900to1200|FreeDrain</t>
  </si>
  <si>
    <t>Esk &amp; Irthing|Poultry|FALSE|900to1200|DrainedAr</t>
  </si>
  <si>
    <t>Esk &amp; Irthing|Poultry|FALSE|1200to1500|DrainedArGr</t>
  </si>
  <si>
    <t>Eden Esk</t>
  </si>
  <si>
    <t>Cereals|FALSE|700to900|FreeDrain</t>
  </si>
  <si>
    <t>Cereals|TRUE|700to900|FreeDrain</t>
  </si>
  <si>
    <t>Cereals|FALSE|700to900|DrainedAr</t>
  </si>
  <si>
    <t>Cereals|FALSE|700to900|DrainedArGr</t>
  </si>
  <si>
    <t>Cereals|TRUE|700to900|DrainedArGr</t>
  </si>
  <si>
    <t>Cereals|TRUE|900to1200|FreeDrain</t>
  </si>
  <si>
    <t>Cereals|TRUE|900to1200|DrainedArGr</t>
  </si>
  <si>
    <t>Cereals|FALSE|1200to1500|FreeDrain</t>
  </si>
  <si>
    <t>Cereals|FALSE|1200to1500|DrainedArGr</t>
  </si>
  <si>
    <t>General|TRUE|700to900|FreeDrain</t>
  </si>
  <si>
    <t>General|TRUE|700to900|DrainedAr</t>
  </si>
  <si>
    <t>General|FALSE|700to900|DrainedArGr</t>
  </si>
  <si>
    <t>General|TRUE|700to900|DrainedArGr</t>
  </si>
  <si>
    <t>General|TRUE|900to1200|FreeDrain</t>
  </si>
  <si>
    <t>General|TRUE|900to1200|DrainedArGr</t>
  </si>
  <si>
    <t>General|FALSE|1200to1500|FreeDrain</t>
  </si>
  <si>
    <t>General|FALSE|1200to1500|DrainedArGr</t>
  </si>
  <si>
    <t>General|FALSE|Over1500|FreeDrain</t>
  </si>
  <si>
    <t>General|FALSE|Over1500|DrainedAr</t>
  </si>
  <si>
    <t>General|FALSE|Over1500|DrainedArGr</t>
  </si>
  <si>
    <t>Horticulture|FALSE|700to900|FreeDrain</t>
  </si>
  <si>
    <t>Horticulture|TRUE|700to900|FreeDrain</t>
  </si>
  <si>
    <t>Horticulture|FALSE|700to900|DrainedAr</t>
  </si>
  <si>
    <t>Horticulture|FALSE|700to900|DrainedArGr</t>
  </si>
  <si>
    <t>Horticulture|FALSE|900to1200|FreeDrain</t>
  </si>
  <si>
    <t>Horticulture|TRUE|900to1200|FreeDrain</t>
  </si>
  <si>
    <t>Horticulture|FALSE|900to1200|DrainedArGr</t>
  </si>
  <si>
    <t>Horticulture|TRUE|900to1200|DrainedArGr</t>
  </si>
  <si>
    <t>Horticulture|FALSE|1200to1500|FreeDrain</t>
  </si>
  <si>
    <t>Horticulture|FALSE|Over1500|DrainedAr</t>
  </si>
  <si>
    <t>Pig|FALSE|700to900|DrainedAr</t>
  </si>
  <si>
    <t>Pig|FALSE|700to900|DrainedArGr</t>
  </si>
  <si>
    <t>Pig|TRUE|700to900|DrainedArGr</t>
  </si>
  <si>
    <t>Pig|TRUE|900to1200|FreeDrain</t>
  </si>
  <si>
    <t>Pig|FALSE|900to1200|DrainedArGr</t>
  </si>
  <si>
    <t>Pig|FALSE|1200to1500|DrainedArGr</t>
  </si>
  <si>
    <t>Pig|FALSE|Over1500|DrainedArGr</t>
  </si>
  <si>
    <t>Poultry|FALSE|700to900|FreeDrain</t>
  </si>
  <si>
    <t>Poultry|TRUE|700to900|FreeDrain</t>
  </si>
  <si>
    <t>Poultry|FALSE|700to900|DrainedAr</t>
  </si>
  <si>
    <t>Poultry|FALSE|700to900|DrainedArGr</t>
  </si>
  <si>
    <t>Poultry|TRUE|700to900|DrainedArGr</t>
  </si>
  <si>
    <t>Poultry|FALSE|900to1200|FreeDrain</t>
  </si>
  <si>
    <t>Poultry|FALSE|900to1200|DrainedAr</t>
  </si>
  <si>
    <t>Poultry|FALSE|900to1200|DrainedArGr</t>
  </si>
  <si>
    <t>Poultry|TRUE|900to1200|DrainedArGr</t>
  </si>
  <si>
    <t>Poultry|FALSE|1200to1500|FreeDrain</t>
  </si>
  <si>
    <t>Poultry|FALSE|1200to1500|DrainedArGr</t>
  </si>
  <si>
    <t>Poultry|FALSE|Over1500|DrainedArGr</t>
  </si>
  <si>
    <t>Dairy|TRUE|700to900|FreeDrain</t>
  </si>
  <si>
    <t>Dairy|TRUE|700to900|DrainedAr</t>
  </si>
  <si>
    <t>Dairy|TRUE|700to900|DrainedArGr</t>
  </si>
  <si>
    <t>Dairy|TRUE|900to1200|FreeDrain</t>
  </si>
  <si>
    <t>Dairy|TRUE|900to1200|DrainedAr</t>
  </si>
  <si>
    <t>Dairy|FALSE|1200to1500|FreeDrain</t>
  </si>
  <si>
    <t>Dairy|FALSE|1200to1500|DrainedArGr</t>
  </si>
  <si>
    <t>Dairy|FALSE|Over1500|FreeDrain</t>
  </si>
  <si>
    <t>Dairy|FALSE|Over1500|DrainedArGr</t>
  </si>
  <si>
    <t>LFA|FALSE|700to900|FreeDrain</t>
  </si>
  <si>
    <t>LFA|TRUE|700to900|FreeDrain</t>
  </si>
  <si>
    <t>LFA|TRUE|700to900|DrainedAr</t>
  </si>
  <si>
    <t>LFA|FALSE|700to900|DrainedArGr</t>
  </si>
  <si>
    <t>LFA|TRUE|700to900|DrainedArGr</t>
  </si>
  <si>
    <t>LFA|TRUE|900to1200|FreeDrain</t>
  </si>
  <si>
    <t>LFA|FALSE|Over1500|DrainedAr</t>
  </si>
  <si>
    <t>LFA|FALSE|Over1500|DrainedArGr</t>
  </si>
  <si>
    <t>Lowland|TRUE|700to900|FreeDrain</t>
  </si>
  <si>
    <t>Lowland|TRUE|700to900|DrainedAr</t>
  </si>
  <si>
    <t>Lowland|FALSE|700to900|DrainedArGr</t>
  </si>
  <si>
    <t>Lowland|TRUE|700to900|DrainedArGr</t>
  </si>
  <si>
    <t>Lowland|TRUE|900to1200|FreeDrain</t>
  </si>
  <si>
    <t>Lowland|TRUE|900to1200|DrainedAr</t>
  </si>
  <si>
    <t>Lowland|FALSE|1200to1500|FreeDrain</t>
  </si>
  <si>
    <t>Lowland|FALSE|1200to1500|DrainedArGr</t>
  </si>
  <si>
    <t>Lowland|FALSE|Over1500|FreeDrain</t>
  </si>
  <si>
    <t>Lowland|FALSE|Over1500|DrainedAr</t>
  </si>
  <si>
    <t>Lowland|FALSE|Over1500|DrainedArGr</t>
  </si>
  <si>
    <t>Mixed|FALSE|700to900|FreeDrain</t>
  </si>
  <si>
    <t>Mixed|TRUE|700to900|FreeDrain</t>
  </si>
  <si>
    <t>Mixed|FALSE|700to900|DrainedAr</t>
  </si>
  <si>
    <t>Mixed|FALSE|700to900|DrainedArGr</t>
  </si>
  <si>
    <t>Mixed|TRUE|700to900|DrainedArGr</t>
  </si>
  <si>
    <t>Mixed|TRUE|900to1200|FreeDrain</t>
  </si>
  <si>
    <t>Mixed|FALSE|900to1200|DrainedAr</t>
  </si>
  <si>
    <t>Mixed|FALSE|1200to1500|FreeDrain</t>
  </si>
  <si>
    <t>Mixed|FALSE|1200to1500|DrainedArGr</t>
  </si>
  <si>
    <t>Mixed|FALSE|Over1500|FreeDrain</t>
  </si>
  <si>
    <t>Mixed|FALSE|Over1500|DrainedArGr</t>
  </si>
  <si>
    <t>Eden Specific Landcover Types</t>
  </si>
  <si>
    <t>Commercial/Industrial urban land</t>
  </si>
  <si>
    <t>Date of first permit change (WINEP 2025)</t>
  </si>
  <si>
    <t>Phosphorus, Total as P (mg/l), permit post 2026/2028/2030 (WINEP 2025)</t>
  </si>
  <si>
    <t>Brampton (Eden) WwTW</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</si>
  <si>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01/04/2026, 01/04/2028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</si>
  <si>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 Please note that as of May 2025 select WwTW will have a nutrient permit changing date of 01/04/2026 or 01/04/2028. This will be presented in cells B18, B20 or 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</si>
</sst>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6">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14" fontId="10" fillId="4" borderId="1" xfId="0" applyNumberFormat="1" applyFont="1" applyFill="1" applyBorder="1" applyAlignment="1" applyProtection="1">
      <alignment horizontal="left" vertical="center" wrapText="1"/>
      <protection locked="0"/>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6" fillId="2" borderId="3" xfId="0" applyFont="1" applyFill="1" applyBorder="1"/>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xf numFmtId="2" fontId="0" fillId="3" borderId="10" xfId="0" applyNumberFormat="1" applyFill="1" applyBorder="1" applyAlignment="1">
      <alignment horizontal="left" vertical="center" wrapText="1"/>
    </xf>
    <xf numFmtId="2" fontId="0" fillId="3" borderId="1" xfId="0" applyNumberFormat="1" applyFill="1" applyBorder="1" applyAlignment="1">
      <alignment horizontal="left" vertical="center" wrapText="1"/>
    </xf>
    <xf numFmtId="0" fontId="3" fillId="2" borderId="17" xfId="0"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numFmt numFmtId="19"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8" dataDxfId="117">
  <autoFilter ref="A10:B15" xr:uid="{7EBF9311-A278-4083-BF4D-937B4AAC2ED7}">
    <filterColumn colId="0" hiddenButton="1"/>
    <filterColumn colId="1" hiddenButton="1"/>
  </autoFilter>
  <tableColumns count="2">
    <tableColumn id="1" xr3:uid="{D307493E-2059-46BA-8359-3AF9476DA77C}" name="Topic of each table" dataDxfId="116"/>
    <tableColumn id="2" xr3:uid="{232F3596-0F30-49C4-AE95-A48E7051B620}"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613:A630" totalsRowShown="0" headerRowDxfId="56" dataDxfId="54" headerRowBorderDxfId="55" tableBorderDxfId="53" totalsRowBorderDxfId="52">
  <autoFilter ref="A613:A630" xr:uid="{27E373C5-D0CE-42F2-9526-68F6C3493A4E}">
    <filterColumn colId="0" hiddenButton="1"/>
  </autoFilter>
  <tableColumns count="1">
    <tableColumn id="1" xr3:uid="{53B368C1-8BC9-40BE-BF12-2BD44CBABE8A}" name="All Possible Landcover Types" dataDxfId="5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608:B610" totalsRowShown="0" headerRowDxfId="50" dataDxfId="49">
  <autoFilter ref="A608:B610" xr:uid="{92ED230A-D03F-4AFE-B6E2-A2C0CA247A6E}">
    <filterColumn colId="0" hiddenButton="1"/>
    <filterColumn colId="1" hiddenButton="1"/>
  </autoFilter>
  <tableColumns count="2">
    <tableColumn id="1" xr3:uid="{733091DA-D7C2-4BC5-B808-44E4059922C0}" name="NVZ" dataDxfId="48"/>
    <tableColumn id="2" xr3:uid="{F0C58FBC-95F8-49DE-8689-2F83AB0C11EB}" name="Farmscoper equivalent" dataDxfId="47"/>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599:C605" totalsRowShown="0" headerRowDxfId="46" dataDxfId="45">
  <autoFilter ref="A599:C605" xr:uid="{1A6CB2E1-69B4-4AD4-994C-659133C27DDB}">
    <filterColumn colId="0" hiddenButton="1"/>
    <filterColumn colId="1" hiddenButton="1"/>
    <filterColumn colId="2" hiddenButton="1"/>
  </autoFilter>
  <tableColumns count="3">
    <tableColumn id="1" xr3:uid="{22766906-A0A6-4E97-AF30-1597153F0350}" name="Soilscape drainage term" dataDxfId="44"/>
    <tableColumn id="2" xr3:uid="{F002BB36-823A-4836-A21B-B579E90BABD3}" name="Farmscoper term" dataDxfId="43"/>
    <tableColumn id="3" xr3:uid="{9175DC56-F38C-4D28-A172-11226D1D23E9}" name="Definition" dataDxfId="4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564:K587" totalsRowShown="0" headerRowDxfId="41" dataDxfId="39" headerRowBorderDxfId="40">
  <autoFilter ref="A564:K587"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8"/>
    <tableColumn id="2" xr3:uid="{6314E66D-7991-4DDA-9A1D-1FE2961CCE28}" name="Mid" dataDxfId="37"/>
    <tableColumn id="3" xr3:uid="{0B72D170-B3FB-410B-B94E-238D55DCBE68}" name="Farmscoper Equivalent" dataDxfId="36"/>
    <tableColumn id="4" xr3:uid="{0F992BC0-BDCD-49A0-800D-DE9390E83D4D}" name="P Urban Runoff Coefficient " dataDxfId="35"/>
    <tableColumn id="5" xr3:uid="{CC4E8ED1-10B1-497F-85BB-B21C5930A734}" name="N Urban Runoff Coefficient (kg/ha/yr)" dataDxfId="34"/>
    <tableColumn id="6" xr3:uid="{8AA02858-4B6E-42E1-8EB2-D3C4BAB72698}" name="Residential P export coefficient (kg/ha/yr)" dataDxfId="33"/>
    <tableColumn id="7" xr3:uid="{24BE5444-EEC8-44A1-8B49-79261DDC1D84}" name="Commercial / industrial P export coefficient (kg/ha/yr)" dataDxfId="32"/>
    <tableColumn id="8" xr3:uid="{3D907FB1-AFBD-4D65-A7C1-7FCBDBA7E010}" name="Open urban P export coefficient (kg/ha/yr)" dataDxfId="31"/>
    <tableColumn id="9" xr3:uid="{659D953B-CEE1-475B-B79F-09EDE2124F89}" name="Residential P export coefficient (kg/ha/yr)2" dataDxfId="30"/>
    <tableColumn id="10" xr3:uid="{B077E248-9579-43F2-9FD4-BCCA722D6FC1}" name="Commercial / industrial P export coefficient (kg/ha/yr)3" dataDxfId="29"/>
    <tableColumn id="11" xr3:uid="{106BF2CF-BA30-4A6D-AF89-E886BEBDE8D6}" name="Open urban P export coefficient (kg/ha/yr)4" dataDxfId="2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01:M561" totalsRowShown="0" headerRowDxfId="27" dataDxfId="26">
  <autoFilter ref="A101:M561"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"|"&amp;"|"&amp;"|"&amp;E102</calculatedColumnFormula>
    </tableColumn>
    <tableColumn id="7" xr3:uid="{CF6B9BF0-3AFB-4049-8321-66DDFD8F9508}" name="Column3" dataDxfId="19"/>
    <tableColumn id="8" xr3:uid="{EBD2571A-6A4E-4448-BEB2-CCC5A7E48254}" name="Phosphorus export coefficient" dataDxfId="18"/>
    <tableColumn id="9" xr3:uid="{96CC571C-13E4-474B-8016-76B1B26E6BAE}" name="Farm Lookup" dataDxfId="17"/>
    <tableColumn id="10" xr3:uid="{511A3753-F9BA-45C6-B34A-6CC17D10251D}" name="Column1" dataDxfId="16"/>
    <tableColumn id="11" xr3:uid="{A4A4CA5F-B40A-4D96-B1F7-2F58E7D4D811}" name="Mean P export of farm type and climate combination" dataDxfId="15"/>
    <tableColumn id="12" xr3:uid="{6A6F3AA5-4A40-440E-9BBC-E26F5AF39750}" name="Column2" dataDxfId="14"/>
    <tableColumn id="13" xr3:uid="{EF05C3C7-DB49-4B8E-8C81-E6CFAC3E3633}" name="Mean P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F98" totalsRowShown="0" headerRowDxfId="12" dataDxfId="10" headerRowBorderDxfId="11" tableBorderDxfId="9" totalsRowBorderDxfId="8">
  <autoFilter ref="A4:F98" xr:uid="{8297F6D2-7293-4422-8A67-AEAD142206BE}">
    <filterColumn colId="0" hiddenButton="1"/>
    <filterColumn colId="1" hiddenButton="1"/>
    <filterColumn colId="2" hiddenButton="1"/>
    <filterColumn colId="3" hiddenButton="1"/>
    <filterColumn colId="4" hiddenButton="1"/>
    <filterColumn colId="5" hiddenButton="1"/>
  </autoFilter>
  <tableColumns count="6">
    <tableColumn id="1" xr3:uid="{48A0BD24-7BCD-463A-B827-831E2B2C2D72}" name="Discharge Site Name" dataDxfId="7"/>
    <tableColumn id="2" xr3:uid="{1CC474C8-63E1-4F68-A098-5E908E40DA49}" name="Phosphorus, Total as P (mg/l)" dataDxfId="6"/>
    <tableColumn id="3" xr3:uid="{2E3488FB-E48E-4A15-AFE7-EF2D95C19F27}" name="Phosphorus, Total as P (mg/l), permit post 2025" dataDxfId="5"/>
    <tableColumn id="4" xr3:uid="{94BDE985-E688-430A-9815-4EDF1FE7157B}" name="Phosphorus, Total as P (mg/l), permit post 2030" dataDxfId="4"/>
    <tableColumn id="5" xr3:uid="{AC6A7CDF-193F-4A7B-A638-35D34F20B9B8}" name="Phosphorus, Total as P (mg/l), permit post 2026/2028/2030 (WINEP 2025)" dataDxfId="3"/>
    <tableColumn id="6" xr3:uid="{98248BD4-F4CE-49C9-84DD-8AF6C0E2A298}" name="Date of first permit change (WINEP 2025)" dataDxfId="2">
      <calculatedColumnFormula>DATE(2030,4,1)</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4" dataDxfId="112" headerRowBorderDxfId="113" tableBorderDxfId="111" totalsRowBorderDxfId="110">
  <autoFilter ref="A42:A46" xr:uid="{64981484-4795-461F-A3C7-626CD012A06C}">
    <filterColumn colId="0" hiddenButton="1"/>
  </autoFilter>
  <tableColumns count="1">
    <tableColumn id="1" xr3:uid="{F955E827-6C2D-4DAA-893A-D0A3AA8CBF38}"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phosphorus export  _x000a_(kg TP/yr)" dataDxfId="80"/>
    <tableColumn id="5" xr3:uid="{B35F3CE8-F7D9-4526-B8D6-064B09EE0E77}" name="Notes on data"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phosphorus export_x000a_(kg TP/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phosphorus inputs to SuDS feature(s)_x000a_(kg T/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P removal rate for features - user specified (%) - user inputs required" dataDxfId="66">
      <calculatedColumnFormula>IF(OR(#REF!="No",ISBLANK(#REF!)),"",IF(#REF!="Yes","","TN removal rate - user specified (%)"))</calculatedColumnFormula>
    </tableColumn>
    <tableColumn id="14" xr3:uid="{1156F97A-C06E-4041-A8E9-274F94CC02BE}" name="Annual phosphorus load removed by SuDS_x000a_(kg TP/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76007"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1796875" style="6" customWidth="1"/>
    <col min="2" max="2" width="44.81640625" style="6" customWidth="1"/>
    <col min="3" max="207" width="8.54296875" style="6" customWidth="1"/>
    <col min="208" max="16384" width="8.81640625" style="6"/>
  </cols>
  <sheetData>
    <row r="1" spans="1:2" ht="50.5" customHeight="1" x14ac:dyDescent="0.35">
      <c r="A1" s="5" t="s">
        <v>273</v>
      </c>
    </row>
    <row r="2" spans="1:2" ht="23.5" customHeight="1" x14ac:dyDescent="0.35">
      <c r="A2" s="110" t="s">
        <v>192</v>
      </c>
    </row>
    <row r="3" spans="1:2" ht="24" customHeight="1" x14ac:dyDescent="0.35">
      <c r="A3" s="7" t="s">
        <v>193</v>
      </c>
    </row>
    <row r="4" spans="1:2" ht="23.15" customHeight="1" x14ac:dyDescent="0.35">
      <c r="A4" s="7" t="s">
        <v>194</v>
      </c>
    </row>
    <row r="5" spans="1:2" ht="26.25" customHeight="1" x14ac:dyDescent="0.35">
      <c r="A5" s="7" t="s">
        <v>132</v>
      </c>
    </row>
    <row r="6" spans="1:2" ht="26.25" customHeight="1" x14ac:dyDescent="0.35">
      <c r="A6" s="7" t="s">
        <v>185</v>
      </c>
    </row>
    <row r="7" spans="1:2" ht="39.65" customHeight="1" x14ac:dyDescent="0.35">
      <c r="A7" s="7" t="s">
        <v>195</v>
      </c>
    </row>
    <row r="8" spans="1:2" ht="40.5" customHeight="1" x14ac:dyDescent="0.35">
      <c r="A8" s="7" t="s">
        <v>196</v>
      </c>
    </row>
    <row r="9" spans="1:2" ht="37.5" customHeight="1" x14ac:dyDescent="0.35">
      <c r="A9" s="8" t="s">
        <v>102</v>
      </c>
    </row>
    <row r="10" spans="1:2" ht="37.5" customHeight="1" x14ac:dyDescent="0.35">
      <c r="A10" s="9" t="s">
        <v>103</v>
      </c>
      <c r="B10" s="10" t="s">
        <v>104</v>
      </c>
    </row>
    <row r="11" spans="1:2" ht="20.149999999999999" customHeight="1" x14ac:dyDescent="0.35">
      <c r="A11" s="7" t="s">
        <v>197</v>
      </c>
      <c r="B11" s="11" t="s">
        <v>105</v>
      </c>
    </row>
    <row r="12" spans="1:2" ht="20.149999999999999" customHeight="1" x14ac:dyDescent="0.35">
      <c r="A12" s="7" t="s">
        <v>198</v>
      </c>
      <c r="B12" s="11" t="s">
        <v>106</v>
      </c>
    </row>
    <row r="13" spans="1:2" ht="20.149999999999999" customHeight="1" x14ac:dyDescent="0.35">
      <c r="A13" s="7" t="s">
        <v>199</v>
      </c>
      <c r="B13" s="11" t="s">
        <v>107</v>
      </c>
    </row>
    <row r="14" spans="1:2" ht="20.149999999999999" customHeight="1" x14ac:dyDescent="0.35">
      <c r="A14" s="7" t="s">
        <v>200</v>
      </c>
      <c r="B14" s="11" t="s">
        <v>118</v>
      </c>
    </row>
    <row r="15" spans="1:2" ht="20.149999999999999" customHeight="1" x14ac:dyDescent="0.35">
      <c r="A15" s="7" t="s">
        <v>201</v>
      </c>
      <c r="B15" s="11" t="s">
        <v>119</v>
      </c>
    </row>
    <row r="16" spans="1:2" ht="37.5" customHeight="1" x14ac:dyDescent="0.35">
      <c r="A16" s="8" t="s">
        <v>120</v>
      </c>
      <c r="B16" s="12"/>
    </row>
    <row r="17" spans="1:2" ht="20.25" customHeight="1" x14ac:dyDescent="0.35">
      <c r="A17" s="7" t="s">
        <v>202</v>
      </c>
      <c r="B17" s="12"/>
    </row>
    <row r="18" spans="1:2" ht="36.75" customHeight="1" x14ac:dyDescent="0.35">
      <c r="A18" s="7" t="s">
        <v>203</v>
      </c>
      <c r="B18" s="12"/>
    </row>
    <row r="19" spans="1:2" ht="36.75" customHeight="1" x14ac:dyDescent="0.35">
      <c r="A19" s="7" t="s">
        <v>190</v>
      </c>
      <c r="B19" s="12"/>
    </row>
    <row r="20" spans="1:2" ht="67.5" customHeight="1" x14ac:dyDescent="0.35">
      <c r="A20" s="7" t="s">
        <v>186</v>
      </c>
    </row>
    <row r="21" spans="1:2" ht="33" customHeight="1" x14ac:dyDescent="0.35">
      <c r="A21" s="7" t="s">
        <v>204</v>
      </c>
    </row>
    <row r="22" spans="1:2" ht="25.5" customHeight="1" x14ac:dyDescent="0.35">
      <c r="A22" s="11" t="s">
        <v>205</v>
      </c>
    </row>
    <row r="23" spans="1:2" ht="22.5" customHeight="1" x14ac:dyDescent="0.35">
      <c r="A23" s="7" t="s">
        <v>206</v>
      </c>
    </row>
    <row r="24" spans="1:2" ht="31" x14ac:dyDescent="0.35">
      <c r="A24" s="7" t="s">
        <v>240</v>
      </c>
    </row>
    <row r="25" spans="1:2" ht="37.5" customHeight="1" x14ac:dyDescent="0.35">
      <c r="A25" s="7" t="s">
        <v>242</v>
      </c>
    </row>
    <row r="26" spans="1:2" ht="54" customHeight="1" x14ac:dyDescent="0.35">
      <c r="A26" s="111" t="s">
        <v>207</v>
      </c>
    </row>
    <row r="27" spans="1:2" ht="38.5" customHeight="1" x14ac:dyDescent="0.35">
      <c r="A27" s="7" t="s">
        <v>241</v>
      </c>
    </row>
    <row r="28" spans="1:2" ht="37.5" customHeight="1" x14ac:dyDescent="0.35">
      <c r="A28" s="8" t="s">
        <v>140</v>
      </c>
    </row>
    <row r="29" spans="1:2" ht="22.5" customHeight="1" x14ac:dyDescent="0.35">
      <c r="A29" s="7" t="s">
        <v>208</v>
      </c>
    </row>
    <row r="30" spans="1:2" ht="50.25" customHeight="1" x14ac:dyDescent="0.35">
      <c r="A30" s="7" t="s">
        <v>209</v>
      </c>
    </row>
    <row r="31" spans="1:2" ht="51.75" customHeight="1" x14ac:dyDescent="0.35">
      <c r="A31" s="7" t="s">
        <v>210</v>
      </c>
    </row>
    <row r="32" spans="1:2" ht="161.5" customHeight="1" x14ac:dyDescent="0.35">
      <c r="A32" s="7" t="s">
        <v>211</v>
      </c>
    </row>
    <row r="33" spans="1:2" ht="53.15" customHeight="1" x14ac:dyDescent="0.35">
      <c r="A33" s="7" t="s">
        <v>212</v>
      </c>
    </row>
    <row r="34" spans="1:2" ht="43.5" customHeight="1" x14ac:dyDescent="0.35">
      <c r="A34" s="7" t="s">
        <v>213</v>
      </c>
    </row>
    <row r="35" spans="1:2" ht="40" customHeight="1" x14ac:dyDescent="0.35">
      <c r="A35" s="7" t="s">
        <v>214</v>
      </c>
    </row>
    <row r="36" spans="1:2" ht="156.65" customHeight="1" x14ac:dyDescent="0.35">
      <c r="A36" s="7" t="s">
        <v>807</v>
      </c>
    </row>
    <row r="37" spans="1:2" ht="37.5" customHeight="1" x14ac:dyDescent="0.35">
      <c r="A37" s="8" t="s">
        <v>139</v>
      </c>
    </row>
    <row r="38" spans="1:2" ht="79.5" customHeight="1" x14ac:dyDescent="0.35">
      <c r="A38" s="7" t="s">
        <v>128</v>
      </c>
    </row>
    <row r="39" spans="1:2" ht="72" customHeight="1" x14ac:dyDescent="0.35">
      <c r="A39" s="11" t="s">
        <v>215</v>
      </c>
    </row>
    <row r="40" spans="1:2" ht="29.15" customHeight="1" x14ac:dyDescent="0.35">
      <c r="A40" s="11" t="s">
        <v>216</v>
      </c>
    </row>
    <row r="41" spans="1:2" ht="37" customHeight="1" x14ac:dyDescent="0.35">
      <c r="A41" s="8" t="s">
        <v>123</v>
      </c>
    </row>
    <row r="42" spans="1:2" ht="37.5" customHeight="1" x14ac:dyDescent="0.35">
      <c r="A42" s="9" t="s">
        <v>126</v>
      </c>
      <c r="B42" s="13"/>
    </row>
    <row r="43" spans="1:2" ht="41.5" customHeight="1" x14ac:dyDescent="0.35">
      <c r="A43" s="111" t="s">
        <v>217</v>
      </c>
      <c r="B43" s="14"/>
    </row>
    <row r="44" spans="1:2" ht="27" customHeight="1" x14ac:dyDescent="0.35">
      <c r="A44" s="111" t="s">
        <v>187</v>
      </c>
      <c r="B44" s="14"/>
    </row>
    <row r="45" spans="1:2" ht="42.65" customHeight="1" x14ac:dyDescent="0.35">
      <c r="A45" s="130" t="s">
        <v>274</v>
      </c>
      <c r="B45" s="14"/>
    </row>
    <row r="46" spans="1:2" ht="41.5" customHeight="1" x14ac:dyDescent="0.35">
      <c r="A46" s="112" t="s">
        <v>218</v>
      </c>
      <c r="B46" s="14"/>
    </row>
    <row r="47" spans="1:2" ht="37" customHeight="1" x14ac:dyDescent="0.35">
      <c r="A47" s="8" t="s">
        <v>138</v>
      </c>
    </row>
    <row r="48" spans="1:2" ht="56.5" customHeight="1" x14ac:dyDescent="0.35">
      <c r="A48" s="7" t="s">
        <v>219</v>
      </c>
    </row>
    <row r="49" spans="1:1" ht="208" customHeight="1" x14ac:dyDescent="0.35">
      <c r="A49" s="7" t="s">
        <v>220</v>
      </c>
    </row>
    <row r="50" spans="1:1" ht="29.15" customHeight="1" x14ac:dyDescent="0.35">
      <c r="A50" s="16" t="s">
        <v>224</v>
      </c>
    </row>
    <row r="51" spans="1:1" ht="35.5" customHeight="1" x14ac:dyDescent="0.35">
      <c r="A51" s="8" t="s">
        <v>188</v>
      </c>
    </row>
    <row r="52" spans="1:1" ht="36.75" customHeight="1" x14ac:dyDescent="0.35">
      <c r="A52" s="7" t="s">
        <v>141</v>
      </c>
    </row>
    <row r="53" spans="1:1" ht="195.65" customHeight="1" x14ac:dyDescent="0.35">
      <c r="A53" s="7" t="s">
        <v>221</v>
      </c>
    </row>
    <row r="54" spans="1:1" ht="37.5" customHeight="1" x14ac:dyDescent="0.35">
      <c r="A54" s="8" t="s">
        <v>116</v>
      </c>
    </row>
    <row r="55" spans="1:1" ht="25.5" customHeight="1" x14ac:dyDescent="0.35">
      <c r="A55" s="7" t="s">
        <v>222</v>
      </c>
    </row>
    <row r="56" spans="1:1" ht="23.25" customHeight="1" x14ac:dyDescent="0.35">
      <c r="A56" s="7" t="s">
        <v>189</v>
      </c>
    </row>
    <row r="57" spans="1:1" ht="39" customHeight="1" x14ac:dyDescent="0.35">
      <c r="A57" s="7" t="s">
        <v>223</v>
      </c>
    </row>
    <row r="68" spans="1:1" x14ac:dyDescent="0.35">
      <c r="A68" s="15"/>
    </row>
  </sheetData>
  <sheetProtection algorithmName="SHA-512" hashValue="BJnQpWvMHnJucIcDDn5vY6s/WkF08PKpVZMc+jT3HMVXtECeGT0ffDb3Oyw9d4K71TX3ZZQ/HZBQKln2UrRxRQ==" saltValue="IdU13OK5tsfIDw9SJXpChA==" spinCount="100000" sheet="1" objects="1" scenarios="1"/>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105</v>
      </c>
    </row>
    <row r="2" spans="1:5" ht="409.5" customHeight="1" x14ac:dyDescent="0.35">
      <c r="A2" s="122" t="s">
        <v>806</v>
      </c>
    </row>
    <row r="3" spans="1:5" ht="51.65" customHeight="1" x14ac:dyDescent="0.35">
      <c r="A3" s="8" t="s">
        <v>111</v>
      </c>
      <c r="B3" s="15"/>
      <c r="C3" s="6"/>
    </row>
    <row r="4" spans="1:5" ht="46.5" x14ac:dyDescent="0.35">
      <c r="A4" s="1" t="s">
        <v>127</v>
      </c>
      <c r="B4" s="2" t="s">
        <v>225</v>
      </c>
      <c r="C4" s="2" t="s">
        <v>226</v>
      </c>
    </row>
    <row r="5" spans="1:5" ht="24.65" customHeight="1" x14ac:dyDescent="0.35">
      <c r="A5" s="18" t="s">
        <v>110</v>
      </c>
      <c r="B5" s="28">
        <v>45763</v>
      </c>
      <c r="C5" s="19"/>
    </row>
    <row r="6" spans="1:5" ht="24.65" customHeight="1" x14ac:dyDescent="0.35">
      <c r="A6" s="18" t="s">
        <v>191</v>
      </c>
      <c r="B6" s="29">
        <v>2.4</v>
      </c>
      <c r="C6" s="19"/>
    </row>
    <row r="7" spans="1:5" ht="24.65" customHeight="1" x14ac:dyDescent="0.35">
      <c r="A7" s="18" t="s">
        <v>108</v>
      </c>
      <c r="B7" s="30">
        <v>120</v>
      </c>
      <c r="C7" s="19"/>
    </row>
    <row r="8" spans="1:5" ht="24.65" customHeight="1" x14ac:dyDescent="0.35">
      <c r="A8" s="18" t="s">
        <v>236</v>
      </c>
      <c r="B8" s="30">
        <v>1</v>
      </c>
      <c r="C8" s="19"/>
    </row>
    <row r="9" spans="1:5" ht="39.65" customHeight="1" x14ac:dyDescent="0.35">
      <c r="A9" s="18" t="s">
        <v>0</v>
      </c>
      <c r="B9" s="30" t="s">
        <v>325</v>
      </c>
      <c r="C9" s="19"/>
    </row>
    <row r="10" spans="1:5" ht="24.65" customHeight="1" x14ac:dyDescent="0.35">
      <c r="A10" s="18" t="s">
        <v>144</v>
      </c>
      <c r="B10" s="115">
        <f>IFERROR(IF(OR(B9="Package Treatment Plant user defined",B9="Septic Tank user defined"),"Enter value in cell C10",IF(AND(B5&lt;DATE(2025,1,1)),VLOOKUP(B9,Value_look_up_tables!$A$5:$J$98,2,FALSE),IF(AND(B5&lt;DATE(2025,1,1)),VLOOKUP(B9,Value_look_up_tables!$A$5:$J$98,2,FALSE),IF(AND(B5&lt;VLOOKUP(B9,Value_look_up_tables!$A$5:$L$86,6,FALSE),B5&gt;=DATE(2025,1,1)),VLOOKUP(B9,Value_look_up_tables!$A$5:$J$98,3,FALSE),IF(AND(B5&lt;VLOOKUP(B9,Value_look_up_tables!$A$5:$L$86,6,FALSE),B5&gt;=DATE(2025,1,1)),IF(AND(B5&lt;VLOOKUP(B9,Value_look_up_tables!$A$5:$L$86,6,FALSE)),VLOOKUP(B9,Value_look_up_tables!$A$5:$J$98,2,FALSE),IF(AND(B5&lt;VLOOKUP(B9,Value_look_up_tables!$A$5:$L$86,6,FALSE)),VLOOKUP(B9,Value_look_up_tables!$A$5:$J$98,3,FALSE),IF(AND(B5&gt;=VLOOKUP(B9,Value_look_up_tables!$A$5:$L$86,6,FALSE)),VLOOKUP(B9,Value_look_up_tables!$A$5:$J$98,5,FALSE),IF(AND(B5&gt;=VLOOKUP(B9,Value_look_up_tables!$A$5:$L$86,6,FALSE)),VLOOKUP(B9,Value_look_up_tables!$A$5:$J$98,5,FALSE),0)))),VLOOKUP(B9,Value_look_up_tables!$A$5:$J$98,5,FALSE)))))),0)</f>
        <v>8</v>
      </c>
      <c r="C10" s="129"/>
    </row>
    <row r="11" spans="1:5" ht="24.65" customHeight="1" x14ac:dyDescent="0.35">
      <c r="A11" s="18" t="str">
        <f>IFERROR(IF(AND($B$5&lt;DATE(2025,1,1),(VLOOKUP($B$9,Value_look_up_tables!$A$5:$E$96,2,FALSE))&gt;(VLOOKUP($B$9,Value_look_up_tables!$A$5:$E$96,3,FALSE))), "Post 2025 WwTW P permit (mg TP/litre):","Not applicable"),"Not applicable")</f>
        <v>Not applicable</v>
      </c>
      <c r="B11" s="20" t="str">
        <f>IFERROR(IF(AND($B$5&lt;DATE(2025,1,1),(VLOOKUP($B$9,Value_look_up_tables!$A$5:$J$96,2,FALSE))&gt;(VLOOKUP($B$9,Value_look_up_tables!$A$5:$J$96,3,FALSE))),VLOOKUP(B9,Value_look_up_tables!$A$5:$J$99,3,FALSE),"Not applicable"),"Not applicable")</f>
        <v>Not applicable</v>
      </c>
      <c r="C11" s="19"/>
    </row>
    <row r="12" spans="1:5" ht="24.65" customHeight="1" x14ac:dyDescent="0.35">
      <c r="A12" s="21" t="str">
        <f>IFERROR(IF(AND($B$5&lt;VLOOKUP(B9,Value_look_up_tables!$A$5:$L$86,6,FALSE),(VLOOKUP($B$9,Value_look_up_tables!$A$5:$J$85,3,FALSE))&gt;(VLOOKUP($B$9,Value_look_up_tables!$A$5:$J$85,5,FALSE))), "Post "&amp;YEAR(VLOOKUP(B9,Value_look_up_tables!$A$5:$L$86,6,FALSE))&amp;" WwTW P permit (mg TP/litre):","Not applicable"),"Not applicable")</f>
        <v>Post 2026 WwTW P permit (mg TP/litre):</v>
      </c>
      <c r="B12" s="22">
        <f>IFERROR(IF(AND($B$5&lt;VLOOKUP(B9,Value_look_up_tables!$A$5:$L$86,6,FALSE),(VLOOKUP($B$9,Value_look_up_tables!$A$5:$J$85,3,FALSE))&gt;(VLOOKUP($B$9,Value_look_up_tables!$A$5:$J$85,5,FALSE))), VLOOKUP($B$9,Value_look_up_tables!$A$5:$J$88,5,FALSE),"Not applicable"),"Not applicable")</f>
        <v>0.25</v>
      </c>
      <c r="C12" s="23"/>
      <c r="E12" s="17" t="s">
        <v>151</v>
      </c>
    </row>
    <row r="13" spans="1:5" ht="37.5" customHeight="1" x14ac:dyDescent="0.35">
      <c r="A13" s="8" t="s">
        <v>112</v>
      </c>
      <c r="B13" s="6"/>
    </row>
    <row r="14" spans="1:5" ht="21" customHeight="1" x14ac:dyDescent="0.35">
      <c r="A14" s="31" t="s">
        <v>124</v>
      </c>
      <c r="B14" s="2" t="s">
        <v>125</v>
      </c>
      <c r="C14" s="24"/>
    </row>
    <row r="15" spans="1:5" ht="28.5" customHeight="1" x14ac:dyDescent="0.35">
      <c r="A15" s="32" t="str">
        <f>IFERROR(
  IF(
    AND(
      $B$5 &lt; DATE(2026, 4, 1),
      $B$5 &lt; VLOOKUP($B$9, Value_look_up_tables!$A$5:$J$96, 6, FALSE),
      OR(
        $B$9 = "Dufton Village STW",
        $B$9 = "Great Asby WwTW",
        $B$9 = "Long Marton East STW",
        $B$9 = "Milburn STW",
        $B$9 = "Morland WwTW"
      ),
      VLOOKUP($B$9, Value_look_up_tables!$A$5:$J$96, 3, FALSE) &gt; VLOOKUP($B$9, Value_look_up_tables!$A$5:$J$96, 5, FALSE)
    ),
    "Post-2026 wastewater nutrient loading",
    IF(
      AND(
        OR(
          $B$9 = "Dufton Village STW",
          $B$9 = "Great Asby WwTW",
          $B$9 = "Long Marton East STW",
          $B$9 = "Milburn STW",
          $B$9 = "Morland WwTW"
        ),
        $B$5 &gt;= DATE(2026, 4, 1)
      ),
      "Wastewater nutrient loading",
      IF(
        AND(
          $B$5 &lt; DATE(2028, 4, 1),
          $B$5 &lt; VLOOKUP($B$9, Value_look_up_tables!$A$5:$J$96, 6, FALSE),
          OR(
            $B$9 = "Kings Meaburn STW",
            $B$9 = "Knock STW"
          ),
          VLOOKUP($B$9, Value_look_up_tables!$A$5:$J$96, 3, FALSE) &gt; VLOOKUP($B$9, Value_look_up_tables!$A$5:$J$96, 5, FALSE)
        ),
        "Post-2028 wastewater nutrient loading",
        IF(
          AND(
            OR(
              $B$9 = "Kings Meaburn STW",
              $B$9 = "Knock STW"
            ),
            $B$5 &gt;= DATE(2028, 4, 1)
          ),
          "Wastewater nutrient loading",
          IF(
            AND(
              $B$5 &lt; DATE(2030, 4, 1),
              VLOOKUP($B$9, Value_look_up_tables!$A$5:$J$96, 3, FALSE) &gt; VLOOKUP($B$9, Value_look_up_tables!$A$5:$J$96, 5, FALSE)
            ),
            "Post-2030 wastewater nutrient loading",
            IF(
              AND(
                $B$5 &lt; DATE(2025, 1, 1),
                VLOOKUP($B$9, Value_look_up_tables!$A$5:$E$96, 2, FALSE) &gt; VLOOKUP($B$9, Value_look_up_tables!$A$5:$E$96, 3, FALSE)
              ),
              "Post-2025 wastewater nutrient loading",
              IF(
                B10 = "Enter value in cell C10",
                "Wastewater nutrient loading",
                "Wastewater nutrient loading"
              )
            )
          )
        )
      )
    )
  ),
  "Wastewater nutrient loading"
)</f>
        <v>Post-2026 wastewater nutrient loading</v>
      </c>
      <c r="B15" s="114"/>
    </row>
    <row r="16" spans="1:5" ht="23.25" customHeight="1" x14ac:dyDescent="0.35">
      <c r="A16" s="25" t="s">
        <v>121</v>
      </c>
      <c r="B16" s="113">
        <f>IF(ISBLANK(B8),0,B6*B8)</f>
        <v>2.4</v>
      </c>
    </row>
    <row r="17" spans="1:2" ht="23.25" customHeight="1" x14ac:dyDescent="0.35">
      <c r="A17" s="26" t="s">
        <v>122</v>
      </c>
      <c r="B17" s="40">
        <f>IFERROR(B16*B7,0)</f>
        <v>288</v>
      </c>
    </row>
    <row r="18" spans="1:2" ht="23.25" customHeight="1" x14ac:dyDescent="0.35">
      <c r="A18" s="26" t="str">
        <f>IFERROR(IF(A15="Post-2026 wastewater nutrient loading", "Post 2026 annual wastewater TP load (kg TP/yr):", IF(A15= "Post-2028 wastewater nutrient loading", "Post 2028 annual wastewater TP load (kg TP/yr):", IF(A15="Post-2030 wastewater nutrient loading", "Post 2030 annual wastewater TP load (kg TP/yr):",IF(A15= "Wastewater nutrient loading", "Annual wastewater TP load (kg TP/yr):",)))), "Not applicable")</f>
        <v>Post 2026 annual wastewater TP load (kg TP/yr):</v>
      </c>
      <c r="B18" s="40">
        <f>IFERROR(ROUND(IF(ISNUMBER(B12),B12*B17*0.9/1000000*365.25,IF(ISNUMBER(B11),B11*B17*0.9/1000000*365.25,IF(B10="Enter value in cell C10",IF(AND(B10="Enter value in cell C10",ISNUMBER(C10)),B17*(IF(C10&lt;0,0,C10))/1000000*365.25, VLOOKUP((LEFT(B9,(LEN(B9)-13))&amp;" default"),Value_look_up_tables!$A$95:$C$96,3,FALSE)*B17/1000000*365.25),IF(OR(B9="Package Treatment Plant default",B9="Septic Tank default"),B10*B17/1000000*365.25,IF(B10=8,B10*B17/1000000*365.25,B10*B17*0.9/1000000*365.25))))),2),0)</f>
        <v>0.02</v>
      </c>
    </row>
    <row r="19" spans="1:2" ht="23.25" customHeight="1" x14ac:dyDescent="0.35">
      <c r="A19" s="33" t="str">
        <f>IFERROR(
  IF(
    A15 = "Post-2026 wastewater nutrient loading", "Pre-2026 wastewater nutrient loading",
    IF(
      A15 = "Post-2028 wastewater nutrient loading", "Pre-2028 wastewater nutrient loading",
      IF(
        A15 = "Post-2030 wastewater nutrient loading", "Pre-2030 wastewater nutrient loading",
        "Not applicable"
      )
    )
  ),
  "Not applicable"
)</f>
        <v>Pre-2026 wastewater nutrient loading</v>
      </c>
      <c r="B19" s="34"/>
    </row>
    <row r="20" spans="1:2" ht="23.25" customHeight="1" x14ac:dyDescent="0.35">
      <c r="A20" s="25" t="str">
        <f>IFERROR(
IF(A19="Pre-2028 wastewater nutrient loading","Pre 2028 annual wastewater TP load (kg TP/yr):",
IF(A19="Pre-2026 wastewater nutrient loading","Pre 2026 annual wastewater TP load (kg TP/yr):",
IF(A19="Pre-2030 wastewater nutrient loading","Pre 2030 annual wastewater TP load (kg TP/yr):",
"Not applicable"
)
)
),
"Not applicable"
)</f>
        <v>Pre 2026 annual wastewater TP load (kg TP/yr):</v>
      </c>
      <c r="B20" s="135">
        <f>IFERROR(ROUND(IF(AND($B$5&lt;DATE(2030,4,1),OR((VLOOKUP($B$9,Value_look_up_tables!$A$5:$J$96,3,FALSE))&gt;(VLOOKUP($B$9,Value_look_up_tables!$A$5:$J$96,5,FALSE)),(VLOOKUP($B$9,Value_look_up_tables!$A$5:$J$96,2,FALSE))&gt;(VLOOKUP($B$9,Value_look_up_tables!$A$5:$J$96,5,FALSE)))),IF(ISNUMBER(B11),IF(B11=8,(B11*B$17)/1000000*365.25,(B11*B$17*0.9)/1000000*365.25),IF(B10=8,(B10*B$17)/1000000*365.25,IF(AND(B11="Not applicable",B12="Not applicable"),"Not applicable",(B10*B$17*0.9)/1000000*365.25))),"Not applicable"),2),"Not applicable")</f>
        <v>0.84</v>
      </c>
    </row>
    <row r="21" spans="1:2" ht="23.25" customHeight="1" x14ac:dyDescent="0.35">
      <c r="A21" s="33" t="str">
        <f>IFERROR(IF(AND($B$5&lt;DATE(2025,1,1),$B$5&lt;DATE(2030,4,1),OR((VLOOKUP($B$9,Value_look_up_tables!$A$5:$J$96,3,FALSE))&gt;(VLOOKUP($B$9,Value_look_up_tables!$A$5:$J$96,4,FALSE)))),IF(AND(B22="Not applicable"),"Not applicable","Pre-2025 wastewater nutrient loading"),IF(AND($B$5&lt;DATE(2025,1,1),OR((VLOOKUP($B$9,Value_look_up_tables!$A$5:$E$96,2,FALSE))&gt;(VLOOKUP($B$9,Value_look_up_tables!$A$5:$E$96,3,FALSE)))),IF(LEFT(A19,9)="Post-2025","Pre-2025 wastewater nutrient loading","wastewater nutrient loading "),"Not applicable")),"Not applicable")</f>
        <v>Not applicable</v>
      </c>
      <c r="B21" s="34"/>
    </row>
    <row r="22" spans="1:2" ht="23.25" customHeight="1" x14ac:dyDescent="0.35">
      <c r="A22" s="25" t="str">
        <f>IFERROR(IF(AND($B$5&lt;DATE(2025,1,1),OR((VLOOKUP($B$9,Value_look_up_tables!$A$5:$E$96,2,FALSE))&gt;(VLOOKUP($B$9,Value_look_up_tables!$A$5:$E$96,3,FALSE)),(VLOOKUP($B$9,Value_look_up_tables!$A$5:$E$96,2,FALSE))&gt;(VLOOKUP($B$9,Value_look_up_tables!$A$5:$E$96,3,FALSE)))),"Annual wastewater TP load (kg TP/yr):","Not applicable"),"Not applicable")</f>
        <v>Not applicable</v>
      </c>
      <c r="B22" s="27" t="str">
        <f>IFERROR(ROUND(IF(AND($B$5&lt;DATE(2025,1,1),$B$5&lt;DATE(2030,4,1),OR((VLOOKUP($B$9,Value_look_up_tables!$A$5:$J$96,3,FALSE))&gt;(VLOOKUP($B$9,Value_look_up_tables!$A$5:$J$96,4,FALSE)),(VLOOKUP($B$9,Value_look_up_tables!$A$5:$J$96,2,FALSE))&gt;(VLOOKUP($B$9,Value_look_up_tables!$A$5:$J$96,3,FALSE)))),IF(ISNUMBER(B11),IF(B10=8,(B10*B$17)/1000000*365.25,(B10*B$17*0.9)/1000000*365.25),IF(B11=8,(B11*B$17)/1000000*365.25,(B11*B$17*0.9)/1000000*365.25)),"Not applicable"),2),"Not applicable")</f>
        <v>Not applicable</v>
      </c>
    </row>
  </sheetData>
  <sheetProtection algorithmName="SHA-512" hashValue="khiWxIImXxNP3WNKYGkhJPuqhzjaSMHUuMA4leX2UaKZwPTJezMzL+l5ulAtK6Iya/kHs6TeD7VUSkUISmS/bA==" saltValue="s7bBdmA3GKkR1ouzwR8Heg=="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Value_look_up_tables!$A$5:$A$98</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6" customWidth="1"/>
    <col min="2" max="2" width="27.1796875" style="36" customWidth="1"/>
    <col min="3" max="3" width="24.1796875" style="36" customWidth="1"/>
    <col min="4" max="4" width="124.81640625" style="36" customWidth="1"/>
    <col min="5" max="386" width="8.54296875" style="36" customWidth="1"/>
    <col min="387" max="16384" width="9.1796875" style="36"/>
  </cols>
  <sheetData>
    <row r="1" spans="1:6" ht="50.25" customHeight="1" x14ac:dyDescent="0.35">
      <c r="A1" s="5" t="s">
        <v>106</v>
      </c>
      <c r="B1" s="35"/>
      <c r="C1" s="35"/>
      <c r="D1" s="35"/>
    </row>
    <row r="2" spans="1:6" ht="409.5" customHeight="1" x14ac:dyDescent="0.35">
      <c r="A2" s="7" t="s">
        <v>269</v>
      </c>
      <c r="B2" s="35"/>
      <c r="C2" s="35"/>
      <c r="D2" s="35"/>
      <c r="E2" s="15"/>
      <c r="F2" s="6"/>
    </row>
    <row r="3" spans="1:6" ht="37.5" customHeight="1" x14ac:dyDescent="0.35">
      <c r="A3" s="8" t="s">
        <v>113</v>
      </c>
      <c r="B3" s="37"/>
      <c r="C3" s="37"/>
      <c r="E3" s="6"/>
      <c r="F3" s="6"/>
    </row>
    <row r="4" spans="1:6" ht="38.75" customHeight="1" x14ac:dyDescent="0.35">
      <c r="A4" s="4" t="s">
        <v>127</v>
      </c>
      <c r="B4" s="83" t="s">
        <v>225</v>
      </c>
      <c r="C4" s="37"/>
      <c r="E4" s="6"/>
      <c r="F4" s="6"/>
    </row>
    <row r="5" spans="1:6" ht="29.75" customHeight="1" x14ac:dyDescent="0.35">
      <c r="A5" s="18" t="s">
        <v>239</v>
      </c>
      <c r="B5" s="42"/>
      <c r="C5" s="6"/>
      <c r="D5" s="6"/>
      <c r="E5" s="6"/>
      <c r="F5" s="38"/>
    </row>
    <row r="6" spans="1:6" ht="29.75" customHeight="1" x14ac:dyDescent="0.35">
      <c r="A6" s="18" t="s">
        <v>2</v>
      </c>
      <c r="B6" s="43"/>
      <c r="C6" s="6"/>
      <c r="D6" s="6"/>
      <c r="E6" s="6"/>
      <c r="F6" s="6"/>
    </row>
    <row r="7" spans="1:6" ht="29.75" customHeight="1" x14ac:dyDescent="0.35">
      <c r="A7" s="18" t="s">
        <v>109</v>
      </c>
      <c r="B7" s="44"/>
      <c r="C7" s="6"/>
      <c r="D7" s="6"/>
      <c r="E7" s="6"/>
      <c r="F7" s="6"/>
    </row>
    <row r="8" spans="1:6" ht="29.75" customHeight="1" x14ac:dyDescent="0.35">
      <c r="A8" s="21" t="s">
        <v>238</v>
      </c>
      <c r="B8" s="45"/>
      <c r="C8" s="6"/>
      <c r="D8" s="6"/>
      <c r="E8" s="6"/>
      <c r="F8" s="6"/>
    </row>
    <row r="9" spans="1:6" ht="48" customHeight="1" x14ac:dyDescent="0.35">
      <c r="A9" s="8" t="s">
        <v>133</v>
      </c>
      <c r="B9" s="39"/>
      <c r="C9" s="6"/>
      <c r="D9" s="6"/>
      <c r="E9" s="6"/>
      <c r="F9" s="6"/>
    </row>
    <row r="10" spans="1:6" ht="66" customHeight="1" x14ac:dyDescent="0.35">
      <c r="A10" s="1" t="s">
        <v>227</v>
      </c>
      <c r="B10" s="2" t="s">
        <v>228</v>
      </c>
      <c r="C10" s="2" t="s">
        <v>162</v>
      </c>
      <c r="D10" s="2" t="s">
        <v>129</v>
      </c>
      <c r="E10" s="6"/>
      <c r="F10" s="38"/>
    </row>
    <row r="11" spans="1:6" ht="43" customHeight="1" x14ac:dyDescent="0.35">
      <c r="A11" s="46"/>
      <c r="B11" s="29"/>
      <c r="C11" s="132">
        <f>IF(OR(ISBLANK($A11),ISBLANK($B11),ISBLANK($B$6),ISBLANK($B$7)),0,IFERROR($B11*VLOOKUP((IF(OR($A11="Residential urban land",$A11="Commercial/industrial urban land",$A11="Open urban land",$A11="Greenspace",$A11="Community food growing",$A11="Woodland",$A11="Shrub", $A11="Water"), "|||"&amp;$A11, (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IFERROR($B11*VLOOKUP($A11&amp;"|"&amp;VLOOKUP(Nutrients_from_current_land_use!$B$8,Value_look_up_tables!$A$609:$B$610,2,FALSE)&amp;"|"&amp;VLOOKUP(Nutrients_from_current_land_use!$B$7,Value_look_up_tables!$A$565:$C$587,3,FALSE)&amp;"|"&amp;VLOOKUP($B$6,Value_look_up_tables!$A$600:$B$605,2,FALSE),Value_look_up_tables!$F$102:$H$561,3,FALSE),IFERROR($B11*VLOOKUP($A11&amp;"|"&amp;"TRUE"&amp;"|"&amp;VLOOKUP(Nutrients_from_current_land_use!$B$7,Value_look_up_tables!$A$565:$C$587,3,FALSE)&amp;"|"&amp;VLOOKUP($B$6,Value_look_up_tables!$A$600:$B$605,2,FALSE),Value_look_up_tables!$F$102:$H$561,3,FALSE),$B11*VLOOKUP($A11&amp;"|"&amp;VLOOKUP(Nutrients_from_current_land_use!$B$8,Value_look_up_tables!$A$609:$B$610,2,FALSE)&amp;"|"&amp;VLOOKUP(Nutrients_from_current_land_use!$B$7,Value_look_up_tables!$A$565:$C$587,3,FALSE)&amp;"|"&amp;"DrainedArGr",Value_look_up_tables!$F$102:$H$561,3,FALSE))),IFERROR($B11*VLOOKUP($A11&amp;"|"&amp;VLOOKUP(Nutrients_from_current_land_use!$B$7,Value_look_up_tables!$A$565:$C$587,3,FALSE),Value_look_up_tables!$I$102:$K$553,3,FALSE),$B11*VLOOKUP($A11,Value_look_up_tables!$B$102:$M$553,12,FALSE)))))</f>
        <v>0</v>
      </c>
      <c r="D11" s="131"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$591:$B$596,2,FALSE)&amp;"|"&amp;$A11&amp;"|"&amp;VLOOKUP(Nutrients_from_current_land_use!$B$8,Value_look_up_tables!$A$609:$B$610,2,FALSE)&amp;"|"&amp;VLOOKUP(Nutrients_from_current_land_use!$B$7,Value_look_up_tables!$A$565:$C$587,3,FALSE)&amp;"|"&amp;VLOOKUP($B$6,Value_look_up_tables!$A$600:$B$605,2,FALSE)))),Value_look_up_tables!$F$102:$H$561,3,FALSE),
IFERROR($B11*VLOOKUP($A11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6"/>
      <c r="B12" s="29"/>
      <c r="C12" s="132">
        <f>IF(OR(ISBLANK($A12),ISBLANK($B12),ISBLANK($B$6),ISBLANK($B$7)),0,IFERROR($B12*VLOOKUP((IF(OR($A12="Residential urban land",$A12="Commercial/industrial urban land",$A12="Open urban land",$A12="Greenspace",$A12="Community food growing",$A12="Woodland",$A12="Shrub", $A12="Water"), "|||"&amp;$A12, (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IFERROR($B12*VLOOKUP($A12&amp;"|"&amp;VLOOKUP(Nutrients_from_current_land_use!$B$8,Value_look_up_tables!$A$609:$B$610,2,FALSE)&amp;"|"&amp;VLOOKUP(Nutrients_from_current_land_use!$B$7,Value_look_up_tables!$A$565:$C$587,3,FALSE)&amp;"|"&amp;VLOOKUP($B$6,Value_look_up_tables!$A$600:$B$605,2,FALSE),Value_look_up_tables!$F$102:$H$561,3,FALSE),IFERROR($B12*VLOOKUP($A12&amp;"|"&amp;"TRUE"&amp;"|"&amp;VLOOKUP(Nutrients_from_current_land_use!$B$7,Value_look_up_tables!$A$565:$C$587,3,FALSE)&amp;"|"&amp;VLOOKUP($B$6,Value_look_up_tables!$A$600:$B$605,2,FALSE),Value_look_up_tables!$F$102:$H$561,3,FALSE),$B12*VLOOKUP($A12&amp;"|"&amp;VLOOKUP(Nutrients_from_current_land_use!$B$8,Value_look_up_tables!$A$609:$B$610,2,FALSE)&amp;"|"&amp;VLOOKUP(Nutrients_from_current_land_use!$B$7,Value_look_up_tables!$A$565:$C$587,3,FALSE)&amp;"|"&amp;"DrainedArGr",Value_look_up_tables!$F$102:$H$561,3,FALSE))),IFERROR($B12*VLOOKUP($A12&amp;"|"&amp;VLOOKUP(Nutrients_from_current_land_use!$B$7,Value_look_up_tables!$A$565:$C$587,3,FALSE),Value_look_up_tables!$I$102:$K$553,3,FALSE),$B12*VLOOKUP($A12,Value_look_up_tables!$B$102:$M$553,12,FALSE)))))</f>
        <v>0</v>
      </c>
      <c r="D12" s="131"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$591:$B$596,2,FALSE)&amp;"|"&amp;$A12&amp;"|"&amp;VLOOKUP(Nutrients_from_current_land_use!$B$8,Value_look_up_tables!$A$609:$B$610,2,FALSE)&amp;"|"&amp;VLOOKUP(Nutrients_from_current_land_use!$B$7,Value_look_up_tables!$A$565:$C$587,3,FALSE)&amp;"|"&amp;VLOOKUP($B$6,Value_look_up_tables!$A$600:$B$605,2,FALSE)))),Value_look_up_tables!$F$102:$H$561,3,FALSE),
IFERROR($B12*VLOOKUP($A12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6"/>
      <c r="B13" s="29"/>
      <c r="C13" s="132">
        <f>IF(OR(ISBLANK($A13),ISBLANK($B13),ISBLANK($B$6),ISBLANK($B$7)),0,IFERROR($B13*VLOOKUP((IF(OR($A13="Residential urban land",$A13="Commercial/industrial urban land",$A13="Open urban land",$A13="Greenspace",$A13="Community food growing",$A13="Woodland",$A13="Shrub", $A13="Water"), "|||"&amp;$A13, (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IFERROR($B13*VLOOKUP($A13&amp;"|"&amp;VLOOKUP(Nutrients_from_current_land_use!$B$8,Value_look_up_tables!$A$609:$B$610,2,FALSE)&amp;"|"&amp;VLOOKUP(Nutrients_from_current_land_use!$B$7,Value_look_up_tables!$A$565:$C$587,3,FALSE)&amp;"|"&amp;VLOOKUP($B$6,Value_look_up_tables!$A$600:$B$605,2,FALSE),Value_look_up_tables!$F$102:$H$561,3,FALSE),IFERROR($B13*VLOOKUP($A13&amp;"|"&amp;"TRUE"&amp;"|"&amp;VLOOKUP(Nutrients_from_current_land_use!$B$7,Value_look_up_tables!$A$565:$C$587,3,FALSE)&amp;"|"&amp;VLOOKUP($B$6,Value_look_up_tables!$A$600:$B$605,2,FALSE),Value_look_up_tables!$F$102:$H$561,3,FALSE),$B13*VLOOKUP($A13&amp;"|"&amp;VLOOKUP(Nutrients_from_current_land_use!$B$8,Value_look_up_tables!$A$609:$B$610,2,FALSE)&amp;"|"&amp;VLOOKUP(Nutrients_from_current_land_use!$B$7,Value_look_up_tables!$A$565:$C$587,3,FALSE)&amp;"|"&amp;"DrainedArGr",Value_look_up_tables!$F$102:$H$561,3,FALSE))),IFERROR($B13*VLOOKUP($A13&amp;"|"&amp;VLOOKUP(Nutrients_from_current_land_use!$B$7,Value_look_up_tables!$A$565:$C$587,3,FALSE),Value_look_up_tables!$I$102:$K$553,3,FALSE),$B13*VLOOKUP($A13,Value_look_up_tables!$B$102:$M$553,12,FALSE)))))</f>
        <v>0</v>
      </c>
      <c r="D13" s="131"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$591:$B$596,2,FALSE)&amp;"|"&amp;$A13&amp;"|"&amp;VLOOKUP(Nutrients_from_current_land_use!$B$8,Value_look_up_tables!$A$609:$B$610,2,FALSE)&amp;"|"&amp;VLOOKUP(Nutrients_from_current_land_use!$B$7,Value_look_up_tables!$A$565:$C$587,3,FALSE)&amp;"|"&amp;VLOOKUP($B$6,Value_look_up_tables!$A$600:$B$605,2,FALSE)))),Value_look_up_tables!$F$102:$H$561,3,FALSE),
IFERROR($B13*VLOOKUP($A13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6"/>
      <c r="B14" s="29"/>
      <c r="C14" s="132">
        <f>IF(OR(ISBLANK($A14),ISBLANK($B14),ISBLANK($B$6),ISBLANK($B$7)),0,IFERROR($B14*VLOOKUP((IF(OR($A14="Residential urban land",$A14="Commercial/industrial urban land",$A14="Open urban land",$A14="Greenspace",$A14="Community food growing",$A14="Woodland",$A14="Shrub", $A14="Water"), "|||"&amp;$A14, (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IFERROR($B14*VLOOKUP($A14&amp;"|"&amp;VLOOKUP(Nutrients_from_current_land_use!$B$8,Value_look_up_tables!$A$609:$B$610,2,FALSE)&amp;"|"&amp;VLOOKUP(Nutrients_from_current_land_use!$B$7,Value_look_up_tables!$A$565:$C$587,3,FALSE)&amp;"|"&amp;VLOOKUP($B$6,Value_look_up_tables!$A$600:$B$605,2,FALSE),Value_look_up_tables!$F$102:$H$561,3,FALSE),IFERROR($B14*VLOOKUP($A14&amp;"|"&amp;"TRUE"&amp;"|"&amp;VLOOKUP(Nutrients_from_current_land_use!$B$7,Value_look_up_tables!$A$565:$C$587,3,FALSE)&amp;"|"&amp;VLOOKUP($B$6,Value_look_up_tables!$A$600:$B$605,2,FALSE),Value_look_up_tables!$F$102:$H$561,3,FALSE),$B14*VLOOKUP($A14&amp;"|"&amp;VLOOKUP(Nutrients_from_current_land_use!$B$8,Value_look_up_tables!$A$609:$B$610,2,FALSE)&amp;"|"&amp;VLOOKUP(Nutrients_from_current_land_use!$B$7,Value_look_up_tables!$A$565:$C$587,3,FALSE)&amp;"|"&amp;"DrainedArGr",Value_look_up_tables!$F$102:$H$561,3,FALSE))),IFERROR($B14*VLOOKUP($A14&amp;"|"&amp;VLOOKUP(Nutrients_from_current_land_use!$B$7,Value_look_up_tables!$A$565:$C$587,3,FALSE),Value_look_up_tables!$I$102:$K$553,3,FALSE),$B14*VLOOKUP($A14,Value_look_up_tables!$B$102:$M$553,12,FALSE)))))</f>
        <v>0</v>
      </c>
      <c r="D14" s="131"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$591:$B$596,2,FALSE)&amp;"|"&amp;$A14&amp;"|"&amp;VLOOKUP(Nutrients_from_current_land_use!$B$8,Value_look_up_tables!$A$609:$B$610,2,FALSE)&amp;"|"&amp;VLOOKUP(Nutrients_from_current_land_use!$B$7,Value_look_up_tables!$A$565:$C$587,3,FALSE)&amp;"|"&amp;VLOOKUP($B$6,Value_look_up_tables!$A$600:$B$605,2,FALSE)))),Value_look_up_tables!$F$102:$H$561,3,FALSE),
IFERROR($B14*VLOOKUP($A14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6"/>
      <c r="B15" s="29"/>
      <c r="C15" s="132">
        <f>IF(OR(ISBLANK($A15),ISBLANK($B15),ISBLANK($B$6),ISBLANK($B$7)),0,IFERROR($B15*VLOOKUP((IF(OR($A15="Residential urban land",$A15="Commercial/industrial urban land",$A15="Open urban land",$A15="Greenspace",$A15="Community food growing",$A15="Woodland",$A15="Shrub", $A15="Water"), "|||"&amp;$A15, (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IFERROR($B15*VLOOKUP($A15&amp;"|"&amp;VLOOKUP(Nutrients_from_current_land_use!$B$8,Value_look_up_tables!$A$609:$B$610,2,FALSE)&amp;"|"&amp;VLOOKUP(Nutrients_from_current_land_use!$B$7,Value_look_up_tables!$A$565:$C$587,3,FALSE)&amp;"|"&amp;VLOOKUP($B$6,Value_look_up_tables!$A$600:$B$605,2,FALSE),Value_look_up_tables!$F$102:$H$561,3,FALSE),IFERROR($B15*VLOOKUP($A15&amp;"|"&amp;"TRUE"&amp;"|"&amp;VLOOKUP(Nutrients_from_current_land_use!$B$7,Value_look_up_tables!$A$565:$C$587,3,FALSE)&amp;"|"&amp;VLOOKUP($B$6,Value_look_up_tables!$A$600:$B$605,2,FALSE),Value_look_up_tables!$F$102:$H$561,3,FALSE),$B15*VLOOKUP($A15&amp;"|"&amp;VLOOKUP(Nutrients_from_current_land_use!$B$8,Value_look_up_tables!$A$609:$B$610,2,FALSE)&amp;"|"&amp;VLOOKUP(Nutrients_from_current_land_use!$B$7,Value_look_up_tables!$A$565:$C$587,3,FALSE)&amp;"|"&amp;"DrainedArGr",Value_look_up_tables!$F$102:$H$561,3,FALSE))),IFERROR($B15*VLOOKUP($A15&amp;"|"&amp;VLOOKUP(Nutrients_from_current_land_use!$B$7,Value_look_up_tables!$A$565:$C$587,3,FALSE),Value_look_up_tables!$I$102:$K$553,3,FALSE),$B15*VLOOKUP($A15,Value_look_up_tables!$B$102:$M$553,12,FALSE)))))</f>
        <v>0</v>
      </c>
      <c r="D15" s="131"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$591:$B$596,2,FALSE)&amp;"|"&amp;$A15&amp;"|"&amp;VLOOKUP(Nutrients_from_current_land_use!$B$8,Value_look_up_tables!$A$609:$B$610,2,FALSE)&amp;"|"&amp;VLOOKUP(Nutrients_from_current_land_use!$B$7,Value_look_up_tables!$A$565:$C$587,3,FALSE)&amp;"|"&amp;VLOOKUP($B$6,Value_look_up_tables!$A$600:$B$605,2,FALSE)))),Value_look_up_tables!$F$102:$H$561,3,FALSE),
IFERROR($B15*VLOOKUP($A15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6"/>
      <c r="B16" s="29"/>
      <c r="C16" s="132">
        <f>IF(OR(ISBLANK($A16),ISBLANK($B16),ISBLANK($B$6),ISBLANK($B$7)),0,IFERROR($B16*VLOOKUP((IF(OR($A16="Residential urban land",$A16="Commercial/industrial urban land",$A16="Open urban land",$A16="Greenspace",$A16="Community food growing",$A16="Woodland",$A16="Shrub", $A16="Water"), "|||"&amp;$A16, (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IFERROR($B16*VLOOKUP($A16&amp;"|"&amp;VLOOKUP(Nutrients_from_current_land_use!$B$8,Value_look_up_tables!$A$609:$B$610,2,FALSE)&amp;"|"&amp;VLOOKUP(Nutrients_from_current_land_use!$B$7,Value_look_up_tables!$A$565:$C$587,3,FALSE)&amp;"|"&amp;VLOOKUP($B$6,Value_look_up_tables!$A$600:$B$605,2,FALSE),Value_look_up_tables!$F$102:$H$561,3,FALSE),IFERROR($B16*VLOOKUP($A16&amp;"|"&amp;"TRUE"&amp;"|"&amp;VLOOKUP(Nutrients_from_current_land_use!$B$7,Value_look_up_tables!$A$565:$C$587,3,FALSE)&amp;"|"&amp;VLOOKUP($B$6,Value_look_up_tables!$A$600:$B$605,2,FALSE),Value_look_up_tables!$F$102:$H$561,3,FALSE),$B16*VLOOKUP($A16&amp;"|"&amp;VLOOKUP(Nutrients_from_current_land_use!$B$8,Value_look_up_tables!$A$609:$B$610,2,FALSE)&amp;"|"&amp;VLOOKUP(Nutrients_from_current_land_use!$B$7,Value_look_up_tables!$A$565:$C$587,3,FALSE)&amp;"|"&amp;"DrainedArGr",Value_look_up_tables!$F$102:$H$561,3,FALSE))),IFERROR($B16*VLOOKUP($A16&amp;"|"&amp;VLOOKUP(Nutrients_from_current_land_use!$B$7,Value_look_up_tables!$A$565:$C$587,3,FALSE),Value_look_up_tables!$I$102:$K$553,3,FALSE),$B16*VLOOKUP($A16,Value_look_up_tables!$B$102:$M$553,12,FALSE)))))</f>
        <v>0</v>
      </c>
      <c r="D16" s="131"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$591:$B$596,2,FALSE)&amp;"|"&amp;$A16&amp;"|"&amp;VLOOKUP(Nutrients_from_current_land_use!$B$8,Value_look_up_tables!$A$609:$B$610,2,FALSE)&amp;"|"&amp;VLOOKUP(Nutrients_from_current_land_use!$B$7,Value_look_up_tables!$A$565:$C$587,3,FALSE)&amp;"|"&amp;VLOOKUP($B$6,Value_look_up_tables!$A$600:$B$605,2,FALSE)))),Value_look_up_tables!$F$102:$H$561,3,FALSE),
IFERROR($B16*VLOOKUP($A16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6"/>
      <c r="B17" s="29"/>
      <c r="C17" s="132">
        <f>IF(OR(ISBLANK($A17),ISBLANK($B17),ISBLANK($B$6),ISBLANK($B$7)),0,IFERROR($B17*VLOOKUP((IF(OR($A17="Residential urban land",$A17="Commercial/industrial urban land",$A17="Open urban land",$A17="Greenspace",$A17="Community food growing",$A17="Woodland",$A17="Shrub", $A17="Water"), "|||"&amp;$A17, (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IFERROR($B17*VLOOKUP($A17&amp;"|"&amp;VLOOKUP(Nutrients_from_current_land_use!$B$8,Value_look_up_tables!$A$609:$B$610,2,FALSE)&amp;"|"&amp;VLOOKUP(Nutrients_from_current_land_use!$B$7,Value_look_up_tables!$A$565:$C$587,3,FALSE)&amp;"|"&amp;VLOOKUP($B$6,Value_look_up_tables!$A$600:$B$605,2,FALSE),Value_look_up_tables!$F$102:$H$561,3,FALSE),IFERROR($B17*VLOOKUP($A17&amp;"|"&amp;"TRUE"&amp;"|"&amp;VLOOKUP(Nutrients_from_current_land_use!$B$7,Value_look_up_tables!$A$565:$C$587,3,FALSE)&amp;"|"&amp;VLOOKUP($B$6,Value_look_up_tables!$A$600:$B$605,2,FALSE),Value_look_up_tables!$F$102:$H$561,3,FALSE),$B17*VLOOKUP($A17&amp;"|"&amp;VLOOKUP(Nutrients_from_current_land_use!$B$8,Value_look_up_tables!$A$609:$B$610,2,FALSE)&amp;"|"&amp;VLOOKUP(Nutrients_from_current_land_use!$B$7,Value_look_up_tables!$A$565:$C$587,3,FALSE)&amp;"|"&amp;"DrainedArGr",Value_look_up_tables!$F$102:$H$561,3,FALSE))),IFERROR($B17*VLOOKUP($A17&amp;"|"&amp;VLOOKUP(Nutrients_from_current_land_use!$B$7,Value_look_up_tables!$A$565:$C$587,3,FALSE),Value_look_up_tables!$I$102:$K$553,3,FALSE),$B17*VLOOKUP($A17,Value_look_up_tables!$B$102:$M$553,12,FALSE)))))</f>
        <v>0</v>
      </c>
      <c r="D17" s="131"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$591:$B$596,2,FALSE)&amp;"|"&amp;$A17&amp;"|"&amp;VLOOKUP(Nutrients_from_current_land_use!$B$8,Value_look_up_tables!$A$609:$B$610,2,FALSE)&amp;"|"&amp;VLOOKUP(Nutrients_from_current_land_use!$B$7,Value_look_up_tables!$A$565:$C$587,3,FALSE)&amp;"|"&amp;VLOOKUP($B$6,Value_look_up_tables!$A$600:$B$605,2,FALSE)))),Value_look_up_tables!$F$102:$H$561,3,FALSE),
IFERROR($B17*VLOOKUP($A17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6"/>
      <c r="B18" s="29"/>
      <c r="C18" s="132">
        <f>IF(OR(ISBLANK($A18),ISBLANK($B18),ISBLANK($B$6),ISBLANK($B$7)),0,IFERROR($B18*VLOOKUP((IF(OR($A18="Residential urban land",$A18="Commercial/industrial urban land",$A18="Open urban land",$A18="Greenspace",$A18="Community food growing",$A18="Woodland",$A18="Shrub", $A18="Water"), "|||"&amp;$A18, (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IFERROR($B18*VLOOKUP($A18&amp;"|"&amp;VLOOKUP(Nutrients_from_current_land_use!$B$8,Value_look_up_tables!$A$609:$B$610,2,FALSE)&amp;"|"&amp;VLOOKUP(Nutrients_from_current_land_use!$B$7,Value_look_up_tables!$A$565:$C$587,3,FALSE)&amp;"|"&amp;VLOOKUP($B$6,Value_look_up_tables!$A$600:$B$605,2,FALSE),Value_look_up_tables!$F$102:$H$561,3,FALSE),IFERROR($B18*VLOOKUP($A18&amp;"|"&amp;"TRUE"&amp;"|"&amp;VLOOKUP(Nutrients_from_current_land_use!$B$7,Value_look_up_tables!$A$565:$C$587,3,FALSE)&amp;"|"&amp;VLOOKUP($B$6,Value_look_up_tables!$A$600:$B$605,2,FALSE),Value_look_up_tables!$F$102:$H$561,3,FALSE),$B18*VLOOKUP($A18&amp;"|"&amp;VLOOKUP(Nutrients_from_current_land_use!$B$8,Value_look_up_tables!$A$609:$B$610,2,FALSE)&amp;"|"&amp;VLOOKUP(Nutrients_from_current_land_use!$B$7,Value_look_up_tables!$A$565:$C$587,3,FALSE)&amp;"|"&amp;"DrainedArGr",Value_look_up_tables!$F$102:$H$561,3,FALSE))),IFERROR($B18*VLOOKUP($A18&amp;"|"&amp;VLOOKUP(Nutrients_from_current_land_use!$B$7,Value_look_up_tables!$A$565:$C$587,3,FALSE),Value_look_up_tables!$I$102:$K$553,3,FALSE),$B18*VLOOKUP($A18,Value_look_up_tables!$B$102:$M$553,12,FALSE)))))</f>
        <v>0</v>
      </c>
      <c r="D18" s="131"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$591:$B$596,2,FALSE)&amp;"|"&amp;$A18&amp;"|"&amp;VLOOKUP(Nutrients_from_current_land_use!$B$8,Value_look_up_tables!$A$609:$B$610,2,FALSE)&amp;"|"&amp;VLOOKUP(Nutrients_from_current_land_use!$B$7,Value_look_up_tables!$A$565:$C$587,3,FALSE)&amp;"|"&amp;VLOOKUP($B$6,Value_look_up_tables!$A$600:$B$605,2,FALSE)))),Value_look_up_tables!$F$102:$H$561,3,FALSE),
IFERROR($B18*VLOOKUP($A18&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6"/>
      <c r="B19" s="29"/>
      <c r="C19" s="132">
        <f>IF(OR(ISBLANK($A19),ISBLANK($B19),ISBLANK($B$6),ISBLANK($B$7)),0,IFERROR($B19*VLOOKUP((IF(OR($A19="Residential urban land",$A19="Commercial/industrial urban land",$A19="Open urban land",$A19="Greenspace",$A19="Community food growing",$A19="Woodland",$A19="Shrub", $A19="Water"), "|||"&amp;$A19, (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IFERROR($B19*VLOOKUP($A19&amp;"|"&amp;VLOOKUP(Nutrients_from_current_land_use!$B$8,Value_look_up_tables!$A$609:$B$610,2,FALSE)&amp;"|"&amp;VLOOKUP(Nutrients_from_current_land_use!$B$7,Value_look_up_tables!$A$565:$C$587,3,FALSE)&amp;"|"&amp;VLOOKUP($B$6,Value_look_up_tables!$A$600:$B$605,2,FALSE),Value_look_up_tables!$F$102:$H$561,3,FALSE),IFERROR($B19*VLOOKUP($A19&amp;"|"&amp;"TRUE"&amp;"|"&amp;VLOOKUP(Nutrients_from_current_land_use!$B$7,Value_look_up_tables!$A$565:$C$587,3,FALSE)&amp;"|"&amp;VLOOKUP($B$6,Value_look_up_tables!$A$600:$B$605,2,FALSE),Value_look_up_tables!$F$102:$H$561,3,FALSE),$B19*VLOOKUP($A19&amp;"|"&amp;VLOOKUP(Nutrients_from_current_land_use!$B$8,Value_look_up_tables!$A$609:$B$610,2,FALSE)&amp;"|"&amp;VLOOKUP(Nutrients_from_current_land_use!$B$7,Value_look_up_tables!$A$565:$C$587,3,FALSE)&amp;"|"&amp;"DrainedArGr",Value_look_up_tables!$F$102:$H$561,3,FALSE))),IFERROR($B19*VLOOKUP($A19&amp;"|"&amp;VLOOKUP(Nutrients_from_current_land_use!$B$7,Value_look_up_tables!$A$565:$C$587,3,FALSE),Value_look_up_tables!$I$102:$K$553,3,FALSE),$B19*VLOOKUP($A19,Value_look_up_tables!$B$102:$M$553,12,FALSE)))))</f>
        <v>0</v>
      </c>
      <c r="D19" s="131"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$591:$B$596,2,FALSE)&amp;"|"&amp;$A19&amp;"|"&amp;VLOOKUP(Nutrients_from_current_land_use!$B$8,Value_look_up_tables!$A$609:$B$610,2,FALSE)&amp;"|"&amp;VLOOKUP(Nutrients_from_current_land_use!$B$7,Value_look_up_tables!$A$565:$C$587,3,FALSE)&amp;"|"&amp;VLOOKUP($B$6,Value_look_up_tables!$A$600:$B$605,2,FALSE)))),Value_look_up_tables!$F$102:$H$561,3,FALSE),
IFERROR($B19*VLOOKUP($A19&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6"/>
      <c r="B20" s="29"/>
      <c r="C20" s="132">
        <f>IF(OR(ISBLANK($A20),ISBLANK($B20),ISBLANK($B$6),ISBLANK($B$7)),0,IFERROR($B20*VLOOKUP((IF(OR($A20="Residential urban land",$A20="Commercial/industrial urban land",$A20="Open urban land",$A20="Greenspace",$A20="Community food growing",$A20="Woodland",$A20="Shrub", $A20="Water"), "|||"&amp;$A20, (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IFERROR($B20*VLOOKUP($A20&amp;"|"&amp;VLOOKUP(Nutrients_from_current_land_use!$B$8,Value_look_up_tables!$A$609:$B$610,2,FALSE)&amp;"|"&amp;VLOOKUP(Nutrients_from_current_land_use!$B$7,Value_look_up_tables!$A$565:$C$587,3,FALSE)&amp;"|"&amp;VLOOKUP($B$6,Value_look_up_tables!$A$600:$B$605,2,FALSE),Value_look_up_tables!$F$102:$H$561,3,FALSE),IFERROR($B20*VLOOKUP($A20&amp;"|"&amp;"TRUE"&amp;"|"&amp;VLOOKUP(Nutrients_from_current_land_use!$B$7,Value_look_up_tables!$A$565:$C$587,3,FALSE)&amp;"|"&amp;VLOOKUP($B$6,Value_look_up_tables!$A$600:$B$605,2,FALSE),Value_look_up_tables!$F$102:$H$561,3,FALSE),$B20*VLOOKUP($A20&amp;"|"&amp;VLOOKUP(Nutrients_from_current_land_use!$B$8,Value_look_up_tables!$A$609:$B$610,2,FALSE)&amp;"|"&amp;VLOOKUP(Nutrients_from_current_land_use!$B$7,Value_look_up_tables!$A$565:$C$587,3,FALSE)&amp;"|"&amp;"DrainedArGr",Value_look_up_tables!$F$102:$H$561,3,FALSE))),IFERROR($B20*VLOOKUP($A20&amp;"|"&amp;VLOOKUP(Nutrients_from_current_land_use!$B$7,Value_look_up_tables!$A$565:$C$587,3,FALSE),Value_look_up_tables!$I$102:$K$553,3,FALSE),$B20*VLOOKUP($A20,Value_look_up_tables!$B$102:$M$553,12,FALSE)))))</f>
        <v>0</v>
      </c>
      <c r="D20" s="131"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$591:$B$596,2,FALSE)&amp;"|"&amp;$A20&amp;"|"&amp;VLOOKUP(Nutrients_from_current_land_use!$B$8,Value_look_up_tables!$A$609:$B$610,2,FALSE)&amp;"|"&amp;VLOOKUP(Nutrients_from_current_land_use!$B$7,Value_look_up_tables!$A$565:$C$587,3,FALSE)&amp;"|"&amp;VLOOKUP($B$6,Value_look_up_tables!$A$600:$B$605,2,FALSE)))),Value_look_up_tables!$F$102:$H$561,3,FALSE),
IFERROR($B20*VLOOKUP($A20&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6"/>
      <c r="B21" s="29"/>
      <c r="C21" s="132">
        <f>IF(OR(ISBLANK($A21),ISBLANK($B21),ISBLANK($B$6),ISBLANK($B$7)),0,IFERROR($B21*VLOOKUP((IF(OR($A21="Residential urban land",$A21="Commercial/industrial urban land",$A21="Open urban land",$A21="Greenspace",$A21="Community food growing",$A21="Woodland",$A21="Shrub", $A21="Water"), "|||"&amp;$A21, (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IFERROR($B21*VLOOKUP($A21&amp;"|"&amp;VLOOKUP(Nutrients_from_current_land_use!$B$8,Value_look_up_tables!$A$609:$B$610,2,FALSE)&amp;"|"&amp;VLOOKUP(Nutrients_from_current_land_use!$B$7,Value_look_up_tables!$A$565:$C$587,3,FALSE)&amp;"|"&amp;VLOOKUP($B$6,Value_look_up_tables!$A$600:$B$605,2,FALSE),Value_look_up_tables!$F$102:$H$561,3,FALSE),IFERROR($B21*VLOOKUP($A21&amp;"|"&amp;"TRUE"&amp;"|"&amp;VLOOKUP(Nutrients_from_current_land_use!$B$7,Value_look_up_tables!$A$565:$C$587,3,FALSE)&amp;"|"&amp;VLOOKUP($B$6,Value_look_up_tables!$A$600:$B$605,2,FALSE),Value_look_up_tables!$F$102:$H$561,3,FALSE),$B21*VLOOKUP($A21&amp;"|"&amp;VLOOKUP(Nutrients_from_current_land_use!$B$8,Value_look_up_tables!$A$609:$B$610,2,FALSE)&amp;"|"&amp;VLOOKUP(Nutrients_from_current_land_use!$B$7,Value_look_up_tables!$A$565:$C$587,3,FALSE)&amp;"|"&amp;"DrainedArGr",Value_look_up_tables!$F$102:$H$561,3,FALSE))),IFERROR($B21*VLOOKUP($A21&amp;"|"&amp;VLOOKUP(Nutrients_from_current_land_use!$B$7,Value_look_up_tables!$A$565:$C$587,3,FALSE),Value_look_up_tables!$I$102:$K$553,3,FALSE),$B21*VLOOKUP($A21,Value_look_up_tables!$B$102:$M$553,12,FALSE)))))</f>
        <v>0</v>
      </c>
      <c r="D21" s="131"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$591:$B$596,2,FALSE)&amp;"|"&amp;$A21&amp;"|"&amp;VLOOKUP(Nutrients_from_current_land_use!$B$8,Value_look_up_tables!$A$609:$B$610,2,FALSE)&amp;"|"&amp;VLOOKUP(Nutrients_from_current_land_use!$B$7,Value_look_up_tables!$A$565:$C$587,3,FALSE)&amp;"|"&amp;VLOOKUP($B$6,Value_look_up_tables!$A$600:$B$605,2,FALSE)))),Value_look_up_tables!$F$102:$H$561,3,FALSE),
IFERROR($B21*VLOOKUP($A21&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6"/>
      <c r="B22" s="29"/>
      <c r="C22" s="132">
        <f>IF(OR(ISBLANK($A22),ISBLANK($B22),ISBLANK($B$6),ISBLANK($B$7)),0,IFERROR($B22*VLOOKUP((IF(OR($A22="Residential urban land",$A22="Commercial/industrial urban land",$A22="Open urban land",$A22="Greenspace",$A22="Community food growing",$A22="Woodland",$A22="Shrub", $A22="Water"), "|||"&amp;$A22, (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IFERROR($B22*VLOOKUP($A22&amp;"|"&amp;VLOOKUP(Nutrients_from_current_land_use!$B$8,Value_look_up_tables!$A$609:$B$610,2,FALSE)&amp;"|"&amp;VLOOKUP(Nutrients_from_current_land_use!$B$7,Value_look_up_tables!$A$565:$C$587,3,FALSE)&amp;"|"&amp;VLOOKUP($B$6,Value_look_up_tables!$A$600:$B$605,2,FALSE),Value_look_up_tables!$F$102:$H$561,3,FALSE),IFERROR($B22*VLOOKUP($A22&amp;"|"&amp;"TRUE"&amp;"|"&amp;VLOOKUP(Nutrients_from_current_land_use!$B$7,Value_look_up_tables!$A$565:$C$587,3,FALSE)&amp;"|"&amp;VLOOKUP($B$6,Value_look_up_tables!$A$600:$B$605,2,FALSE),Value_look_up_tables!$F$102:$H$561,3,FALSE),$B22*VLOOKUP($A22&amp;"|"&amp;VLOOKUP(Nutrients_from_current_land_use!$B$8,Value_look_up_tables!$A$609:$B$610,2,FALSE)&amp;"|"&amp;VLOOKUP(Nutrients_from_current_land_use!$B$7,Value_look_up_tables!$A$565:$C$587,3,FALSE)&amp;"|"&amp;"DrainedArGr",Value_look_up_tables!$F$102:$H$561,3,FALSE))),IFERROR($B22*VLOOKUP($A22&amp;"|"&amp;VLOOKUP(Nutrients_from_current_land_use!$B$7,Value_look_up_tables!$A$565:$C$587,3,FALSE),Value_look_up_tables!$I$102:$K$553,3,FALSE),$B22*VLOOKUP($A22,Value_look_up_tables!$B$102:$M$553,12,FALSE)))))</f>
        <v>0</v>
      </c>
      <c r="D22" s="131"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$591:$B$596,2,FALSE)&amp;"|"&amp;$A22&amp;"|"&amp;VLOOKUP(Nutrients_from_current_land_use!$B$8,Value_look_up_tables!$A$609:$B$610,2,FALSE)&amp;"|"&amp;VLOOKUP(Nutrients_from_current_land_use!$B$7,Value_look_up_tables!$A$565:$C$587,3,FALSE)&amp;"|"&amp;VLOOKUP($B$6,Value_look_up_tables!$A$600:$B$605,2,FALSE)))),Value_look_up_tables!$F$102:$H$561,3,FALSE),
IFERROR($B22*VLOOKUP($A22&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8"/>
    </row>
    <row r="23" spans="1:6" ht="43" customHeight="1" x14ac:dyDescent="0.35">
      <c r="A23" s="46"/>
      <c r="B23" s="29"/>
      <c r="C23" s="132">
        <f>IF(OR(ISBLANK($A23),ISBLANK($B23),ISBLANK($B$6),ISBLANK($B$7)),0,IFERROR($B23*VLOOKUP((IF(OR($A23="Residential urban land",$A23="Commercial/industrial urban land",$A23="Open urban land",$A23="Greenspace",$A23="Community food growing",$A23="Woodland",$A23="Shrub", $A23="Water"), "|||"&amp;$A23, (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IFERROR($B23*VLOOKUP($A23&amp;"|"&amp;VLOOKUP(Nutrients_from_current_land_use!$B$8,Value_look_up_tables!$A$609:$B$610,2,FALSE)&amp;"|"&amp;VLOOKUP(Nutrients_from_current_land_use!$B$7,Value_look_up_tables!$A$565:$C$587,3,FALSE)&amp;"|"&amp;VLOOKUP($B$6,Value_look_up_tables!$A$600:$B$605,2,FALSE),Value_look_up_tables!$F$102:$H$561,3,FALSE),IFERROR($B23*VLOOKUP($A23&amp;"|"&amp;"TRUE"&amp;"|"&amp;VLOOKUP(Nutrients_from_current_land_use!$B$7,Value_look_up_tables!$A$565:$C$587,3,FALSE)&amp;"|"&amp;VLOOKUP($B$6,Value_look_up_tables!$A$600:$B$605,2,FALSE),Value_look_up_tables!$F$102:$H$561,3,FALSE),$B23*VLOOKUP($A23&amp;"|"&amp;VLOOKUP(Nutrients_from_current_land_use!$B$8,Value_look_up_tables!$A$609:$B$610,2,FALSE)&amp;"|"&amp;VLOOKUP(Nutrients_from_current_land_use!$B$7,Value_look_up_tables!$A$565:$C$587,3,FALSE)&amp;"|"&amp;"DrainedArGr",Value_look_up_tables!$F$102:$H$561,3,FALSE))),IFERROR($B23*VLOOKUP($A23&amp;"|"&amp;VLOOKUP(Nutrients_from_current_land_use!$B$7,Value_look_up_tables!$A$565:$C$587,3,FALSE),Value_look_up_tables!$I$102:$K$553,3,FALSE),$B23*VLOOKUP($A23,Value_look_up_tables!$B$102:$M$553,12,FALSE)))))</f>
        <v>0</v>
      </c>
      <c r="D23" s="131"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$591:$B$596,2,FALSE)&amp;"|"&amp;$A23&amp;"|"&amp;VLOOKUP(Nutrients_from_current_land_use!$B$8,Value_look_up_tables!$A$609:$B$610,2,FALSE)&amp;"|"&amp;VLOOKUP(Nutrients_from_current_land_use!$B$7,Value_look_up_tables!$A$565:$C$587,3,FALSE)&amp;"|"&amp;VLOOKUP($B$6,Value_look_up_tables!$A$600:$B$605,2,FALSE)))),Value_look_up_tables!$F$102:$H$561,3,FALSE),
IFERROR($B23*VLOOKUP($A23&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6"/>
      <c r="B24" s="29"/>
      <c r="C24" s="132">
        <f>IF(OR(ISBLANK($A24),ISBLANK($B24),ISBLANK($B$6),ISBLANK($B$7)),0,IFERROR($B24*VLOOKUP((IF(OR($A24="Residential urban land",$A24="Commercial/industrial urban land",$A24="Open urban land",$A24="Greenspace",$A24="Community food growing",$A24="Woodland",$A24="Shrub", $A24="Water"), "|||"&amp;$A24, (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IFERROR($B24*VLOOKUP($A24&amp;"|"&amp;VLOOKUP(Nutrients_from_current_land_use!$B$8,Value_look_up_tables!$A$609:$B$610,2,FALSE)&amp;"|"&amp;VLOOKUP(Nutrients_from_current_land_use!$B$7,Value_look_up_tables!$A$565:$C$587,3,FALSE)&amp;"|"&amp;VLOOKUP($B$6,Value_look_up_tables!$A$600:$B$605,2,FALSE),Value_look_up_tables!$F$102:$H$561,3,FALSE),IFERROR($B24*VLOOKUP($A24&amp;"|"&amp;"TRUE"&amp;"|"&amp;VLOOKUP(Nutrients_from_current_land_use!$B$7,Value_look_up_tables!$A$565:$C$587,3,FALSE)&amp;"|"&amp;VLOOKUP($B$6,Value_look_up_tables!$A$600:$B$605,2,FALSE),Value_look_up_tables!$F$102:$H$561,3,FALSE),$B24*VLOOKUP($A24&amp;"|"&amp;VLOOKUP(Nutrients_from_current_land_use!$B$8,Value_look_up_tables!$A$609:$B$610,2,FALSE)&amp;"|"&amp;VLOOKUP(Nutrients_from_current_land_use!$B$7,Value_look_up_tables!$A$565:$C$587,3,FALSE)&amp;"|"&amp;"DrainedArGr",Value_look_up_tables!$F$102:$H$561,3,FALSE))),IFERROR($B24*VLOOKUP($A24&amp;"|"&amp;VLOOKUP(Nutrients_from_current_land_use!$B$7,Value_look_up_tables!$A$565:$C$587,3,FALSE),Value_look_up_tables!$I$102:$K$553,3,FALSE),$B24*VLOOKUP($A24,Value_look_up_tables!$B$102:$M$553,12,FALSE)))))</f>
        <v>0</v>
      </c>
      <c r="D24" s="131"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$591:$B$596,2,FALSE)&amp;"|"&amp;$A24&amp;"|"&amp;VLOOKUP(Nutrients_from_current_land_use!$B$8,Value_look_up_tables!$A$609:$B$610,2,FALSE)&amp;"|"&amp;VLOOKUP(Nutrients_from_current_land_use!$B$7,Value_look_up_tables!$A$565:$C$587,3,FALSE)&amp;"|"&amp;VLOOKUP($B$6,Value_look_up_tables!$A$600:$B$605,2,FALSE)))),Value_look_up_tables!$F$102:$H$561,3,FALSE),
IFERROR($B24*VLOOKUP($A24&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6"/>
      <c r="B25" s="29"/>
      <c r="C25" s="132">
        <f>IF(OR(ISBLANK($A25),ISBLANK($B25),ISBLANK($B$6),ISBLANK($B$7)),0,IFERROR($B25*VLOOKUP((IF(OR($A25="Residential urban land",$A25="Commercial/industrial urban land",$A25="Open urban land",$A25="Greenspace",$A25="Community food growing",$A25="Woodland",$A25="Shrub", $A25="Water"), "|||"&amp;$A25, (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IFERROR($B25*VLOOKUP($A25&amp;"|"&amp;VLOOKUP(Nutrients_from_current_land_use!$B$8,Value_look_up_tables!$A$609:$B$610,2,FALSE)&amp;"|"&amp;VLOOKUP(Nutrients_from_current_land_use!$B$7,Value_look_up_tables!$A$565:$C$587,3,FALSE)&amp;"|"&amp;VLOOKUP($B$6,Value_look_up_tables!$A$600:$B$605,2,FALSE),Value_look_up_tables!$F$102:$H$561,3,FALSE),IFERROR($B25*VLOOKUP($A25&amp;"|"&amp;"TRUE"&amp;"|"&amp;VLOOKUP(Nutrients_from_current_land_use!$B$7,Value_look_up_tables!$A$565:$C$587,3,FALSE)&amp;"|"&amp;VLOOKUP($B$6,Value_look_up_tables!$A$600:$B$605,2,FALSE),Value_look_up_tables!$F$102:$H$561,3,FALSE),$B25*VLOOKUP($A25&amp;"|"&amp;VLOOKUP(Nutrients_from_current_land_use!$B$8,Value_look_up_tables!$A$609:$B$610,2,FALSE)&amp;"|"&amp;VLOOKUP(Nutrients_from_current_land_use!$B$7,Value_look_up_tables!$A$565:$C$587,3,FALSE)&amp;"|"&amp;"DrainedArGr",Value_look_up_tables!$F$102:$H$561,3,FALSE))),IFERROR($B25*VLOOKUP($A25&amp;"|"&amp;VLOOKUP(Nutrients_from_current_land_use!$B$7,Value_look_up_tables!$A$565:$C$587,3,FALSE),Value_look_up_tables!$I$102:$K$553,3,FALSE),$B25*VLOOKUP($A25,Value_look_up_tables!$B$102:$M$553,12,FALSE)))))</f>
        <v>0</v>
      </c>
      <c r="D25" s="131"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$591:$B$596,2,FALSE)&amp;"|"&amp;$A25&amp;"|"&amp;VLOOKUP(Nutrients_from_current_land_use!$B$8,Value_look_up_tables!$A$609:$B$610,2,FALSE)&amp;"|"&amp;VLOOKUP(Nutrients_from_current_land_use!$B$7,Value_look_up_tables!$A$565:$C$587,3,FALSE)&amp;"|"&amp;VLOOKUP($B$6,Value_look_up_tables!$A$600:$B$605,2,FALSE)))),Value_look_up_tables!$F$102:$H$561,3,FALSE),
IFERROR($B25*VLOOKUP($A25&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6"/>
      <c r="B26" s="29"/>
      <c r="C26" s="132">
        <f>IF(OR(ISBLANK($A26),ISBLANK($B26),ISBLANK($B$6),ISBLANK($B$7)),0,IFERROR($B26*VLOOKUP((IF(OR($A26="Residential urban land",$A26="Commercial/industrial urban land",$A26="Open urban land",$A26="Greenspace",$A26="Community food growing",$A26="Woodland",$A26="Shrub", $A26="Water"), "|||"&amp;$A26, (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IFERROR($B26*VLOOKUP($A26&amp;"|"&amp;VLOOKUP(Nutrients_from_current_land_use!$B$8,Value_look_up_tables!$A$609:$B$610,2,FALSE)&amp;"|"&amp;VLOOKUP(Nutrients_from_current_land_use!$B$7,Value_look_up_tables!$A$565:$C$587,3,FALSE)&amp;"|"&amp;VLOOKUP($B$6,Value_look_up_tables!$A$600:$B$605,2,FALSE),Value_look_up_tables!$F$102:$H$561,3,FALSE),IFERROR($B26*VLOOKUP($A26&amp;"|"&amp;"TRUE"&amp;"|"&amp;VLOOKUP(Nutrients_from_current_land_use!$B$7,Value_look_up_tables!$A$565:$C$587,3,FALSE)&amp;"|"&amp;VLOOKUP($B$6,Value_look_up_tables!$A$600:$B$605,2,FALSE),Value_look_up_tables!$F$102:$H$561,3,FALSE),$B26*VLOOKUP($A26&amp;"|"&amp;VLOOKUP(Nutrients_from_current_land_use!$B$8,Value_look_up_tables!$A$609:$B$610,2,FALSE)&amp;"|"&amp;VLOOKUP(Nutrients_from_current_land_use!$B$7,Value_look_up_tables!$A$565:$C$587,3,FALSE)&amp;"|"&amp;"DrainedArGr",Value_look_up_tables!$F$102:$H$561,3,FALSE))),IFERROR($B26*VLOOKUP($A26&amp;"|"&amp;VLOOKUP(Nutrients_from_current_land_use!$B$7,Value_look_up_tables!$A$565:$C$587,3,FALSE),Value_look_up_tables!$I$102:$K$553,3,FALSE),$B26*VLOOKUP($A26,Value_look_up_tables!$B$102:$M$553,12,FALSE)))))</f>
        <v>0</v>
      </c>
      <c r="D26" s="131"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$591:$B$596,2,FALSE)&amp;"|"&amp;$A26&amp;"|"&amp;VLOOKUP(Nutrients_from_current_land_use!$B$8,Value_look_up_tables!$A$609:$B$610,2,FALSE)&amp;"|"&amp;VLOOKUP(Nutrients_from_current_land_use!$B$7,Value_look_up_tables!$A$565:$C$587,3,FALSE)&amp;"|"&amp;VLOOKUP($B$6,Value_look_up_tables!$A$600:$B$605,2,FALSE)))),Value_look_up_tables!$F$102:$H$561,3,FALSE),
IFERROR($B26*VLOOKUP($A26&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6"/>
      <c r="B27" s="29"/>
      <c r="C27" s="132">
        <f>IF(OR(ISBLANK($A27),ISBLANK($B27),ISBLANK($B$6),ISBLANK($B$7)),0,IFERROR($B27*VLOOKUP((IF(OR($A27="Residential urban land",$A27="Commercial/industrial urban land",$A27="Open urban land",$A27="Greenspace",$A27="Community food growing",$A27="Woodland",$A27="Shrub", $A27="Water"), "|||"&amp;$A27, (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IFERROR($B27*VLOOKUP($A27&amp;"|"&amp;VLOOKUP(Nutrients_from_current_land_use!$B$8,Value_look_up_tables!$A$609:$B$610,2,FALSE)&amp;"|"&amp;VLOOKUP(Nutrients_from_current_land_use!$B$7,Value_look_up_tables!$A$565:$C$587,3,FALSE)&amp;"|"&amp;VLOOKUP($B$6,Value_look_up_tables!$A$600:$B$605,2,FALSE),Value_look_up_tables!$F$102:$H$561,3,FALSE),IFERROR($B27*VLOOKUP($A27&amp;"|"&amp;"TRUE"&amp;"|"&amp;VLOOKUP(Nutrients_from_current_land_use!$B$7,Value_look_up_tables!$A$565:$C$587,3,FALSE)&amp;"|"&amp;VLOOKUP($B$6,Value_look_up_tables!$A$600:$B$605,2,FALSE),Value_look_up_tables!$F$102:$H$561,3,FALSE),$B27*VLOOKUP($A27&amp;"|"&amp;VLOOKUP(Nutrients_from_current_land_use!$B$8,Value_look_up_tables!$A$609:$B$610,2,FALSE)&amp;"|"&amp;VLOOKUP(Nutrients_from_current_land_use!$B$7,Value_look_up_tables!$A$565:$C$587,3,FALSE)&amp;"|"&amp;"DrainedArGr",Value_look_up_tables!$F$102:$H$561,3,FALSE))),IFERROR($B27*VLOOKUP($A27&amp;"|"&amp;VLOOKUP(Nutrients_from_current_land_use!$B$7,Value_look_up_tables!$A$565:$C$587,3,FALSE),Value_look_up_tables!$I$102:$K$553,3,FALSE),$B27*VLOOKUP($A27,Value_look_up_tables!$B$102:$M$553,12,FALSE)))))</f>
        <v>0</v>
      </c>
      <c r="D27" s="131"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$591:$B$596,2,FALSE)&amp;"|"&amp;$A27&amp;"|"&amp;VLOOKUP(Nutrients_from_current_land_use!$B$8,Value_look_up_tables!$A$609:$B$610,2,FALSE)&amp;"|"&amp;VLOOKUP(Nutrients_from_current_land_use!$B$7,Value_look_up_tables!$A$565:$C$587,3,FALSE)&amp;"|"&amp;VLOOKUP($B$6,Value_look_up_tables!$A$600:$B$605,2,FALSE)))),Value_look_up_tables!$F$102:$H$561,3,FALSE),
IFERROR($B27*VLOOKUP($A27&amp;"|"&amp;VLOOKUP(Nutrients_from_current_land_use!$B$8,Value_look_up_tables!$A$609:$B$610,2,FALSE)&amp;"|"&amp;VLOOKUP(Nutrients_from_current_land_use!$B$7,Value_look_up_tables!$A$565:$C$587,3,FALSE)&amp;"|"&amp;VLOOKUP($B$6,Value_look_up_tables!$A$600:$B$605,2,FALSE),Value_look_up_tables!$F$102:$H$561,3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136</v>
      </c>
      <c r="B28" s="40">
        <f>SUM(B11:B27)</f>
        <v>0</v>
      </c>
      <c r="C28" s="40">
        <f>SUM(C11:C27)</f>
        <v>0</v>
      </c>
      <c r="D28" s="47"/>
    </row>
    <row r="30" spans="1:6" x14ac:dyDescent="0.35">
      <c r="F30" s="41"/>
    </row>
  </sheetData>
  <sheetProtection algorithmName="SHA-512" hashValue="YStoZTr32QlkJR3wOfei9EO5FoijD/cjz6ZyuhDa04tzZJ/z2pZyF6JDNT3S9Jput0VwrJRM5nddMZ+msLDkaQ==" saltValue="XdaHpGhBCbMYOe4CPYQDY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Value_look_up_tables!$A$573:$A$583</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Value_look_up_tables!$A$609:$A$610</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Value_look_up_tables!$A$600:$A$605</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Value_look_up_tables!$A$591:$A$596</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Value_look_up_tables!$A$634:$A$650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81640625" style="50" customWidth="1"/>
    <col min="2" max="2" width="22.81640625" style="50" customWidth="1"/>
    <col min="3" max="3" width="24.54296875" style="50" customWidth="1"/>
    <col min="4" max="473" width="8.54296875" style="50" customWidth="1"/>
    <col min="474" max="16384" width="9.1796875" style="50"/>
  </cols>
  <sheetData>
    <row r="1" spans="1:3" ht="50.25" customHeight="1" x14ac:dyDescent="0.3">
      <c r="A1" s="5" t="s">
        <v>107</v>
      </c>
      <c r="B1" s="49"/>
      <c r="C1" s="49"/>
    </row>
    <row r="2" spans="1:3" ht="373.5" customHeight="1" x14ac:dyDescent="0.3">
      <c r="A2" s="7" t="s">
        <v>270</v>
      </c>
      <c r="B2" s="51"/>
      <c r="C2" s="49"/>
    </row>
    <row r="3" spans="1:3" ht="51" customHeight="1" x14ac:dyDescent="0.4">
      <c r="A3" s="8" t="s">
        <v>134</v>
      </c>
      <c r="B3" s="52"/>
      <c r="C3" s="52"/>
    </row>
    <row r="4" spans="1:3" ht="56.25" customHeight="1" x14ac:dyDescent="0.3">
      <c r="A4" s="57" t="s">
        <v>229</v>
      </c>
      <c r="B4" s="57" t="s">
        <v>228</v>
      </c>
      <c r="C4" s="57" t="s">
        <v>166</v>
      </c>
    </row>
    <row r="5" spans="1:3" ht="23.25" customHeight="1" x14ac:dyDescent="0.3">
      <c r="A5" s="59"/>
      <c r="B5" s="29"/>
      <c r="C5" s="48">
        <f>IFERROR(IF(OR(ISBLANK(A5),ISBLANK(B5)),0,B5*VLOOKUP((IF(OR(A5="Residential urban land",A5="Commercial/industrial urban land",A5="Open urban land",A5="Greenspace",A5="Community food growing",A5="Woodland",A5="Shrub", A5="Water"), "|||"&amp;A5, (VLOOKUP(Nutrients_from_current_land_use!$B$5,Value_look_up_tables!$A$596:$B$596,2,FALSE)&amp;"|"&amp;A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6" spans="1:3" ht="23.25" customHeight="1" x14ac:dyDescent="0.3">
      <c r="A6" s="60"/>
      <c r="B6" s="61"/>
      <c r="C6" s="48">
        <f>IFERROR(IF(OR(ISBLANK(A6),ISBLANK(B6)),0,B6*VLOOKUP((IF(OR(A6="Residential urban land",A6="Commercial/industrial urban land",A6="Open urban land",A6="Greenspace",A6="Community food growing",A6="Woodland",A6="Shrub", A6="Water"), "|||"&amp;A6, (VLOOKUP(Nutrients_from_current_land_use!$B$5,Value_look_up_tables!$A$596:$B$596,2,FALSE)&amp;"|"&amp;A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7" spans="1:3" ht="23.25" customHeight="1" x14ac:dyDescent="0.3">
      <c r="A7" s="60"/>
      <c r="B7" s="61"/>
      <c r="C7" s="48">
        <f>IFERROR(IF(OR(ISBLANK(A7),ISBLANK(B7)),0,B7*VLOOKUP((IF(OR(A7="Residential urban land",A7="Commercial/industrial urban land",A7="Open urban land",A7="Greenspace",A7="Community food growing",A7="Woodland",A7="Shrub", A7="Water"), "|||"&amp;A7, (VLOOKUP(Nutrients_from_current_land_use!$B$5,Value_look_up_tables!$A$596:$B$596,2,FALSE)&amp;"|"&amp;A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8" spans="1:3" ht="23.25" customHeight="1" x14ac:dyDescent="0.3">
      <c r="A8" s="60"/>
      <c r="B8" s="61"/>
      <c r="C8" s="48">
        <f>IFERROR(IF(OR(ISBLANK(A8),ISBLANK(B8)),0,B8*VLOOKUP((IF(OR(A8="Residential urban land",A8="Commercial/industrial urban land",A8="Open urban land",A8="Greenspace",A8="Community food growing",A8="Woodland",A8="Shrub", A8="Water"), "|||"&amp;A8, (VLOOKUP(Nutrients_from_current_land_use!$B$5,Value_look_up_tables!$A$596:$B$596,2,FALSE)&amp;"|"&amp;A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9" spans="1:3" ht="23.25" customHeight="1" x14ac:dyDescent="0.3">
      <c r="A9" s="60"/>
      <c r="B9" s="61"/>
      <c r="C9" s="48">
        <f>IFERROR(IF(OR(ISBLANK(A9),ISBLANK(B9)),0,B9*VLOOKUP((IF(OR(A9="Residential urban land",A9="Commercial/industrial urban land",A9="Open urban land",A9="Greenspace",A9="Community food growing",A9="Woodland",A9="Shrub", A9="Water"), "|||"&amp;A9, (VLOOKUP(Nutrients_from_current_land_use!$B$5,Value_look_up_tables!$A$596:$B$596,2,FALSE)&amp;"|"&amp;A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0" spans="1:3" ht="23.25" customHeight="1" x14ac:dyDescent="0.3">
      <c r="A10" s="60"/>
      <c r="B10" s="61"/>
      <c r="C10" s="48">
        <f>IFERROR(IF(OR(ISBLANK(A10),ISBLANK(B10)),0,B10*VLOOKUP((IF(OR(A10="Residential urban land",A10="Commercial/industrial urban land",A10="Open urban land",A10="Greenspace",A10="Community food growing",A10="Woodland",A10="Shrub", A10="Water"), "|||"&amp;A10, (VLOOKUP(Nutrients_from_current_land_use!$B$5,Value_look_up_tables!$A$596:$B$596,2,FALSE)&amp;"|"&amp;A10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1" spans="1:3" ht="23.25" customHeight="1" x14ac:dyDescent="0.3">
      <c r="A11" s="60"/>
      <c r="B11" s="61"/>
      <c r="C11" s="48">
        <f>IFERROR(IF(OR(ISBLANK(A11),ISBLANK(B11)),0,B11*VLOOKUP((IF(OR(A11="Residential urban land",A11="Commercial/industrial urban land",A11="Open urban land",A11="Greenspace",A11="Community food growing",A11="Woodland",A11="Shrub", A11="Water"), "|||"&amp;A11, (VLOOKUP(Nutrients_from_current_land_use!$B$5,Value_look_up_tables!$A$596:$B$596,2,FALSE)&amp;"|"&amp;A11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2" spans="1:3" ht="23.25" customHeight="1" x14ac:dyDescent="0.3">
      <c r="A12" s="60"/>
      <c r="B12" s="61"/>
      <c r="C12" s="48">
        <f>IFERROR(IF(OR(ISBLANK(A12),ISBLANK(B12)),0,B12*VLOOKUP((IF(OR(A12="Residential urban land",A12="Commercial/industrial urban land",A12="Open urban land",A12="Greenspace",A12="Community food growing",A12="Woodland",A12="Shrub", A12="Water"), "|||"&amp;A12, (VLOOKUP(Nutrients_from_current_land_use!$B$5,Value_look_up_tables!$A$596:$B$596,2,FALSE)&amp;"|"&amp;A12&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3" spans="1:3" ht="23.25" customHeight="1" x14ac:dyDescent="0.3">
      <c r="A13" s="60"/>
      <c r="B13" s="61"/>
      <c r="C13" s="48">
        <f>IFERROR(IF(OR(ISBLANK(A13),ISBLANK(B13)),0,B13*VLOOKUP((IF(OR(A13="Residential urban land",A13="Commercial/industrial urban land",A13="Open urban land",A13="Greenspace",A13="Community food growing",A13="Woodland",A13="Shrub", A13="Water"), "|||"&amp;A13, (VLOOKUP(Nutrients_from_current_land_use!$B$5,Value_look_up_tables!$A$596:$B$596,2,FALSE)&amp;"|"&amp;A13&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4" spans="1:3" ht="23.25" customHeight="1" x14ac:dyDescent="0.3">
      <c r="A14" s="60"/>
      <c r="B14" s="61"/>
      <c r="C14" s="48">
        <f>IFERROR(IF(OR(ISBLANK(A14),ISBLANK(B14)),0,B14*VLOOKUP((IF(OR(A14="Residential urban land",A14="Commercial/industrial urban land",A14="Open urban land",A14="Greenspace",A14="Community food growing",A14="Woodland",A14="Shrub", A14="Water"), "|||"&amp;A14, (VLOOKUP(Nutrients_from_current_land_use!$B$5,Value_look_up_tables!$A$596:$B$596,2,FALSE)&amp;"|"&amp;A14&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5" spans="1:3" ht="23.25" customHeight="1" x14ac:dyDescent="0.3">
      <c r="A15" s="60"/>
      <c r="B15" s="61"/>
      <c r="C15" s="48">
        <f>IFERROR(IF(OR(ISBLANK(A15),ISBLANK(B15)),0,B15*VLOOKUP((IF(OR(A15="Residential urban land",A15="Commercial/industrial urban land",A15="Open urban land",A15="Greenspace",A15="Community food growing",A15="Woodland",A15="Shrub", A15="Water"), "|||"&amp;A15, (VLOOKUP(Nutrients_from_current_land_use!$B$5,Value_look_up_tables!$A$596:$B$596,2,FALSE)&amp;"|"&amp;A15&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6" spans="1:3" ht="23.25" customHeight="1" x14ac:dyDescent="0.3">
      <c r="A16" s="60"/>
      <c r="B16" s="61"/>
      <c r="C16" s="48">
        <f>IFERROR(IF(OR(ISBLANK(A16),ISBLANK(B16)),0,B16*VLOOKUP((IF(OR(A16="Residential urban land",A16="Commercial/industrial urban land",A16="Open urban land",A16="Greenspace",A16="Community food growing",A16="Woodland",A16="Shrub", A16="Water"), "|||"&amp;A16, (VLOOKUP(Nutrients_from_current_land_use!$B$5,Value_look_up_tables!$A$596:$B$596,2,FALSE)&amp;"|"&amp;A16&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7" spans="1:5" ht="23.25" customHeight="1" x14ac:dyDescent="0.3">
      <c r="A17" s="60"/>
      <c r="B17" s="61"/>
      <c r="C17" s="48">
        <f>IFERROR(IF(OR(ISBLANK(A17),ISBLANK(B17)),0,B17*VLOOKUP((IF(OR(A17="Residential urban land",A17="Commercial/industrial urban land",A17="Open urban land",A17="Greenspace",A17="Community food growing",A17="Woodland",A17="Shrub", A17="Water"), "|||"&amp;A17, (VLOOKUP(Nutrients_from_current_land_use!$B$5,Value_look_up_tables!$A$596:$B$596,2,FALSE)&amp;"|"&amp;A17&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8" spans="1:5" ht="23.25" customHeight="1" x14ac:dyDescent="0.3">
      <c r="A18" s="60"/>
      <c r="B18" s="61"/>
      <c r="C18" s="48">
        <f>IFERROR(IF(OR(ISBLANK(A18),ISBLANK(B18)),0,B18*VLOOKUP((IF(OR(A18="Residential urban land",A18="Commercial/industrial urban land",A18="Open urban land",A18="Greenspace",A18="Community food growing",A18="Woodland",A18="Shrub", A18="Water"), "|||"&amp;A18, (VLOOKUP(Nutrients_from_current_land_use!$B$5,Value_look_up_tables!$A$596:$B$596,2,FALSE)&amp;"|"&amp;A18&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19" spans="1:5" ht="23.25" customHeight="1" x14ac:dyDescent="0.3">
      <c r="A19" s="60"/>
      <c r="B19" s="61"/>
      <c r="C19" s="48">
        <f>IFERROR(IF(OR(ISBLANK(A19),ISBLANK(B19)),0,B19*VLOOKUP((IF(OR(A19="Residential urban land",A19="Commercial/industrial urban land",A19="Open urban land",A19="Greenspace",A19="Community food growing",A19="Woodland",A19="Shrub", A19="Water"), "|||"&amp;A19, (VLOOKUP(Nutrients_from_current_land_use!$B$5,Value_look_up_tables!$A$596:$B$596,2,FALSE)&amp;"|"&amp;A19&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0" spans="1:5" ht="23.25" customHeight="1" x14ac:dyDescent="0.3">
      <c r="A20" s="60"/>
      <c r="B20" s="61"/>
      <c r="C20" s="48">
        <f>IFERROR(IF(OR(ISBLANK(A20),ISBLANK(B20)),0,B20*VLOOKUP((IF(OR(A20="Residential urban land",A20="Commercial/industrial urban land",A20="Open urban land",A20="Greenspace",A20="Community food growing",A20="Woodland",A20="Shrub", A20="Water"), "|||"&amp;A20, (VLOOKUP(Nutrients_from_current_land_use!$B$5,Value_look_up_tables!$A$596:$B$596,2,FALSE)&amp;"|"&amp;A20&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c r="E20" s="55"/>
    </row>
    <row r="21" spans="1:5" ht="23.25" customHeight="1" x14ac:dyDescent="0.3">
      <c r="A21" s="60"/>
      <c r="B21" s="61"/>
      <c r="C21" s="48">
        <f>IFERROR(IF(OR(ISBLANK(A21),ISBLANK(B21)),0,B21*VLOOKUP((IF(OR(A21="Residential urban land",A21="Commercial/industrial urban land",A21="Open urban land",A21="Greenspace",A21="Community food growing",A21="Woodland",A21="Shrub", A21="Water"), "|||"&amp;A21, (VLOOKUP(Nutrients_from_current_land_use!$B$5,Value_look_up_tables!$A$596:$B$596,2,FALSE)&amp;"|"&amp;A21&amp;"|"&amp;VLOOKUP(Nutrients_from_current_land_use!$B$8,Value_look_up_tables!$A$609:$B$610,2,FALSE)&amp;"|"&amp;VLOOKUP(Nutrients_from_current_land_use!$B$7,Value_look_up_tables!$A$565:$C$587,3,FALSE)&amp;"|"&amp;VLOOKUP(Nutrients_from_current_land_use!$B$6,Value_look_up_tables!$A$600:$B$605,2,FALSE)))),Value_look_up_tables!$F$102:$H$561,3,FALSE)),0)</f>
        <v>0</v>
      </c>
    </row>
    <row r="22" spans="1:5" ht="23.25" customHeight="1" x14ac:dyDescent="0.3">
      <c r="A22" s="62" t="s">
        <v>136</v>
      </c>
      <c r="B22" s="54">
        <f>SUM(B5:B21)</f>
        <v>0</v>
      </c>
      <c r="C22" s="54">
        <f>SUM(C5:C21)</f>
        <v>0</v>
      </c>
    </row>
  </sheetData>
  <sheetProtection algorithmName="SHA-512" hashValue="rT0wSXXgbcUJaBAGEmEJfeV2ZNYaE9KlepQ2iuEylw0kGGBVR4oUs1AAsZuXatUvkBg7xPGktzHnY94uNzlbig==" saltValue="ETpaW93LfZfcX7NjQzINww=="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Value_look_up_tables!$A$623:$A$630</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3" customWidth="1"/>
    <col min="2" max="3" width="19.81640625" style="63" customWidth="1"/>
    <col min="4" max="4" width="22.1796875" style="63" customWidth="1"/>
    <col min="5" max="5" width="60.81640625" style="63" customWidth="1"/>
    <col min="6" max="6" width="23" style="63" customWidth="1"/>
    <col min="7" max="7" width="23.81640625" style="63" customWidth="1"/>
    <col min="8" max="8" width="117.1796875" style="63" customWidth="1"/>
    <col min="9" max="471" width="8.54296875" style="63" customWidth="1"/>
    <col min="472" max="16384" width="9.1796875" style="63"/>
  </cols>
  <sheetData>
    <row r="1" spans="1:11" ht="67.5" customHeight="1" x14ac:dyDescent="0.35">
      <c r="A1" s="5" t="s">
        <v>237</v>
      </c>
      <c r="B1" s="49"/>
      <c r="C1" s="49"/>
      <c r="D1" s="49"/>
    </row>
    <row r="2" spans="1:11" ht="409.6" customHeight="1" x14ac:dyDescent="0.35">
      <c r="A2" s="7" t="s">
        <v>272</v>
      </c>
      <c r="B2" s="64"/>
      <c r="C2" s="64"/>
      <c r="D2" s="64"/>
    </row>
    <row r="3" spans="1:11" ht="53.25" customHeight="1" x14ac:dyDescent="0.35">
      <c r="A3" s="82" t="s">
        <v>235</v>
      </c>
      <c r="B3" s="64"/>
      <c r="C3" s="64"/>
      <c r="D3" s="64"/>
    </row>
    <row r="4" spans="1:11" ht="97.5" customHeight="1" x14ac:dyDescent="0.35">
      <c r="A4" s="58" t="s">
        <v>230</v>
      </c>
      <c r="B4" s="58" t="s">
        <v>231</v>
      </c>
      <c r="C4" s="58" t="s">
        <v>232</v>
      </c>
      <c r="D4" s="58" t="s">
        <v>163</v>
      </c>
      <c r="E4" s="58" t="s">
        <v>233</v>
      </c>
      <c r="F4" s="58" t="s">
        <v>234</v>
      </c>
      <c r="G4" s="58" t="s">
        <v>137</v>
      </c>
      <c r="H4" s="67" t="s">
        <v>129</v>
      </c>
    </row>
    <row r="5" spans="1:11" ht="36" customHeight="1" x14ac:dyDescent="0.35">
      <c r="A5" s="59"/>
      <c r="B5" s="29"/>
      <c r="C5" s="68"/>
      <c r="D5" s="48">
        <f>IFERROR(IF(ISBLANK(A5),0,IF(ISBLANK(B5),0,VLOOKUP(A5,Nutrients_from_future_land_use!$A$5:$C$21,3,FALSE)*(B5/VLOOKUP(A5,Nutrients_from_future_land_use!$A$5:$C$21,2,FALSE)))),0)</f>
        <v>0</v>
      </c>
      <c r="E5" s="68"/>
      <c r="F5" s="68"/>
      <c r="G5" s="48">
        <f>IFERROR(IF(OR(ISBLANK($A5),ISBLANK($B5),ISBLANK($F5)),0,$C5/100*D5*F5/100),0)</f>
        <v>0</v>
      </c>
      <c r="H5" s="72"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0"/>
      <c r="B6" s="61"/>
      <c r="C6" s="68"/>
      <c r="D6" s="48">
        <f>IFERROR(IF(ISBLANK(A6),0,IF(ISBLANK(B6),0,VLOOKUP(A6,Nutrients_from_future_land_use!$A$5:$C$21,3,FALSE)*(B6/VLOOKUP(A6,Nutrients_from_future_land_use!$A$5:$C$21,2,FALSE)))),0)</f>
        <v>0</v>
      </c>
      <c r="E6" s="68"/>
      <c r="F6" s="68"/>
      <c r="G6" s="48">
        <f t="shared" ref="G6:G29" si="0">IFERROR(IF(OR(ISBLANK($A6),ISBLANK($B6),ISBLANK($F6)),0,$C6/100*D6*F6/100),0)</f>
        <v>0</v>
      </c>
      <c r="H6" s="72"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0"/>
      <c r="B7" s="61"/>
      <c r="C7" s="68"/>
      <c r="D7" s="48">
        <f>IFERROR(IF(ISBLANK(A7),0,IF(ISBLANK(B7),0,VLOOKUP(A7,Nutrients_from_future_land_use!$A$5:$C$21,3,FALSE)*(B7/VLOOKUP(A7,Nutrients_from_future_land_use!$A$5:$C$21,2,FALSE)))),0)</f>
        <v>0</v>
      </c>
      <c r="E7" s="68"/>
      <c r="F7" s="68"/>
      <c r="G7" s="48">
        <f t="shared" si="0"/>
        <v>0</v>
      </c>
      <c r="H7" s="72"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0"/>
      <c r="B8" s="61"/>
      <c r="C8" s="68"/>
      <c r="D8" s="48">
        <f>IFERROR(IF(ISBLANK(A8),0,IF(ISBLANK(B8),0,VLOOKUP(A8,Nutrients_from_future_land_use!$A$5:$C$21,3,FALSE)*(B8/VLOOKUP(A8,Nutrients_from_future_land_use!$A$5:$C$21,2,FALSE)))),0)</f>
        <v>0</v>
      </c>
      <c r="E8" s="68"/>
      <c r="F8" s="68"/>
      <c r="G8" s="48">
        <f t="shared" si="0"/>
        <v>0</v>
      </c>
      <c r="H8" s="72"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0"/>
      <c r="B9" s="61"/>
      <c r="C9" s="68"/>
      <c r="D9" s="48">
        <f>IFERROR(IF(ISBLANK(A9),0,IF(ISBLANK(B9),0,VLOOKUP(A9,Nutrients_from_future_land_use!$A$5:$C$21,3,FALSE)*(B9/VLOOKUP(A9,Nutrients_from_future_land_use!$A$5:$C$21,2,FALSE)))),0)</f>
        <v>0</v>
      </c>
      <c r="E9" s="68"/>
      <c r="F9" s="68"/>
      <c r="G9" s="48">
        <f t="shared" si="0"/>
        <v>0</v>
      </c>
      <c r="H9" s="72" t="str">
        <f>IF(SUMIFS($B$5:$B$29,$A$5:$A$29,A9)&gt;SUMIFS(Nutrients_from_future_land_use!$B$5:$B$21,Nutrients_from_future_land_use!$A$5:$A$21,A9),"Area of new land covers within SuDS catchment area exceeds the area of new land covers proposed","Not applicable")</f>
        <v>Not applicable</v>
      </c>
      <c r="K9" s="65"/>
    </row>
    <row r="10" spans="1:11" ht="36" customHeight="1" x14ac:dyDescent="0.35">
      <c r="A10" s="60"/>
      <c r="B10" s="61"/>
      <c r="C10" s="68"/>
      <c r="D10" s="48">
        <f>IFERROR(IF(ISBLANK(A10),0,IF(ISBLANK(B10),0,VLOOKUP(A10,Nutrients_from_future_land_use!$A$5:$C$21,3,FALSE)*(B10/VLOOKUP(A10,Nutrients_from_future_land_use!$A$5:$C$21,2,FALSE)))),0)</f>
        <v>0</v>
      </c>
      <c r="E10" s="68"/>
      <c r="F10" s="68"/>
      <c r="G10" s="48">
        <f t="shared" si="0"/>
        <v>0</v>
      </c>
      <c r="H10" s="72" t="str">
        <f>IF(SUMIFS($B$5:$B$29,$A$5:$A$29,A10)&gt;SUMIFS(Nutrients_from_future_land_use!$B$5:$B$21,Nutrients_from_future_land_use!$A$5:$A$21,A10),"Area of new land covers within SuDS catchment area exceeds the area of new land covers proposed","Not applicable")</f>
        <v>Not applicable</v>
      </c>
      <c r="K10" s="65"/>
    </row>
    <row r="11" spans="1:11" ht="36" customHeight="1" x14ac:dyDescent="0.35">
      <c r="A11" s="60"/>
      <c r="B11" s="61"/>
      <c r="C11" s="68"/>
      <c r="D11" s="48">
        <f>IFERROR(IF(ISBLANK(A11),0,IF(ISBLANK(B11),0,VLOOKUP(A11,Nutrients_from_future_land_use!$A$5:$C$21,3,FALSE)*(B11/VLOOKUP(A11,Nutrients_from_future_land_use!$A$5:$C$21,2,FALSE)))),0)</f>
        <v>0</v>
      </c>
      <c r="E11" s="68"/>
      <c r="F11" s="68"/>
      <c r="G11" s="48">
        <f t="shared" si="0"/>
        <v>0</v>
      </c>
      <c r="H11" s="72" t="str">
        <f>IF(SUMIFS($B$5:$B$29,$A$5:$A$29,A11)&gt;SUMIFS(Nutrients_from_future_land_use!$B$5:$B$21,Nutrients_from_future_land_use!$A$5:$A$21,A11),"Area of new land covers within SuDS catchment area exceeds the area of new land covers proposed","Not applicable")</f>
        <v>Not applicable</v>
      </c>
      <c r="K11" s="65"/>
    </row>
    <row r="12" spans="1:11" ht="36" customHeight="1" x14ac:dyDescent="0.35">
      <c r="A12" s="60"/>
      <c r="B12" s="61"/>
      <c r="C12" s="68"/>
      <c r="D12" s="48">
        <f>IFERROR(IF(ISBLANK(A12),0,IF(ISBLANK(B12),0,VLOOKUP(A12,Nutrients_from_future_land_use!$A$5:$C$21,3,FALSE)*(B12/VLOOKUP(A12,Nutrients_from_future_land_use!$A$5:$C$21,2,FALSE)))),0)</f>
        <v>0</v>
      </c>
      <c r="E12" s="68"/>
      <c r="F12" s="68"/>
      <c r="G12" s="48">
        <f t="shared" si="0"/>
        <v>0</v>
      </c>
      <c r="H12" s="72" t="str">
        <f>IF(SUMIFS($B$5:$B$29,$A$5:$A$29,A12)&gt;SUMIFS(Nutrients_from_future_land_use!$B$5:$B$21,Nutrients_from_future_land_use!$A$5:$A$21,A12),"Area of new land covers within SuDS catchment area exceeds the area of new land covers proposed","Not applicable")</f>
        <v>Not applicable</v>
      </c>
      <c r="K12" s="65"/>
    </row>
    <row r="13" spans="1:11" ht="36" customHeight="1" x14ac:dyDescent="0.35">
      <c r="A13" s="60"/>
      <c r="B13" s="61"/>
      <c r="C13" s="68"/>
      <c r="D13" s="48">
        <f>IFERROR(IF(ISBLANK(A13),0,IF(ISBLANK(B13),0,VLOOKUP(A13,Nutrients_from_future_land_use!$A$5:$C$21,3,FALSE)*(B13/VLOOKUP(A13,Nutrients_from_future_land_use!$A$5:$C$21,2,FALSE)))),0)</f>
        <v>0</v>
      </c>
      <c r="E13" s="68"/>
      <c r="F13" s="68"/>
      <c r="G13" s="48">
        <f t="shared" si="0"/>
        <v>0</v>
      </c>
      <c r="H13" s="72" t="str">
        <f>IF(SUMIFS($B$5:$B$29,$A$5:$A$29,A13)&gt;SUMIFS(Nutrients_from_future_land_use!$B$5:$B$21,Nutrients_from_future_land_use!$A$5:$A$21,A13),"Area of new land covers within SuDS catchment area exceeds the area of new land covers proposed","Not applicable")</f>
        <v>Not applicable</v>
      </c>
      <c r="K13" s="65"/>
    </row>
    <row r="14" spans="1:11" ht="36" customHeight="1" x14ac:dyDescent="0.35">
      <c r="A14" s="60"/>
      <c r="B14" s="61"/>
      <c r="C14" s="68"/>
      <c r="D14" s="48">
        <f>IFERROR(IF(ISBLANK(A14),0,IF(ISBLANK(B14),0,VLOOKUP(A14,Nutrients_from_future_land_use!$A$5:$C$21,3,FALSE)*(B14/VLOOKUP(A14,Nutrients_from_future_land_use!$A$5:$C$21,2,FALSE)))),0)</f>
        <v>0</v>
      </c>
      <c r="E14" s="68"/>
      <c r="F14" s="68"/>
      <c r="G14" s="48">
        <f t="shared" si="0"/>
        <v>0</v>
      </c>
      <c r="H14" s="72" t="str">
        <f>IF(SUMIFS($B$5:$B$29,$A$5:$A$29,A14)&gt;SUMIFS(Nutrients_from_future_land_use!$B$5:$B$21,Nutrients_from_future_land_use!$A$5:$A$21,A14),"Area of new land covers within SuDS catchment area exceeds the area of new land covers proposed","Not applicable")</f>
        <v>Not applicable</v>
      </c>
      <c r="K14" s="65"/>
    </row>
    <row r="15" spans="1:11" ht="36" customHeight="1" x14ac:dyDescent="0.35">
      <c r="A15" s="60"/>
      <c r="B15" s="61"/>
      <c r="C15" s="68"/>
      <c r="D15" s="48">
        <f>IFERROR(IF(ISBLANK(A15),0,IF(ISBLANK(B15),0,VLOOKUP(A15,Nutrients_from_future_land_use!$A$5:$C$21,3,FALSE)*(B15/VLOOKUP(A15,Nutrients_from_future_land_use!$A$5:$C$21,2,FALSE)))),0)</f>
        <v>0</v>
      </c>
      <c r="E15" s="68"/>
      <c r="F15" s="68"/>
      <c r="G15" s="48">
        <f t="shared" si="0"/>
        <v>0</v>
      </c>
      <c r="H15" s="72"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0"/>
      <c r="B16" s="61"/>
      <c r="C16" s="68"/>
      <c r="D16" s="48">
        <f>IFERROR(IF(ISBLANK(A16),0,IF(ISBLANK(B16),0,VLOOKUP(A16,Nutrients_from_future_land_use!$A$5:$C$21,3,FALSE)*(B16/VLOOKUP(A16,Nutrients_from_future_land_use!$A$5:$C$21,2,FALSE)))),0)</f>
        <v>0</v>
      </c>
      <c r="E16" s="68"/>
      <c r="F16" s="68"/>
      <c r="G16" s="48">
        <f t="shared" si="0"/>
        <v>0</v>
      </c>
      <c r="H16" s="72"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0"/>
      <c r="B17" s="61"/>
      <c r="C17" s="68"/>
      <c r="D17" s="48">
        <f>IFERROR(IF(ISBLANK(A17),0,IF(ISBLANK(B17),0,VLOOKUP(A17,Nutrients_from_future_land_use!$A$5:$C$21,3,FALSE)*(B17/VLOOKUP(A17,Nutrients_from_future_land_use!$A$5:$C$21,2,FALSE)))),0)</f>
        <v>0</v>
      </c>
      <c r="E17" s="68"/>
      <c r="F17" s="68"/>
      <c r="G17" s="48">
        <f t="shared" si="0"/>
        <v>0</v>
      </c>
      <c r="H17" s="72"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0"/>
      <c r="B18" s="61"/>
      <c r="C18" s="68"/>
      <c r="D18" s="48">
        <f>IFERROR(IF(ISBLANK(A18),0,IF(ISBLANK(B18),0,VLOOKUP(A18,Nutrients_from_future_land_use!$A$5:$C$21,3,FALSE)*(B18/VLOOKUP(A18,Nutrients_from_future_land_use!$A$5:$C$21,2,FALSE)))),0)</f>
        <v>0</v>
      </c>
      <c r="E18" s="68"/>
      <c r="F18" s="68"/>
      <c r="G18" s="48">
        <f t="shared" si="0"/>
        <v>0</v>
      </c>
      <c r="H18" s="72"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0"/>
      <c r="B19" s="61"/>
      <c r="C19" s="68"/>
      <c r="D19" s="48">
        <f>IFERROR(IF(ISBLANK(A19),0,IF(ISBLANK(B19),0,VLOOKUP(A19,Nutrients_from_future_land_use!$A$5:$C$21,3,FALSE)*(B19/VLOOKUP(A19,Nutrients_from_future_land_use!$A$5:$C$21,2,FALSE)))),0)</f>
        <v>0</v>
      </c>
      <c r="E19" s="68"/>
      <c r="F19" s="68"/>
      <c r="G19" s="48">
        <f t="shared" si="0"/>
        <v>0</v>
      </c>
      <c r="H19" s="72"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0"/>
      <c r="B20" s="61"/>
      <c r="C20" s="68"/>
      <c r="D20" s="48">
        <f>IFERROR(IF(ISBLANK(A20),0,IF(ISBLANK(B20),0,VLOOKUP(A20,Nutrients_from_future_land_use!$A$5:$C$21,3,FALSE)*(B20/VLOOKUP(A20,Nutrients_from_future_land_use!$A$5:$C$21,2,FALSE)))),0)</f>
        <v>0</v>
      </c>
      <c r="E20" s="68"/>
      <c r="F20" s="68"/>
      <c r="G20" s="48">
        <f>IFERROR(IF(OR(ISBLANK($A20),ISBLANK($B20),ISBLANK($F20)),0,$C20/100*D20*F20/100),0)</f>
        <v>0</v>
      </c>
      <c r="H20" s="72"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0"/>
      <c r="B21" s="61"/>
      <c r="C21" s="68"/>
      <c r="D21" s="48">
        <f>IFERROR(IF(ISBLANK(A21),0,IF(ISBLANK(B21),0,VLOOKUP(A21,Nutrients_from_future_land_use!$A$5:$C$21,3,FALSE)*(B21/VLOOKUP(A21,Nutrients_from_future_land_use!$A$5:$C$21,2,FALSE)))),0)</f>
        <v>0</v>
      </c>
      <c r="E21" s="68"/>
      <c r="F21" s="68"/>
      <c r="G21" s="48">
        <f t="shared" si="0"/>
        <v>0</v>
      </c>
      <c r="H21" s="72"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0"/>
      <c r="B22" s="61"/>
      <c r="C22" s="68"/>
      <c r="D22" s="48">
        <f>IFERROR(IF(ISBLANK(A22),0,IF(ISBLANK(B22),0,VLOOKUP(A22,Nutrients_from_future_land_use!$A$5:$C$21,3,FALSE)*(B22/VLOOKUP(A22,Nutrients_from_future_land_use!$A$5:$C$21,2,FALSE)))),0)</f>
        <v>0</v>
      </c>
      <c r="E22" s="68"/>
      <c r="F22" s="68"/>
      <c r="G22" s="48">
        <f t="shared" si="0"/>
        <v>0</v>
      </c>
      <c r="H22" s="72"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0"/>
      <c r="B23" s="61"/>
      <c r="C23" s="68"/>
      <c r="D23" s="48">
        <f>IFERROR(IF(ISBLANK(A23),0,IF(ISBLANK(B23),0,VLOOKUP(A23,Nutrients_from_future_land_use!$A$5:$C$21,3,FALSE)*(B23/VLOOKUP(A23,Nutrients_from_future_land_use!$A$5:$C$21,2,FALSE)))),0)</f>
        <v>0</v>
      </c>
      <c r="E23" s="68"/>
      <c r="F23" s="68"/>
      <c r="G23" s="48">
        <f t="shared" si="0"/>
        <v>0</v>
      </c>
      <c r="H23" s="72"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0"/>
      <c r="B24" s="61"/>
      <c r="C24" s="68"/>
      <c r="D24" s="48">
        <f>IFERROR(IF(ISBLANK(A24),0,IF(ISBLANK(B24),0,VLOOKUP(A24,Nutrients_from_future_land_use!$A$5:$C$21,3,FALSE)*(B24/VLOOKUP(A24,Nutrients_from_future_land_use!$A$5:$C$21,2,FALSE)))),0)</f>
        <v>0</v>
      </c>
      <c r="E24" s="68"/>
      <c r="F24" s="68"/>
      <c r="G24" s="48">
        <f t="shared" si="0"/>
        <v>0</v>
      </c>
      <c r="H24" s="72"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0"/>
      <c r="B25" s="61"/>
      <c r="C25" s="68"/>
      <c r="D25" s="48">
        <f>IFERROR(IF(ISBLANK(A25),0,IF(ISBLANK(B25),0,VLOOKUP(A25,Nutrients_from_future_land_use!$A$5:$C$21,3,FALSE)*(B25/VLOOKUP(A25,Nutrients_from_future_land_use!$A$5:$C$21,2,FALSE)))),0)</f>
        <v>0</v>
      </c>
      <c r="E25" s="68"/>
      <c r="F25" s="68"/>
      <c r="G25" s="48">
        <f t="shared" si="0"/>
        <v>0</v>
      </c>
      <c r="H25" s="72"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0"/>
      <c r="B26" s="61"/>
      <c r="C26" s="68"/>
      <c r="D26" s="48">
        <f>IFERROR(IF(ISBLANK(A26),0,IF(ISBLANK(B26),0,VLOOKUP(A26,Nutrients_from_future_land_use!$A$5:$C$21,3,FALSE)*(B26/VLOOKUP(A26,Nutrients_from_future_land_use!$A$5:$C$21,2,FALSE)))),0)</f>
        <v>0</v>
      </c>
      <c r="E26" s="68"/>
      <c r="F26" s="68"/>
      <c r="G26" s="48">
        <f>IFERROR(IF(OR(ISBLANK($A26),ISBLANK($B26),ISBLANK($F26)),0,$C26/100*D26*F26/100),0)</f>
        <v>0</v>
      </c>
      <c r="H26" s="72"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0"/>
      <c r="B27" s="61"/>
      <c r="C27" s="68"/>
      <c r="D27" s="48">
        <f>IFERROR(IF(ISBLANK(A27),0,IF(ISBLANK(B27),0,VLOOKUP(A27,Nutrients_from_future_land_use!$A$5:$C$21,3,FALSE)*(B27/VLOOKUP(A27,Nutrients_from_future_land_use!$A$5:$C$21,2,FALSE)))),0)</f>
        <v>0</v>
      </c>
      <c r="E27" s="68"/>
      <c r="F27" s="68"/>
      <c r="G27" s="48">
        <f t="shared" si="0"/>
        <v>0</v>
      </c>
      <c r="H27" s="72"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0"/>
      <c r="B28" s="61"/>
      <c r="C28" s="68"/>
      <c r="D28" s="48">
        <f>IFERROR(IF(ISBLANK(A28),0,IF(ISBLANK(B28),0,VLOOKUP(A28,Nutrients_from_future_land_use!$A$5:$C$21,3,FALSE)*(B28/VLOOKUP(A28,Nutrients_from_future_land_use!$A$5:$C$21,2,FALSE)))),0)</f>
        <v>0</v>
      </c>
      <c r="E28" s="68"/>
      <c r="F28" s="68"/>
      <c r="G28" s="48">
        <f t="shared" si="0"/>
        <v>0</v>
      </c>
      <c r="H28" s="72"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0"/>
      <c r="B29" s="61"/>
      <c r="C29" s="68"/>
      <c r="D29" s="48">
        <f>IFERROR(IF(ISBLANK(A29),0,IF(ISBLANK(B29),0,VLOOKUP(A29,Nutrients_from_future_land_use!$A$5:$C$21,3,FALSE)*(B29/VLOOKUP(A29,Nutrients_from_future_land_use!$A$5:$C$21,2,FALSE)))),0)</f>
        <v>0</v>
      </c>
      <c r="E29" s="68"/>
      <c r="F29" s="68"/>
      <c r="G29" s="48">
        <f t="shared" si="0"/>
        <v>0</v>
      </c>
      <c r="H29" s="72"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2" t="s">
        <v>136</v>
      </c>
      <c r="B30" s="66">
        <f>SUM(B5:B29)</f>
        <v>0</v>
      </c>
      <c r="C30" s="69"/>
      <c r="D30" s="66">
        <f t="shared" ref="D30" si="1">SUM(D5:D29)</f>
        <v>0</v>
      </c>
      <c r="E30" s="70"/>
      <c r="F30" s="70"/>
      <c r="G30" s="54">
        <f>SUM(G5:G29)</f>
        <v>0</v>
      </c>
      <c r="H30" s="71"/>
    </row>
  </sheetData>
  <sheetProtection algorithmName="SHA-512" hashValue="DyYkyKo8PINxT3Ru+EuiOTMNpE6Uakh5ikrVryz2whMB8Hj10XN4SqCcxSw6ECeSrt4aocfHBMOR9X0vmFF4rA==" saltValue="axkI/lnpzcTtcKdl6tzFGg=="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_xlfn.ANCHORARRAY(Value_look_up_tables!$A$654)</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81640625" style="63" customWidth="1"/>
    <col min="2" max="2" width="30.81640625" style="63" customWidth="1"/>
    <col min="3" max="4" width="40.54296875" style="63" customWidth="1"/>
    <col min="5" max="466" width="8.54296875" style="63" customWidth="1"/>
    <col min="467" max="16384" width="9.1796875" style="63"/>
  </cols>
  <sheetData>
    <row r="1" spans="1:4" ht="50.25" customHeight="1" x14ac:dyDescent="0.35">
      <c r="A1" s="5" t="s">
        <v>115</v>
      </c>
      <c r="B1" s="49"/>
    </row>
    <row r="2" spans="1:4" ht="249" customHeight="1" x14ac:dyDescent="0.35">
      <c r="A2" s="53" t="s">
        <v>271</v>
      </c>
      <c r="B2" s="73"/>
      <c r="C2" s="72"/>
      <c r="D2" s="72"/>
    </row>
    <row r="3" spans="1:4" ht="50.25" customHeight="1" x14ac:dyDescent="0.35">
      <c r="A3" s="8" t="s">
        <v>114</v>
      </c>
      <c r="B3" s="56"/>
      <c r="C3" s="72"/>
      <c r="D3" s="72"/>
    </row>
    <row r="4" spans="1:4" ht="24.75" customHeight="1" x14ac:dyDescent="0.35">
      <c r="A4" s="31" t="s">
        <v>124</v>
      </c>
      <c r="B4" s="2" t="s">
        <v>125</v>
      </c>
    </row>
    <row r="5" spans="1:4" ht="24.75" customHeight="1" x14ac:dyDescent="0.35">
      <c r="A5" s="74" t="s">
        <v>131</v>
      </c>
      <c r="B5" s="75">
        <f>Nutrients_from_wastewater!B18</f>
        <v>0.02</v>
      </c>
    </row>
    <row r="6" spans="1:4" ht="24.75" customHeight="1" x14ac:dyDescent="0.35">
      <c r="A6" s="18" t="s">
        <v>130</v>
      </c>
      <c r="B6" s="76">
        <f>IFERROR(Nutrients_from_future_land_use!C22-SuDS!G30-Nutrients_from_current_land_use!C28,0)</f>
        <v>0</v>
      </c>
    </row>
    <row r="7" spans="1:4" ht="24.75" customHeight="1" x14ac:dyDescent="0.35">
      <c r="A7" s="18" t="s">
        <v>164</v>
      </c>
      <c r="B7" s="76">
        <f>IFERROR(B5+B6,0)</f>
        <v>0.02</v>
      </c>
    </row>
    <row r="8" spans="1:4" ht="24.75" customHeight="1" x14ac:dyDescent="0.35">
      <c r="A8" s="18" t="s">
        <v>165</v>
      </c>
      <c r="B8" s="76">
        <f>IFERROR(IF(B7&lt;0,B7,B7*1.2),0)</f>
        <v>2.4E-2</v>
      </c>
    </row>
    <row r="9" spans="1:4" ht="24.75" customHeight="1" x14ac:dyDescent="0.35">
      <c r="A9" s="80" t="str">
        <f>IFERROR(
  IF(Nutrients_from_wastewater!A15="Post-2028 wastewater nutrient loading", "Post-2028 annual nutrient budget",
    IF(Nutrients_from_wastewater!A15="Post-2030 wastewater nutrient loading", "Post-2030 annual nutrient budget",
      IF(Nutrients_from_wastewater!A15="Post-2026 wastewater nutrient loading", "Post-2026 annual nutrient budget",
        IF(Nutrients_from_wastewater!A15="Wastewater nutrient loading", "Annual nutrient budget", "Annual nutrient budget")
      )
    )
  ),
  "Annual nutrient budget"
)</f>
        <v>Post-2026 annual nutrient budget</v>
      </c>
      <c r="B9" s="81"/>
    </row>
    <row r="10" spans="1:4" ht="24.75" customHeight="1" x14ac:dyDescent="0.35">
      <c r="A10" s="74" t="str">
        <f>IFERROR(IF(A9="Post-2028 annual nutrient budget", "The total annual phosphorus load to mitigate post 2028 is (kg TP/yr):", IF(A9="Post-2030 annual nutrient budget", "The total annual phosphorus load to mitigate post 2030 is (kg TP/yr):", IF(A9="Annual nutrient budget", "The total annual phosphorus load to mitigate is (kg TP/yr):",IF(A9="Post-2026 annual nutrient budget", "The total annual phosphorus load to mitigate post 2026 is (kg TP/yr):","Not applicable")))),"Not applicable")</f>
        <v>The total annual phosphorus load to mitigate post 2026 is (kg TP/yr):</v>
      </c>
      <c r="B10" s="76">
        <f>IFERROR(IF(ROUND(B8,2)&lt;0,0,ROUND(B8,2)),0)</f>
        <v>0.02</v>
      </c>
    </row>
    <row r="11" spans="1:4" ht="24.75" customHeight="1" x14ac:dyDescent="0.35">
      <c r="A11" s="80" t="str">
        <f>IFERROR(
  IF(Nutrients_from_wastewater!A19="Pre-2028 wastewater nutrient loading", "Pre-2028 annual nutrient budget",
    IF(Nutrients_from_wastewater!A19="Pre-2030 wastewater nutrient loading", "Pre-2030 annual nutrient budget",
      IF(Nutrients_from_wastewater!A19="Pre-2026 wastewater nutrient loading", "Pre-2026 annual nutrient budget",
        IF(Nutrients_from_wastewater!A19="Wastewater nutrient loading", "Not applicable", "Not applicable")
      )
    )
  ),
  "Not applicable"
)</f>
        <v>Pre-2026 annual nutrient budget</v>
      </c>
      <c r="B11" s="81"/>
    </row>
    <row r="12" spans="1:4" ht="24.75" customHeight="1" x14ac:dyDescent="0.35">
      <c r="A12" s="74" t="str">
        <f>IFERROR(IF(A11="Pre-2028 annual nutrient budget", "The total annual phosphorus load to mitigate pre 2028 is (kg TP/yr):", IF(A11="Pre-2030 annual nutrient budget", "The total annual phosphorus load to mitigate pre 2030 is (kg TP/yr):",IF(A11="Pre-2026 annual nutrient budget", "The total annual phosphorus load to mitigate pre 2026 is (kg TP/yr):", IF(A11="Annual nutrient budget", "The total annual phosphorus load to mitigate is (kg TP/yr):","Not applicable")))),"Not applicable")</f>
        <v>The total annual phosphorus load to mitigate pre 2026 is (kg TP/yr):</v>
      </c>
      <c r="B12" s="77">
        <f>IF(IFERROR(ROUND((Nutrients_from_wastewater!B20+$B$6)*1.2,2),"Not applicable")&lt;0,0,IFERROR(ROUND((Nutrients_from_wastewater!B20+$B$6)*1.2,2),"Not applicable"))</f>
        <v>1.01</v>
      </c>
    </row>
    <row r="13" spans="1:4" ht="24.75" customHeight="1" x14ac:dyDescent="0.35">
      <c r="A13" s="80" t="str">
        <f>IF(Nutrients_from_wastewater!A21="Not applicable","Not applicable",LEFT(Nutrients_from_wastewater!A21,9)&amp;"nutrient budget")</f>
        <v>Not applicable</v>
      </c>
      <c r="B13" s="81"/>
    </row>
    <row r="14" spans="1:4" ht="24.75" customHeight="1" x14ac:dyDescent="0.35">
      <c r="A14" s="78" t="str">
        <f>IF(A13&lt;&gt;"Not applicable","The total annual phosphorus load to mitigate is (kg TP/yr):","Not applicable")</f>
        <v>Not applicable</v>
      </c>
      <c r="B14" s="77"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79"/>
      <c r="B15" s="54"/>
    </row>
    <row r="16" spans="1:4" ht="15.5" x14ac:dyDescent="0.35">
      <c r="A16" s="79"/>
      <c r="B16" s="54"/>
      <c r="C16" s="56"/>
    </row>
  </sheetData>
  <sheetProtection algorithmName="SHA-512" hashValue="h+g3O9lVh/TM1LdfjfcIfe2CBh/iFWg4GCBHokhNpjurYsil5WGw362nX3kuE9r5S3bPgyG9kWoJU6oiXEH/dQ==" saltValue="aCnNqxofhxS6PKU109Ztx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654"/>
  <sheetViews>
    <sheetView topLeftCell="A22" zoomScaleNormal="100" workbookViewId="0">
      <selection activeCell="C4" sqref="C4"/>
    </sheetView>
  </sheetViews>
  <sheetFormatPr defaultColWidth="65.453125" defaultRowHeight="14" x14ac:dyDescent="0.3"/>
  <cols>
    <col min="1" max="1" width="47.1796875" style="86" customWidth="1"/>
    <col min="2" max="4" width="15.81640625" style="86" customWidth="1"/>
    <col min="5" max="5" width="25.81640625" style="86" customWidth="1"/>
    <col min="6" max="6" width="79.1796875" style="86" customWidth="1"/>
    <col min="7" max="8" width="15.81640625" style="86" customWidth="1"/>
    <col min="9" max="9" width="25.81640625" style="86" customWidth="1"/>
    <col min="10" max="13" width="15.81640625" style="86" customWidth="1"/>
    <col min="14" max="16384" width="65.453125" style="86"/>
  </cols>
  <sheetData>
    <row r="1" spans="1:14" ht="50.25" customHeight="1" x14ac:dyDescent="0.3">
      <c r="A1" s="109" t="s">
        <v>105</v>
      </c>
      <c r="B1" s="84"/>
      <c r="C1" s="85"/>
      <c r="D1" s="85"/>
      <c r="E1" s="85"/>
      <c r="F1" s="85"/>
      <c r="G1" s="85"/>
      <c r="H1" s="85"/>
      <c r="I1" s="85"/>
      <c r="J1" s="85"/>
      <c r="K1" s="85"/>
      <c r="L1" s="85"/>
      <c r="M1" s="85"/>
      <c r="N1" s="85"/>
    </row>
    <row r="2" spans="1:14" ht="57.75" customHeight="1" x14ac:dyDescent="0.3">
      <c r="A2" s="97" t="s">
        <v>143</v>
      </c>
    </row>
    <row r="3" spans="1:14" ht="37.5" customHeight="1" x14ac:dyDescent="0.3">
      <c r="A3" s="108" t="s">
        <v>3</v>
      </c>
      <c r="B3" s="87"/>
    </row>
    <row r="4" spans="1:14" ht="75.75" customHeight="1" x14ac:dyDescent="0.3">
      <c r="A4" s="119" t="s">
        <v>4</v>
      </c>
      <c r="B4" s="120" t="s">
        <v>5</v>
      </c>
      <c r="C4" s="120" t="s">
        <v>6</v>
      </c>
      <c r="D4" s="121" t="s">
        <v>117</v>
      </c>
      <c r="E4" s="133" t="s">
        <v>804</v>
      </c>
      <c r="F4" s="133" t="s">
        <v>803</v>
      </c>
      <c r="G4" s="79"/>
      <c r="H4" s="41"/>
      <c r="I4" s="41"/>
      <c r="J4" s="79"/>
      <c r="L4" s="63"/>
      <c r="M4" s="63"/>
    </row>
    <row r="5" spans="1:14" x14ac:dyDescent="0.3">
      <c r="A5" s="88" t="s">
        <v>275</v>
      </c>
      <c r="B5" s="89">
        <v>8</v>
      </c>
      <c r="C5" s="89">
        <v>8</v>
      </c>
      <c r="D5" s="90">
        <v>8</v>
      </c>
      <c r="E5" s="90">
        <v>8</v>
      </c>
      <c r="F5" s="134">
        <f t="shared" ref="F5:F60" si="0">DATE(2030,4,1)</f>
        <v>47574</v>
      </c>
      <c r="G5" s="63"/>
      <c r="H5" s="63"/>
      <c r="I5" s="63"/>
      <c r="J5" s="63"/>
      <c r="L5" s="63"/>
      <c r="M5" s="63"/>
    </row>
    <row r="6" spans="1:14" x14ac:dyDescent="0.3">
      <c r="A6" s="88" t="s">
        <v>276</v>
      </c>
      <c r="B6" s="89">
        <v>8</v>
      </c>
      <c r="C6" s="89">
        <v>8</v>
      </c>
      <c r="D6" s="90">
        <v>8</v>
      </c>
      <c r="E6" s="90">
        <v>8</v>
      </c>
      <c r="F6" s="134">
        <f t="shared" si="0"/>
        <v>47574</v>
      </c>
      <c r="G6" s="63"/>
      <c r="H6" s="63"/>
      <c r="I6" s="63"/>
      <c r="J6" s="63"/>
      <c r="L6" s="63"/>
      <c r="M6" s="63"/>
    </row>
    <row r="7" spans="1:14" x14ac:dyDescent="0.3">
      <c r="A7" s="88" t="s">
        <v>277</v>
      </c>
      <c r="B7" s="89">
        <v>2</v>
      </c>
      <c r="C7" s="89">
        <v>2</v>
      </c>
      <c r="D7" s="90">
        <v>0.25</v>
      </c>
      <c r="E7" s="90">
        <v>0.25</v>
      </c>
      <c r="F7" s="134">
        <f t="shared" si="0"/>
        <v>47574</v>
      </c>
      <c r="G7" s="63"/>
      <c r="H7" s="63"/>
      <c r="I7" s="63"/>
      <c r="J7" s="63"/>
      <c r="L7" s="63"/>
      <c r="M7" s="63"/>
    </row>
    <row r="8" spans="1:14" x14ac:dyDescent="0.3">
      <c r="A8" s="88" t="s">
        <v>278</v>
      </c>
      <c r="B8" s="89">
        <v>8</v>
      </c>
      <c r="C8" s="89">
        <v>8</v>
      </c>
      <c r="D8" s="90">
        <v>8</v>
      </c>
      <c r="E8" s="90">
        <v>8</v>
      </c>
      <c r="F8" s="134">
        <f t="shared" si="0"/>
        <v>47574</v>
      </c>
      <c r="G8" s="63"/>
      <c r="H8" s="63"/>
      <c r="I8" s="63"/>
      <c r="J8" s="63"/>
      <c r="L8" s="63"/>
      <c r="M8" s="63"/>
    </row>
    <row r="9" spans="1:14" x14ac:dyDescent="0.3">
      <c r="A9" s="88" t="s">
        <v>279</v>
      </c>
      <c r="B9" s="89">
        <v>8</v>
      </c>
      <c r="C9" s="89">
        <v>8</v>
      </c>
      <c r="D9" s="90">
        <v>8</v>
      </c>
      <c r="E9" s="90">
        <v>8</v>
      </c>
      <c r="F9" s="134">
        <f t="shared" si="0"/>
        <v>47574</v>
      </c>
      <c r="G9" s="63"/>
      <c r="H9" s="63"/>
      <c r="I9" s="63"/>
      <c r="J9" s="63"/>
      <c r="L9" s="63"/>
      <c r="M9" s="63"/>
    </row>
    <row r="10" spans="1:14" x14ac:dyDescent="0.3">
      <c r="A10" s="88" t="s">
        <v>280</v>
      </c>
      <c r="B10" s="89">
        <v>8</v>
      </c>
      <c r="C10" s="89">
        <v>8</v>
      </c>
      <c r="D10" s="90">
        <v>8</v>
      </c>
      <c r="E10" s="90">
        <v>8</v>
      </c>
      <c r="F10" s="134">
        <f t="shared" si="0"/>
        <v>47574</v>
      </c>
      <c r="G10" s="63"/>
      <c r="H10" s="63"/>
      <c r="I10" s="63"/>
      <c r="J10" s="63"/>
      <c r="L10" s="63"/>
      <c r="M10" s="63"/>
    </row>
    <row r="11" spans="1:14" x14ac:dyDescent="0.3">
      <c r="A11" s="88" t="s">
        <v>281</v>
      </c>
      <c r="B11" s="89">
        <v>8</v>
      </c>
      <c r="C11" s="89">
        <v>8</v>
      </c>
      <c r="D11" s="90">
        <v>8</v>
      </c>
      <c r="E11" s="90">
        <v>8</v>
      </c>
      <c r="F11" s="134">
        <f t="shared" si="0"/>
        <v>47574</v>
      </c>
      <c r="G11" s="63"/>
      <c r="H11" s="63"/>
      <c r="I11" s="63"/>
      <c r="J11" s="63"/>
      <c r="L11" s="63"/>
      <c r="M11" s="63"/>
    </row>
    <row r="12" spans="1:14" x14ac:dyDescent="0.3">
      <c r="A12" s="88" t="s">
        <v>282</v>
      </c>
      <c r="B12" s="89">
        <v>8</v>
      </c>
      <c r="C12" s="89">
        <v>8</v>
      </c>
      <c r="D12" s="90">
        <v>8</v>
      </c>
      <c r="E12" s="90">
        <v>2</v>
      </c>
      <c r="F12" s="134">
        <f t="shared" si="0"/>
        <v>47574</v>
      </c>
      <c r="G12" s="63"/>
      <c r="H12" s="63"/>
      <c r="I12" s="63"/>
      <c r="J12" s="63"/>
      <c r="L12" s="63"/>
      <c r="M12" s="63"/>
    </row>
    <row r="13" spans="1:14" x14ac:dyDescent="0.3">
      <c r="A13" s="88" t="s">
        <v>283</v>
      </c>
      <c r="B13" s="89">
        <v>8</v>
      </c>
      <c r="C13" s="89">
        <v>8</v>
      </c>
      <c r="D13" s="90">
        <v>8</v>
      </c>
      <c r="E13" s="90">
        <v>8</v>
      </c>
      <c r="F13" s="134">
        <f t="shared" si="0"/>
        <v>47574</v>
      </c>
      <c r="G13" s="63"/>
      <c r="H13" s="63"/>
      <c r="I13" s="63"/>
      <c r="J13" s="63"/>
      <c r="L13" s="63"/>
      <c r="M13" s="63"/>
    </row>
    <row r="14" spans="1:14" x14ac:dyDescent="0.3">
      <c r="A14" s="88" t="s">
        <v>284</v>
      </c>
      <c r="B14" s="89">
        <v>4</v>
      </c>
      <c r="C14" s="89">
        <v>4</v>
      </c>
      <c r="D14" s="90">
        <v>0.25</v>
      </c>
      <c r="E14" s="90">
        <v>0.25</v>
      </c>
      <c r="F14" s="134">
        <f t="shared" si="0"/>
        <v>47574</v>
      </c>
      <c r="G14" s="63"/>
      <c r="H14" s="63"/>
      <c r="I14" s="63"/>
      <c r="J14" s="63"/>
      <c r="L14" s="63"/>
      <c r="M14" s="63"/>
    </row>
    <row r="15" spans="1:14" x14ac:dyDescent="0.3">
      <c r="A15" s="88" t="s">
        <v>805</v>
      </c>
      <c r="B15" s="89">
        <v>1.5</v>
      </c>
      <c r="C15" s="89">
        <v>1.5</v>
      </c>
      <c r="D15" s="90">
        <v>1.5</v>
      </c>
      <c r="E15" s="89">
        <v>1.5</v>
      </c>
      <c r="F15" s="134">
        <f>DATE(2030,4,1)</f>
        <v>47574</v>
      </c>
      <c r="G15" s="63"/>
      <c r="H15" s="63"/>
      <c r="I15" s="63"/>
      <c r="J15" s="63"/>
      <c r="L15" s="63"/>
      <c r="M15" s="63"/>
    </row>
    <row r="16" spans="1:14" x14ac:dyDescent="0.3">
      <c r="A16" s="88" t="s">
        <v>285</v>
      </c>
      <c r="B16" s="89">
        <v>8</v>
      </c>
      <c r="C16" s="89">
        <v>8</v>
      </c>
      <c r="D16" s="90">
        <v>8</v>
      </c>
      <c r="E16" s="90">
        <v>8</v>
      </c>
      <c r="F16" s="134">
        <f t="shared" si="0"/>
        <v>47574</v>
      </c>
      <c r="G16" s="63"/>
      <c r="H16" s="63"/>
      <c r="I16" s="63"/>
      <c r="J16" s="63"/>
      <c r="L16" s="63"/>
      <c r="M16" s="63"/>
    </row>
    <row r="17" spans="1:13" x14ac:dyDescent="0.3">
      <c r="A17" s="88" t="s">
        <v>286</v>
      </c>
      <c r="B17" s="89">
        <v>8</v>
      </c>
      <c r="C17" s="89">
        <v>8</v>
      </c>
      <c r="D17" s="90">
        <v>8</v>
      </c>
      <c r="E17" s="90">
        <v>8</v>
      </c>
      <c r="F17" s="134">
        <f t="shared" si="0"/>
        <v>47574</v>
      </c>
      <c r="G17" s="63"/>
      <c r="H17" s="63"/>
      <c r="I17" s="63"/>
      <c r="J17" s="63"/>
      <c r="L17" s="63"/>
      <c r="M17" s="63"/>
    </row>
    <row r="18" spans="1:13" x14ac:dyDescent="0.3">
      <c r="A18" s="88" t="s">
        <v>287</v>
      </c>
      <c r="B18" s="89">
        <v>8</v>
      </c>
      <c r="C18" s="89">
        <v>8</v>
      </c>
      <c r="D18" s="90">
        <v>8</v>
      </c>
      <c r="E18" s="90">
        <v>8</v>
      </c>
      <c r="F18" s="134">
        <f t="shared" si="0"/>
        <v>47574</v>
      </c>
      <c r="G18" s="63"/>
      <c r="H18" s="63"/>
      <c r="I18" s="63"/>
      <c r="J18" s="63"/>
      <c r="L18" s="63"/>
      <c r="M18" s="63"/>
    </row>
    <row r="19" spans="1:13" x14ac:dyDescent="0.3">
      <c r="A19" s="88" t="s">
        <v>288</v>
      </c>
      <c r="B19" s="89">
        <v>8</v>
      </c>
      <c r="C19" s="89">
        <v>8</v>
      </c>
      <c r="D19" s="90">
        <v>8</v>
      </c>
      <c r="E19" s="90">
        <v>0.7</v>
      </c>
      <c r="F19" s="134">
        <f t="shared" si="0"/>
        <v>47574</v>
      </c>
      <c r="G19" s="63"/>
      <c r="H19" s="63"/>
      <c r="I19" s="63"/>
      <c r="J19" s="63"/>
      <c r="L19" s="63"/>
      <c r="M19" s="63"/>
    </row>
    <row r="20" spans="1:13" x14ac:dyDescent="0.3">
      <c r="A20" s="88" t="s">
        <v>289</v>
      </c>
      <c r="B20" s="89">
        <v>1.7</v>
      </c>
      <c r="C20" s="89">
        <v>1.7</v>
      </c>
      <c r="D20" s="90">
        <v>1.7</v>
      </c>
      <c r="E20" s="90">
        <v>1.7</v>
      </c>
      <c r="F20" s="134">
        <f t="shared" si="0"/>
        <v>47574</v>
      </c>
      <c r="G20" s="63"/>
      <c r="H20" s="63"/>
      <c r="I20" s="63"/>
      <c r="J20" s="63"/>
      <c r="L20" s="63"/>
      <c r="M20" s="63"/>
    </row>
    <row r="21" spans="1:13" x14ac:dyDescent="0.3">
      <c r="A21" s="88" t="s">
        <v>290</v>
      </c>
      <c r="B21" s="89">
        <v>8</v>
      </c>
      <c r="C21" s="89">
        <v>8</v>
      </c>
      <c r="D21" s="90">
        <v>8</v>
      </c>
      <c r="E21" s="90">
        <v>8</v>
      </c>
      <c r="F21" s="134">
        <f t="shared" si="0"/>
        <v>47574</v>
      </c>
      <c r="G21" s="63"/>
      <c r="H21" s="63"/>
      <c r="I21" s="63"/>
      <c r="J21" s="63"/>
      <c r="L21" s="63"/>
      <c r="M21" s="63"/>
    </row>
    <row r="22" spans="1:13" x14ac:dyDescent="0.3">
      <c r="A22" s="88" t="s">
        <v>291</v>
      </c>
      <c r="B22" s="89">
        <v>2.5</v>
      </c>
      <c r="C22" s="89">
        <v>2.5</v>
      </c>
      <c r="D22" s="90">
        <v>0.25</v>
      </c>
      <c r="E22" s="90">
        <v>0.25</v>
      </c>
      <c r="F22" s="134">
        <f t="shared" si="0"/>
        <v>47574</v>
      </c>
      <c r="G22" s="63"/>
      <c r="H22" s="63"/>
      <c r="I22" s="63"/>
      <c r="J22" s="63"/>
      <c r="L22" s="63"/>
      <c r="M22" s="63"/>
    </row>
    <row r="23" spans="1:13" x14ac:dyDescent="0.3">
      <c r="A23" s="88" t="s">
        <v>292</v>
      </c>
      <c r="B23" s="89">
        <v>8</v>
      </c>
      <c r="C23" s="89">
        <v>8</v>
      </c>
      <c r="D23" s="90">
        <v>8</v>
      </c>
      <c r="E23" s="90">
        <v>8</v>
      </c>
      <c r="F23" s="134">
        <f t="shared" si="0"/>
        <v>47574</v>
      </c>
      <c r="G23" s="63"/>
      <c r="H23" s="63"/>
      <c r="I23" s="63"/>
      <c r="J23" s="63"/>
      <c r="L23" s="63"/>
      <c r="M23" s="63"/>
    </row>
    <row r="24" spans="1:13" x14ac:dyDescent="0.3">
      <c r="A24" s="88" t="s">
        <v>293</v>
      </c>
      <c r="B24" s="89">
        <v>8</v>
      </c>
      <c r="C24" s="89">
        <v>8</v>
      </c>
      <c r="D24" s="90">
        <v>8</v>
      </c>
      <c r="E24" s="90">
        <v>8</v>
      </c>
      <c r="F24" s="134">
        <f t="shared" si="0"/>
        <v>47574</v>
      </c>
      <c r="G24" s="63"/>
      <c r="H24" s="63"/>
      <c r="I24" s="63"/>
      <c r="J24" s="63"/>
      <c r="L24" s="63"/>
      <c r="M24" s="63"/>
    </row>
    <row r="25" spans="1:13" x14ac:dyDescent="0.3">
      <c r="A25" s="88" t="s">
        <v>294</v>
      </c>
      <c r="B25" s="89">
        <v>8</v>
      </c>
      <c r="C25" s="89">
        <v>8</v>
      </c>
      <c r="D25" s="90">
        <v>8</v>
      </c>
      <c r="E25" s="90">
        <v>8</v>
      </c>
      <c r="F25" s="134">
        <f t="shared" si="0"/>
        <v>47574</v>
      </c>
      <c r="G25" s="63"/>
      <c r="H25" s="63"/>
      <c r="I25" s="63"/>
      <c r="J25" s="63"/>
      <c r="L25" s="63"/>
      <c r="M25" s="63"/>
    </row>
    <row r="26" spans="1:13" x14ac:dyDescent="0.3">
      <c r="A26" s="88" t="s">
        <v>295</v>
      </c>
      <c r="B26" s="89">
        <v>8</v>
      </c>
      <c r="C26" s="89">
        <v>8</v>
      </c>
      <c r="D26" s="90">
        <v>8</v>
      </c>
      <c r="E26" s="90">
        <v>8</v>
      </c>
      <c r="F26" s="134">
        <f t="shared" si="0"/>
        <v>47574</v>
      </c>
      <c r="G26" s="63"/>
      <c r="H26" s="63"/>
      <c r="I26" s="63"/>
      <c r="J26" s="63"/>
      <c r="L26" s="63"/>
      <c r="M26" s="63"/>
    </row>
    <row r="27" spans="1:13" x14ac:dyDescent="0.3">
      <c r="A27" s="88" t="s">
        <v>296</v>
      </c>
      <c r="B27" s="89">
        <v>8</v>
      </c>
      <c r="C27" s="89">
        <v>8</v>
      </c>
      <c r="D27" s="90">
        <v>8</v>
      </c>
      <c r="E27" s="90">
        <v>8</v>
      </c>
      <c r="F27" s="134">
        <f t="shared" si="0"/>
        <v>47574</v>
      </c>
      <c r="G27" s="63"/>
      <c r="H27" s="63"/>
      <c r="I27" s="63"/>
      <c r="J27" s="63"/>
      <c r="L27" s="63"/>
      <c r="M27" s="63"/>
    </row>
    <row r="28" spans="1:13" x14ac:dyDescent="0.3">
      <c r="A28" s="88" t="s">
        <v>297</v>
      </c>
      <c r="B28" s="89">
        <v>8</v>
      </c>
      <c r="C28" s="89">
        <v>8</v>
      </c>
      <c r="D28" s="90">
        <v>8</v>
      </c>
      <c r="E28" s="90">
        <v>8</v>
      </c>
      <c r="F28" s="134">
        <f t="shared" si="0"/>
        <v>47574</v>
      </c>
      <c r="G28" s="63"/>
      <c r="H28" s="63"/>
      <c r="I28" s="63"/>
      <c r="J28" s="63"/>
      <c r="L28" s="63"/>
      <c r="M28" s="63"/>
    </row>
    <row r="29" spans="1:13" x14ac:dyDescent="0.3">
      <c r="A29" s="88" t="s">
        <v>298</v>
      </c>
      <c r="B29" s="89">
        <v>8</v>
      </c>
      <c r="C29" s="89">
        <v>8</v>
      </c>
      <c r="D29" s="90">
        <v>8</v>
      </c>
      <c r="E29" s="90">
        <v>8</v>
      </c>
      <c r="F29" s="134">
        <f t="shared" si="0"/>
        <v>47574</v>
      </c>
      <c r="G29" s="63"/>
      <c r="H29" s="63"/>
      <c r="I29" s="63"/>
      <c r="J29" s="63"/>
      <c r="L29" s="63"/>
      <c r="M29" s="63"/>
    </row>
    <row r="30" spans="1:13" x14ac:dyDescent="0.3">
      <c r="A30" s="88" t="s">
        <v>299</v>
      </c>
      <c r="B30" s="89">
        <v>8</v>
      </c>
      <c r="C30" s="89">
        <v>8</v>
      </c>
      <c r="D30" s="90">
        <v>8</v>
      </c>
      <c r="E30" s="90">
        <v>8</v>
      </c>
      <c r="F30" s="134">
        <f t="shared" si="0"/>
        <v>47574</v>
      </c>
      <c r="G30" s="63"/>
      <c r="H30" s="63"/>
      <c r="I30" s="63"/>
      <c r="J30" s="63"/>
      <c r="L30" s="63"/>
      <c r="M30" s="63"/>
    </row>
    <row r="31" spans="1:13" x14ac:dyDescent="0.3">
      <c r="A31" s="88" t="s">
        <v>300</v>
      </c>
      <c r="B31" s="89">
        <v>4</v>
      </c>
      <c r="C31" s="89">
        <v>4</v>
      </c>
      <c r="D31" s="90">
        <v>0.25</v>
      </c>
      <c r="E31" s="90">
        <v>0.25</v>
      </c>
      <c r="F31" s="134">
        <f t="shared" si="0"/>
        <v>47574</v>
      </c>
      <c r="G31" s="63"/>
      <c r="H31" s="63"/>
      <c r="I31" s="63"/>
      <c r="J31" s="63"/>
      <c r="L31" s="63"/>
      <c r="M31" s="63"/>
    </row>
    <row r="32" spans="1:13" x14ac:dyDescent="0.3">
      <c r="A32" s="88" t="s">
        <v>301</v>
      </c>
      <c r="B32" s="89">
        <v>8</v>
      </c>
      <c r="C32" s="89">
        <v>8</v>
      </c>
      <c r="D32" s="90">
        <v>8</v>
      </c>
      <c r="E32" s="90">
        <v>8</v>
      </c>
      <c r="F32" s="134">
        <f t="shared" si="0"/>
        <v>47574</v>
      </c>
      <c r="G32" s="63"/>
      <c r="H32" s="63"/>
      <c r="I32" s="63"/>
      <c r="J32" s="63"/>
      <c r="L32" s="63"/>
      <c r="M32" s="63"/>
    </row>
    <row r="33" spans="1:13" x14ac:dyDescent="0.3">
      <c r="A33" s="88" t="s">
        <v>302</v>
      </c>
      <c r="B33" s="89">
        <v>8</v>
      </c>
      <c r="C33" s="89">
        <v>8</v>
      </c>
      <c r="D33" s="90">
        <v>8</v>
      </c>
      <c r="E33" s="90">
        <v>0.9</v>
      </c>
      <c r="F33" s="134">
        <f>DATE(2026,4,1)</f>
        <v>46113</v>
      </c>
      <c r="G33" s="63"/>
      <c r="H33" s="63"/>
      <c r="I33" s="63"/>
      <c r="J33" s="63"/>
      <c r="L33" s="63"/>
      <c r="M33" s="63"/>
    </row>
    <row r="34" spans="1:13" x14ac:dyDescent="0.3">
      <c r="A34" s="88" t="s">
        <v>303</v>
      </c>
      <c r="B34" s="89">
        <v>8</v>
      </c>
      <c r="C34" s="89">
        <v>8</v>
      </c>
      <c r="D34" s="90">
        <v>8</v>
      </c>
      <c r="E34" s="90">
        <v>8</v>
      </c>
      <c r="F34" s="134">
        <f t="shared" si="0"/>
        <v>47574</v>
      </c>
      <c r="G34" s="63"/>
      <c r="H34" s="63"/>
      <c r="I34" s="63"/>
      <c r="J34" s="63"/>
      <c r="L34" s="63"/>
      <c r="M34" s="63"/>
    </row>
    <row r="35" spans="1:13" x14ac:dyDescent="0.3">
      <c r="A35" s="88" t="s">
        <v>304</v>
      </c>
      <c r="B35" s="89">
        <v>8</v>
      </c>
      <c r="C35" s="89">
        <v>8</v>
      </c>
      <c r="D35" s="90">
        <v>8</v>
      </c>
      <c r="E35" s="90">
        <v>8</v>
      </c>
      <c r="F35" s="134">
        <f t="shared" si="0"/>
        <v>47574</v>
      </c>
      <c r="G35" s="63"/>
      <c r="H35" s="63"/>
      <c r="I35" s="63"/>
      <c r="J35" s="63"/>
      <c r="L35" s="63"/>
      <c r="M35" s="63"/>
    </row>
    <row r="36" spans="1:13" x14ac:dyDescent="0.3">
      <c r="A36" s="88" t="s">
        <v>305</v>
      </c>
      <c r="B36" s="89">
        <v>8</v>
      </c>
      <c r="C36" s="89">
        <v>8</v>
      </c>
      <c r="D36" s="90">
        <v>8</v>
      </c>
      <c r="E36" s="90">
        <v>8</v>
      </c>
      <c r="F36" s="134">
        <f t="shared" si="0"/>
        <v>47574</v>
      </c>
      <c r="G36" s="63"/>
      <c r="H36" s="63"/>
      <c r="I36" s="63"/>
      <c r="J36" s="63"/>
      <c r="L36" s="63"/>
      <c r="M36" s="63"/>
    </row>
    <row r="37" spans="1:13" x14ac:dyDescent="0.3">
      <c r="A37" s="88" t="s">
        <v>306</v>
      </c>
      <c r="B37" s="89">
        <v>8</v>
      </c>
      <c r="C37" s="89">
        <v>8</v>
      </c>
      <c r="D37" s="90">
        <v>8</v>
      </c>
      <c r="E37" s="90">
        <v>8</v>
      </c>
      <c r="F37" s="134">
        <f t="shared" si="0"/>
        <v>47574</v>
      </c>
      <c r="G37" s="63"/>
      <c r="H37" s="63"/>
      <c r="I37" s="63"/>
      <c r="J37" s="63"/>
      <c r="L37" s="63"/>
      <c r="M37" s="63"/>
    </row>
    <row r="38" spans="1:13" x14ac:dyDescent="0.3">
      <c r="A38" s="88" t="s">
        <v>307</v>
      </c>
      <c r="B38" s="89">
        <v>8</v>
      </c>
      <c r="C38" s="89">
        <v>8</v>
      </c>
      <c r="D38" s="90">
        <v>8</v>
      </c>
      <c r="E38" s="90">
        <v>1.7</v>
      </c>
      <c r="F38" s="134">
        <f t="shared" si="0"/>
        <v>47574</v>
      </c>
      <c r="G38" s="63"/>
      <c r="H38" s="63"/>
      <c r="I38" s="63"/>
      <c r="J38" s="63"/>
      <c r="L38" s="63"/>
      <c r="M38" s="63"/>
    </row>
    <row r="39" spans="1:13" x14ac:dyDescent="0.3">
      <c r="A39" s="88" t="s">
        <v>308</v>
      </c>
      <c r="B39" s="89">
        <v>8</v>
      </c>
      <c r="C39" s="89">
        <v>8</v>
      </c>
      <c r="D39" s="90">
        <v>8</v>
      </c>
      <c r="E39" s="90">
        <v>0.25</v>
      </c>
      <c r="F39" s="134">
        <f>DATE(2026,4,1)</f>
        <v>46113</v>
      </c>
      <c r="G39" s="63"/>
      <c r="H39" s="63"/>
      <c r="I39" s="63"/>
      <c r="J39" s="63"/>
      <c r="L39" s="63"/>
      <c r="M39" s="63"/>
    </row>
    <row r="40" spans="1:13" x14ac:dyDescent="0.3">
      <c r="A40" s="88" t="s">
        <v>309</v>
      </c>
      <c r="B40" s="89">
        <v>8</v>
      </c>
      <c r="C40" s="89">
        <v>8</v>
      </c>
      <c r="D40" s="90">
        <v>8</v>
      </c>
      <c r="E40" s="90">
        <v>8</v>
      </c>
      <c r="F40" s="134">
        <f t="shared" si="0"/>
        <v>47574</v>
      </c>
      <c r="G40" s="63"/>
      <c r="H40" s="63"/>
      <c r="I40" s="63"/>
      <c r="J40" s="63"/>
      <c r="L40" s="63"/>
      <c r="M40" s="63"/>
    </row>
    <row r="41" spans="1:13" x14ac:dyDescent="0.3">
      <c r="A41" s="88" t="s">
        <v>310</v>
      </c>
      <c r="B41" s="89">
        <v>8</v>
      </c>
      <c r="C41" s="89">
        <v>2</v>
      </c>
      <c r="D41" s="90">
        <v>2</v>
      </c>
      <c r="E41" s="90">
        <v>2</v>
      </c>
      <c r="F41" s="134">
        <f t="shared" si="0"/>
        <v>47574</v>
      </c>
      <c r="G41" s="63"/>
      <c r="H41" s="63"/>
      <c r="I41" s="63"/>
      <c r="J41" s="63"/>
      <c r="L41" s="63"/>
      <c r="M41" s="63"/>
    </row>
    <row r="42" spans="1:13" x14ac:dyDescent="0.3">
      <c r="A42" s="88" t="s">
        <v>311</v>
      </c>
      <c r="B42" s="89">
        <v>8</v>
      </c>
      <c r="C42" s="89">
        <v>8</v>
      </c>
      <c r="D42" s="90">
        <v>8</v>
      </c>
      <c r="E42" s="90">
        <v>8</v>
      </c>
      <c r="F42" s="134">
        <f t="shared" si="0"/>
        <v>47574</v>
      </c>
      <c r="G42" s="63"/>
      <c r="H42" s="63"/>
      <c r="I42" s="63"/>
      <c r="J42" s="63"/>
      <c r="L42" s="63"/>
      <c r="M42" s="63"/>
    </row>
    <row r="43" spans="1:13" x14ac:dyDescent="0.3">
      <c r="A43" s="88" t="s">
        <v>312</v>
      </c>
      <c r="B43" s="89">
        <v>8</v>
      </c>
      <c r="C43" s="89">
        <v>8</v>
      </c>
      <c r="D43" s="90">
        <v>8</v>
      </c>
      <c r="E43" s="90">
        <v>8</v>
      </c>
      <c r="F43" s="134">
        <f t="shared" si="0"/>
        <v>47574</v>
      </c>
      <c r="G43" s="63"/>
      <c r="H43" s="63"/>
      <c r="I43" s="63"/>
      <c r="J43" s="63"/>
      <c r="L43" s="63"/>
      <c r="M43" s="63"/>
    </row>
    <row r="44" spans="1:13" x14ac:dyDescent="0.3">
      <c r="A44" s="88" t="s">
        <v>313</v>
      </c>
      <c r="B44" s="89">
        <v>8</v>
      </c>
      <c r="C44" s="89">
        <v>8</v>
      </c>
      <c r="D44" s="90">
        <v>8</v>
      </c>
      <c r="E44" s="90">
        <v>8</v>
      </c>
      <c r="F44" s="134">
        <f t="shared" si="0"/>
        <v>47574</v>
      </c>
      <c r="G44" s="63"/>
      <c r="H44" s="63"/>
      <c r="I44" s="63"/>
      <c r="J44" s="63"/>
      <c r="L44" s="63"/>
      <c r="M44" s="63"/>
    </row>
    <row r="45" spans="1:13" x14ac:dyDescent="0.3">
      <c r="A45" s="88" t="s">
        <v>314</v>
      </c>
      <c r="B45" s="89">
        <v>8</v>
      </c>
      <c r="C45" s="89">
        <v>8</v>
      </c>
      <c r="D45" s="90">
        <v>8</v>
      </c>
      <c r="E45" s="90">
        <v>8</v>
      </c>
      <c r="F45" s="134">
        <f t="shared" si="0"/>
        <v>47574</v>
      </c>
      <c r="G45" s="63"/>
      <c r="H45" s="63"/>
      <c r="I45" s="63"/>
      <c r="J45" s="63"/>
      <c r="L45" s="63"/>
      <c r="M45" s="63"/>
    </row>
    <row r="46" spans="1:13" x14ac:dyDescent="0.3">
      <c r="A46" s="88" t="s">
        <v>315</v>
      </c>
      <c r="B46" s="89">
        <v>8</v>
      </c>
      <c r="C46" s="89">
        <v>8</v>
      </c>
      <c r="D46" s="90">
        <v>8</v>
      </c>
      <c r="E46" s="90">
        <v>8</v>
      </c>
      <c r="F46" s="134">
        <f t="shared" si="0"/>
        <v>47574</v>
      </c>
      <c r="G46" s="63"/>
      <c r="H46" s="63"/>
      <c r="I46" s="63"/>
      <c r="J46" s="63"/>
      <c r="L46" s="63"/>
      <c r="M46" s="63"/>
    </row>
    <row r="47" spans="1:13" x14ac:dyDescent="0.3">
      <c r="A47" s="88" t="s">
        <v>316</v>
      </c>
      <c r="B47" s="89">
        <v>8</v>
      </c>
      <c r="C47" s="89">
        <v>8</v>
      </c>
      <c r="D47" s="90">
        <v>8</v>
      </c>
      <c r="E47" s="90">
        <v>2.5</v>
      </c>
      <c r="F47" s="134">
        <f>DATE(2028,4,1)</f>
        <v>46844</v>
      </c>
      <c r="G47" s="63"/>
      <c r="H47" s="63"/>
      <c r="I47" s="63"/>
      <c r="J47" s="63"/>
      <c r="L47" s="63"/>
      <c r="M47" s="63"/>
    </row>
    <row r="48" spans="1:13" x14ac:dyDescent="0.3">
      <c r="A48" s="88" t="s">
        <v>317</v>
      </c>
      <c r="B48" s="89">
        <v>1.5</v>
      </c>
      <c r="C48" s="89">
        <v>1.5</v>
      </c>
      <c r="D48" s="90">
        <v>0.25</v>
      </c>
      <c r="E48" s="90">
        <v>0.25</v>
      </c>
      <c r="F48" s="134">
        <f t="shared" si="0"/>
        <v>47574</v>
      </c>
      <c r="G48" s="63"/>
      <c r="H48" s="63"/>
      <c r="I48" s="63"/>
      <c r="J48" s="63"/>
      <c r="L48" s="63"/>
      <c r="M48" s="63"/>
    </row>
    <row r="49" spans="1:13" x14ac:dyDescent="0.3">
      <c r="A49" s="88" t="s">
        <v>318</v>
      </c>
      <c r="B49" s="89">
        <v>8</v>
      </c>
      <c r="C49" s="89">
        <v>8</v>
      </c>
      <c r="D49" s="90">
        <v>8</v>
      </c>
      <c r="E49" s="90">
        <v>1</v>
      </c>
      <c r="F49" s="134">
        <f t="shared" si="0"/>
        <v>47574</v>
      </c>
      <c r="G49" s="63"/>
      <c r="H49" s="63"/>
      <c r="I49" s="63"/>
      <c r="J49" s="63"/>
      <c r="L49" s="63"/>
      <c r="M49" s="63"/>
    </row>
    <row r="50" spans="1:13" x14ac:dyDescent="0.3">
      <c r="A50" s="88" t="s">
        <v>319</v>
      </c>
      <c r="B50" s="89">
        <v>8</v>
      </c>
      <c r="C50" s="89">
        <v>8</v>
      </c>
      <c r="D50" s="90">
        <v>8</v>
      </c>
      <c r="E50" s="90">
        <v>8</v>
      </c>
      <c r="F50" s="134">
        <f t="shared" si="0"/>
        <v>47574</v>
      </c>
      <c r="G50" s="63"/>
      <c r="H50" s="63"/>
      <c r="I50" s="63"/>
      <c r="J50" s="63"/>
      <c r="L50" s="63"/>
      <c r="M50" s="63"/>
    </row>
    <row r="51" spans="1:13" x14ac:dyDescent="0.3">
      <c r="A51" s="88" t="s">
        <v>320</v>
      </c>
      <c r="B51" s="89">
        <v>8</v>
      </c>
      <c r="C51" s="89">
        <v>8</v>
      </c>
      <c r="D51" s="90">
        <v>8</v>
      </c>
      <c r="E51" s="90">
        <v>3</v>
      </c>
      <c r="F51" s="134">
        <f>DATE(2028,4,1)</f>
        <v>46844</v>
      </c>
      <c r="G51" s="63"/>
      <c r="H51" s="63"/>
      <c r="I51" s="63"/>
      <c r="J51" s="63"/>
      <c r="L51" s="63"/>
      <c r="M51" s="63"/>
    </row>
    <row r="52" spans="1:13" x14ac:dyDescent="0.3">
      <c r="A52" s="88" t="s">
        <v>321</v>
      </c>
      <c r="B52" s="89">
        <v>8</v>
      </c>
      <c r="C52" s="89">
        <v>8</v>
      </c>
      <c r="D52" s="90">
        <v>8</v>
      </c>
      <c r="E52" s="90">
        <v>8</v>
      </c>
      <c r="F52" s="134">
        <f t="shared" si="0"/>
        <v>47574</v>
      </c>
      <c r="G52" s="63"/>
      <c r="H52" s="63"/>
      <c r="I52" s="63"/>
      <c r="J52" s="63"/>
      <c r="L52" s="63"/>
      <c r="M52" s="63"/>
    </row>
    <row r="53" spans="1:13" x14ac:dyDescent="0.3">
      <c r="A53" s="88" t="s">
        <v>322</v>
      </c>
      <c r="B53" s="89">
        <v>8</v>
      </c>
      <c r="C53" s="89">
        <v>8</v>
      </c>
      <c r="D53" s="90">
        <v>8</v>
      </c>
      <c r="E53" s="90">
        <v>8</v>
      </c>
      <c r="F53" s="134">
        <f t="shared" si="0"/>
        <v>47574</v>
      </c>
      <c r="G53" s="63"/>
      <c r="H53" s="63"/>
      <c r="I53" s="63"/>
      <c r="J53" s="63"/>
      <c r="L53" s="63"/>
      <c r="M53" s="63"/>
    </row>
    <row r="54" spans="1:13" x14ac:dyDescent="0.3">
      <c r="A54" s="88" t="s">
        <v>323</v>
      </c>
      <c r="B54" s="89">
        <v>8</v>
      </c>
      <c r="C54" s="89">
        <v>8</v>
      </c>
      <c r="D54" s="90">
        <v>8</v>
      </c>
      <c r="E54" s="90">
        <v>8</v>
      </c>
      <c r="F54" s="134">
        <f t="shared" si="0"/>
        <v>47574</v>
      </c>
      <c r="G54" s="63"/>
      <c r="H54" s="63"/>
      <c r="I54" s="63"/>
      <c r="J54" s="63"/>
      <c r="L54" s="63"/>
      <c r="M54" s="63"/>
    </row>
    <row r="55" spans="1:13" x14ac:dyDescent="0.3">
      <c r="A55" s="88" t="s">
        <v>324</v>
      </c>
      <c r="B55" s="89">
        <v>8</v>
      </c>
      <c r="C55" s="89">
        <v>8</v>
      </c>
      <c r="D55" s="90">
        <v>8</v>
      </c>
      <c r="E55" s="90">
        <v>8</v>
      </c>
      <c r="F55" s="134">
        <f t="shared" si="0"/>
        <v>47574</v>
      </c>
      <c r="G55" s="63"/>
      <c r="H55" s="63"/>
      <c r="I55" s="63"/>
      <c r="J55" s="63"/>
      <c r="L55" s="63"/>
      <c r="M55" s="63"/>
    </row>
    <row r="56" spans="1:13" x14ac:dyDescent="0.3">
      <c r="A56" s="88" t="s">
        <v>325</v>
      </c>
      <c r="B56" s="89">
        <v>8</v>
      </c>
      <c r="C56" s="89">
        <v>8</v>
      </c>
      <c r="D56" s="90">
        <v>8</v>
      </c>
      <c r="E56" s="90">
        <v>0.25</v>
      </c>
      <c r="F56" s="134">
        <f>DATE(2026,4,1)</f>
        <v>46113</v>
      </c>
      <c r="G56" s="63"/>
      <c r="H56" s="63"/>
      <c r="I56" s="63"/>
      <c r="J56" s="63"/>
      <c r="L56" s="63"/>
      <c r="M56" s="63"/>
    </row>
    <row r="57" spans="1:13" x14ac:dyDescent="0.3">
      <c r="A57" s="88" t="s">
        <v>326</v>
      </c>
      <c r="B57" s="89">
        <v>8</v>
      </c>
      <c r="C57" s="89">
        <v>8</v>
      </c>
      <c r="D57" s="90">
        <v>8</v>
      </c>
      <c r="E57" s="90">
        <v>0.8</v>
      </c>
      <c r="F57" s="134">
        <f t="shared" si="0"/>
        <v>47574</v>
      </c>
      <c r="G57" s="63"/>
      <c r="H57" s="63"/>
      <c r="I57" s="63"/>
      <c r="J57" s="63"/>
      <c r="L57" s="63"/>
      <c r="M57" s="63"/>
    </row>
    <row r="58" spans="1:13" x14ac:dyDescent="0.3">
      <c r="A58" s="88" t="s">
        <v>327</v>
      </c>
      <c r="B58" s="89">
        <v>8</v>
      </c>
      <c r="C58" s="89">
        <v>8</v>
      </c>
      <c r="D58" s="90">
        <v>8</v>
      </c>
      <c r="E58" s="90">
        <v>8</v>
      </c>
      <c r="F58" s="134">
        <f t="shared" si="0"/>
        <v>47574</v>
      </c>
      <c r="G58" s="63"/>
      <c r="H58" s="63"/>
      <c r="I58" s="63"/>
      <c r="J58" s="63"/>
      <c r="L58" s="63"/>
      <c r="M58" s="63"/>
    </row>
    <row r="59" spans="1:13" x14ac:dyDescent="0.3">
      <c r="A59" s="88" t="s">
        <v>328</v>
      </c>
      <c r="B59" s="89">
        <v>8</v>
      </c>
      <c r="C59" s="89">
        <v>8</v>
      </c>
      <c r="D59" s="90">
        <v>8</v>
      </c>
      <c r="E59" s="90">
        <v>8</v>
      </c>
      <c r="F59" s="134">
        <f t="shared" si="0"/>
        <v>47574</v>
      </c>
      <c r="G59" s="63"/>
      <c r="H59" s="63"/>
      <c r="I59" s="63"/>
      <c r="J59" s="63"/>
      <c r="L59" s="63"/>
      <c r="M59" s="63"/>
    </row>
    <row r="60" spans="1:13" x14ac:dyDescent="0.3">
      <c r="A60" s="88" t="s">
        <v>329</v>
      </c>
      <c r="B60" s="89">
        <v>8</v>
      </c>
      <c r="C60" s="89">
        <v>8</v>
      </c>
      <c r="D60" s="90">
        <v>8</v>
      </c>
      <c r="E60" s="90">
        <v>8</v>
      </c>
      <c r="F60" s="134">
        <f t="shared" si="0"/>
        <v>47574</v>
      </c>
      <c r="G60" s="63"/>
      <c r="H60" s="63"/>
      <c r="I60" s="63"/>
      <c r="J60" s="63"/>
      <c r="L60" s="63"/>
      <c r="M60" s="63"/>
    </row>
    <row r="61" spans="1:13" x14ac:dyDescent="0.3">
      <c r="A61" s="88" t="s">
        <v>330</v>
      </c>
      <c r="B61" s="89">
        <v>8</v>
      </c>
      <c r="C61" s="89">
        <v>8</v>
      </c>
      <c r="D61" s="90">
        <v>8</v>
      </c>
      <c r="E61" s="90">
        <v>0.5</v>
      </c>
      <c r="F61" s="134">
        <f>DATE(2026,4,1)</f>
        <v>46113</v>
      </c>
      <c r="G61" s="63"/>
      <c r="H61" s="63"/>
      <c r="I61" s="63"/>
      <c r="J61" s="63"/>
      <c r="L61" s="63"/>
      <c r="M61" s="63"/>
    </row>
    <row r="62" spans="1:13" x14ac:dyDescent="0.3">
      <c r="A62" s="88" t="s">
        <v>331</v>
      </c>
      <c r="B62" s="89">
        <v>8</v>
      </c>
      <c r="C62" s="89">
        <v>8</v>
      </c>
      <c r="D62" s="90">
        <v>8</v>
      </c>
      <c r="E62" s="90">
        <v>2</v>
      </c>
      <c r="F62" s="134">
        <f>DATE(2026,4,1)</f>
        <v>46113</v>
      </c>
      <c r="G62" s="63"/>
      <c r="H62" s="63"/>
      <c r="I62" s="63"/>
      <c r="J62" s="63"/>
      <c r="L62" s="63"/>
      <c r="M62" s="63"/>
    </row>
    <row r="63" spans="1:13" x14ac:dyDescent="0.3">
      <c r="A63" s="88" t="s">
        <v>332</v>
      </c>
      <c r="B63" s="89">
        <v>2</v>
      </c>
      <c r="C63" s="89">
        <v>2</v>
      </c>
      <c r="D63" s="90">
        <v>2</v>
      </c>
      <c r="E63" s="90">
        <v>2</v>
      </c>
      <c r="F63" s="134">
        <f t="shared" ref="F63:F94" si="1">DATE(2030,4,1)</f>
        <v>47574</v>
      </c>
      <c r="G63" s="63"/>
      <c r="H63" s="63"/>
      <c r="I63" s="63"/>
      <c r="J63" s="63"/>
      <c r="L63" s="63"/>
      <c r="M63" s="63"/>
    </row>
    <row r="64" spans="1:13" x14ac:dyDescent="0.3">
      <c r="A64" s="88" t="s">
        <v>333</v>
      </c>
      <c r="B64" s="89">
        <v>8</v>
      </c>
      <c r="C64" s="89">
        <v>8</v>
      </c>
      <c r="D64" s="90">
        <v>8</v>
      </c>
      <c r="E64" s="90">
        <v>0.5</v>
      </c>
      <c r="F64" s="134">
        <f t="shared" si="1"/>
        <v>47574</v>
      </c>
      <c r="G64" s="63"/>
      <c r="H64" s="63"/>
      <c r="I64" s="63"/>
      <c r="J64" s="63"/>
      <c r="L64" s="63"/>
      <c r="M64" s="63"/>
    </row>
    <row r="65" spans="1:13" x14ac:dyDescent="0.3">
      <c r="A65" s="88" t="s">
        <v>334</v>
      </c>
      <c r="B65" s="89">
        <v>8</v>
      </c>
      <c r="C65" s="89">
        <v>8</v>
      </c>
      <c r="D65" s="90">
        <v>8</v>
      </c>
      <c r="E65" s="90">
        <v>8</v>
      </c>
      <c r="F65" s="134">
        <f t="shared" si="1"/>
        <v>47574</v>
      </c>
      <c r="G65" s="63"/>
      <c r="H65" s="63"/>
      <c r="I65" s="63"/>
      <c r="J65" s="63"/>
      <c r="L65" s="63"/>
      <c r="M65" s="63"/>
    </row>
    <row r="66" spans="1:13" x14ac:dyDescent="0.3">
      <c r="A66" s="88" t="s">
        <v>335</v>
      </c>
      <c r="B66" s="89">
        <v>8</v>
      </c>
      <c r="C66" s="89">
        <v>8</v>
      </c>
      <c r="D66" s="90">
        <v>8</v>
      </c>
      <c r="E66" s="90">
        <v>8</v>
      </c>
      <c r="F66" s="134">
        <f t="shared" si="1"/>
        <v>47574</v>
      </c>
      <c r="G66" s="63"/>
      <c r="H66" s="63"/>
      <c r="I66" s="63"/>
      <c r="J66" s="63"/>
      <c r="L66" s="63"/>
      <c r="M66" s="63"/>
    </row>
    <row r="67" spans="1:13" x14ac:dyDescent="0.3">
      <c r="A67" s="88" t="s">
        <v>336</v>
      </c>
      <c r="B67" s="89">
        <v>8</v>
      </c>
      <c r="C67" s="89">
        <v>8</v>
      </c>
      <c r="D67" s="90">
        <v>8</v>
      </c>
      <c r="E67" s="90">
        <v>8</v>
      </c>
      <c r="F67" s="134">
        <f t="shared" si="1"/>
        <v>47574</v>
      </c>
      <c r="G67" s="63"/>
      <c r="H67" s="63"/>
      <c r="I67" s="63"/>
      <c r="J67" s="63"/>
      <c r="L67" s="63"/>
      <c r="M67" s="63"/>
    </row>
    <row r="68" spans="1:13" x14ac:dyDescent="0.3">
      <c r="A68" s="88" t="s">
        <v>337</v>
      </c>
      <c r="B68" s="89">
        <v>0.8</v>
      </c>
      <c r="C68" s="89">
        <v>0.8</v>
      </c>
      <c r="D68" s="90">
        <v>0.25</v>
      </c>
      <c r="E68" s="90">
        <v>0.25</v>
      </c>
      <c r="F68" s="134">
        <f t="shared" si="1"/>
        <v>47574</v>
      </c>
      <c r="G68" s="63"/>
      <c r="H68" s="63"/>
      <c r="I68" s="63"/>
      <c r="J68" s="63"/>
      <c r="L68" s="63"/>
      <c r="M68" s="63"/>
    </row>
    <row r="69" spans="1:13" x14ac:dyDescent="0.3">
      <c r="A69" s="88" t="s">
        <v>338</v>
      </c>
      <c r="B69" s="89">
        <v>8</v>
      </c>
      <c r="C69" s="89">
        <v>8</v>
      </c>
      <c r="D69" s="90">
        <v>8</v>
      </c>
      <c r="E69" s="90">
        <v>8</v>
      </c>
      <c r="F69" s="134">
        <f t="shared" si="1"/>
        <v>47574</v>
      </c>
      <c r="G69" s="63"/>
      <c r="H69" s="63"/>
      <c r="I69" s="63"/>
      <c r="J69" s="63"/>
      <c r="L69" s="63"/>
      <c r="M69" s="63"/>
    </row>
    <row r="70" spans="1:13" x14ac:dyDescent="0.3">
      <c r="A70" s="88" t="s">
        <v>339</v>
      </c>
      <c r="B70" s="89">
        <v>8</v>
      </c>
      <c r="C70" s="89">
        <v>8</v>
      </c>
      <c r="D70" s="90">
        <v>8</v>
      </c>
      <c r="E70" s="90">
        <v>8</v>
      </c>
      <c r="F70" s="134">
        <f t="shared" si="1"/>
        <v>47574</v>
      </c>
      <c r="G70" s="63"/>
      <c r="H70" s="63"/>
      <c r="I70" s="63"/>
      <c r="J70" s="63"/>
      <c r="L70" s="63"/>
      <c r="M70" s="63"/>
    </row>
    <row r="71" spans="1:13" x14ac:dyDescent="0.3">
      <c r="A71" s="88" t="s">
        <v>340</v>
      </c>
      <c r="B71" s="89">
        <v>8</v>
      </c>
      <c r="C71" s="89">
        <v>8</v>
      </c>
      <c r="D71" s="90">
        <v>8</v>
      </c>
      <c r="E71" s="90">
        <v>0.5</v>
      </c>
      <c r="F71" s="134">
        <f t="shared" si="1"/>
        <v>47574</v>
      </c>
      <c r="G71" s="63"/>
      <c r="H71" s="63"/>
      <c r="I71" s="63"/>
      <c r="J71" s="63"/>
      <c r="L71" s="63"/>
      <c r="M71" s="63"/>
    </row>
    <row r="72" spans="1:13" x14ac:dyDescent="0.3">
      <c r="A72" s="88" t="s">
        <v>341</v>
      </c>
      <c r="B72" s="89">
        <v>8</v>
      </c>
      <c r="C72" s="89">
        <v>8</v>
      </c>
      <c r="D72" s="90">
        <v>8</v>
      </c>
      <c r="E72" s="90">
        <v>0.25</v>
      </c>
      <c r="F72" s="134">
        <f t="shared" si="1"/>
        <v>47574</v>
      </c>
      <c r="G72" s="63"/>
      <c r="H72" s="63"/>
      <c r="I72" s="63"/>
      <c r="J72" s="63"/>
      <c r="L72" s="63"/>
      <c r="M72" s="63"/>
    </row>
    <row r="73" spans="1:13" x14ac:dyDescent="0.3">
      <c r="A73" s="88" t="s">
        <v>342</v>
      </c>
      <c r="B73" s="89">
        <v>8</v>
      </c>
      <c r="C73" s="89">
        <v>8</v>
      </c>
      <c r="D73" s="90">
        <v>8</v>
      </c>
      <c r="E73" s="90">
        <v>8</v>
      </c>
      <c r="F73" s="134">
        <f t="shared" si="1"/>
        <v>47574</v>
      </c>
      <c r="G73" s="63"/>
      <c r="H73" s="63"/>
      <c r="I73" s="63"/>
      <c r="J73" s="63"/>
      <c r="L73" s="63"/>
      <c r="M73" s="63"/>
    </row>
    <row r="74" spans="1:13" x14ac:dyDescent="0.3">
      <c r="A74" s="88" t="s">
        <v>343</v>
      </c>
      <c r="B74" s="89">
        <v>8</v>
      </c>
      <c r="C74" s="89">
        <v>8</v>
      </c>
      <c r="D74" s="90">
        <v>8</v>
      </c>
      <c r="E74" s="90">
        <v>8</v>
      </c>
      <c r="F74" s="134">
        <f t="shared" si="1"/>
        <v>47574</v>
      </c>
      <c r="G74" s="63"/>
      <c r="H74" s="63"/>
      <c r="I74" s="63"/>
      <c r="J74" s="63"/>
      <c r="L74" s="63"/>
      <c r="M74" s="63"/>
    </row>
    <row r="75" spans="1:13" x14ac:dyDescent="0.3">
      <c r="A75" s="88" t="s">
        <v>344</v>
      </c>
      <c r="B75" s="89">
        <v>8</v>
      </c>
      <c r="C75" s="89">
        <v>8</v>
      </c>
      <c r="D75" s="90">
        <v>8</v>
      </c>
      <c r="E75" s="90">
        <v>8</v>
      </c>
      <c r="F75" s="134">
        <f t="shared" si="1"/>
        <v>47574</v>
      </c>
      <c r="G75" s="63"/>
      <c r="H75" s="63"/>
      <c r="I75" s="63"/>
      <c r="J75" s="63"/>
      <c r="L75" s="63"/>
      <c r="M75" s="63"/>
    </row>
    <row r="76" spans="1:13" x14ac:dyDescent="0.3">
      <c r="A76" s="88" t="s">
        <v>345</v>
      </c>
      <c r="B76" s="89">
        <v>1</v>
      </c>
      <c r="C76" s="89">
        <v>1</v>
      </c>
      <c r="D76" s="90">
        <v>1</v>
      </c>
      <c r="E76" s="90">
        <v>0.25</v>
      </c>
      <c r="F76" s="134">
        <f t="shared" si="1"/>
        <v>47574</v>
      </c>
      <c r="G76" s="63"/>
      <c r="H76" s="63"/>
      <c r="I76" s="63"/>
      <c r="J76" s="63"/>
      <c r="L76" s="63"/>
      <c r="M76" s="63"/>
    </row>
    <row r="77" spans="1:13" x14ac:dyDescent="0.3">
      <c r="A77" s="88" t="s">
        <v>346</v>
      </c>
      <c r="B77" s="89">
        <v>8</v>
      </c>
      <c r="C77" s="89">
        <v>8</v>
      </c>
      <c r="D77" s="90">
        <v>8</v>
      </c>
      <c r="E77" s="90">
        <v>8</v>
      </c>
      <c r="F77" s="134">
        <f t="shared" si="1"/>
        <v>47574</v>
      </c>
      <c r="G77" s="63"/>
      <c r="H77" s="63"/>
      <c r="I77" s="63"/>
      <c r="J77" s="63"/>
      <c r="L77" s="63"/>
      <c r="M77" s="63"/>
    </row>
    <row r="78" spans="1:13" x14ac:dyDescent="0.3">
      <c r="A78" s="88" t="s">
        <v>347</v>
      </c>
      <c r="B78" s="89">
        <v>8</v>
      </c>
      <c r="C78" s="89">
        <v>8</v>
      </c>
      <c r="D78" s="90">
        <v>8</v>
      </c>
      <c r="E78" s="90">
        <v>8</v>
      </c>
      <c r="F78" s="134">
        <f t="shared" si="1"/>
        <v>47574</v>
      </c>
      <c r="G78" s="63"/>
      <c r="H78" s="63"/>
      <c r="I78" s="63"/>
      <c r="J78" s="63"/>
      <c r="L78" s="63"/>
      <c r="M78" s="63"/>
    </row>
    <row r="79" spans="1:13" x14ac:dyDescent="0.3">
      <c r="A79" s="88" t="s">
        <v>348</v>
      </c>
      <c r="B79" s="89">
        <v>8</v>
      </c>
      <c r="C79" s="89">
        <v>8</v>
      </c>
      <c r="D79" s="90">
        <v>8</v>
      </c>
      <c r="E79" s="90">
        <v>8</v>
      </c>
      <c r="F79" s="134">
        <f t="shared" si="1"/>
        <v>47574</v>
      </c>
      <c r="G79" s="63"/>
      <c r="H79" s="63"/>
      <c r="I79" s="63"/>
      <c r="J79" s="63"/>
      <c r="L79" s="63"/>
      <c r="M79" s="63"/>
    </row>
    <row r="80" spans="1:13" x14ac:dyDescent="0.3">
      <c r="A80" s="88" t="s">
        <v>349</v>
      </c>
      <c r="B80" s="89">
        <v>8</v>
      </c>
      <c r="C80" s="89">
        <v>8</v>
      </c>
      <c r="D80" s="90">
        <v>8</v>
      </c>
      <c r="E80" s="90">
        <v>8</v>
      </c>
      <c r="F80" s="134">
        <f t="shared" si="1"/>
        <v>47574</v>
      </c>
      <c r="G80" s="63"/>
      <c r="H80" s="63"/>
      <c r="I80" s="63"/>
      <c r="J80" s="63"/>
      <c r="L80" s="63"/>
      <c r="M80" s="63"/>
    </row>
    <row r="81" spans="1:13" x14ac:dyDescent="0.3">
      <c r="A81" s="88" t="s">
        <v>350</v>
      </c>
      <c r="B81" s="89">
        <v>8</v>
      </c>
      <c r="C81" s="89">
        <v>5</v>
      </c>
      <c r="D81" s="90">
        <v>5</v>
      </c>
      <c r="E81" s="90">
        <v>5</v>
      </c>
      <c r="F81" s="134">
        <f t="shared" si="1"/>
        <v>47574</v>
      </c>
      <c r="G81" s="63"/>
      <c r="H81" s="63"/>
      <c r="I81" s="63"/>
      <c r="J81" s="63"/>
      <c r="L81" s="63"/>
      <c r="M81" s="63"/>
    </row>
    <row r="82" spans="1:13" x14ac:dyDescent="0.3">
      <c r="A82" s="88" t="s">
        <v>351</v>
      </c>
      <c r="B82" s="89">
        <v>8</v>
      </c>
      <c r="C82" s="89">
        <v>8</v>
      </c>
      <c r="D82" s="90">
        <v>8</v>
      </c>
      <c r="E82" s="90">
        <v>8</v>
      </c>
      <c r="F82" s="134">
        <f t="shared" si="1"/>
        <v>47574</v>
      </c>
      <c r="G82" s="63"/>
      <c r="H82" s="63"/>
      <c r="I82" s="63"/>
      <c r="J82" s="63"/>
      <c r="L82" s="63"/>
      <c r="M82" s="63"/>
    </row>
    <row r="83" spans="1:13" x14ac:dyDescent="0.3">
      <c r="A83" s="88" t="s">
        <v>352</v>
      </c>
      <c r="B83" s="89">
        <v>8</v>
      </c>
      <c r="C83" s="89">
        <v>8</v>
      </c>
      <c r="D83" s="90">
        <v>8</v>
      </c>
      <c r="E83" s="90">
        <v>8</v>
      </c>
      <c r="F83" s="134">
        <f t="shared" si="1"/>
        <v>47574</v>
      </c>
      <c r="G83" s="63"/>
      <c r="H83" s="63"/>
      <c r="I83" s="63"/>
      <c r="J83" s="63"/>
      <c r="L83" s="63"/>
      <c r="M83" s="63"/>
    </row>
    <row r="84" spans="1:13" x14ac:dyDescent="0.3">
      <c r="A84" s="88" t="s">
        <v>353</v>
      </c>
      <c r="B84" s="89">
        <v>8</v>
      </c>
      <c r="C84" s="89">
        <v>8</v>
      </c>
      <c r="D84" s="90">
        <v>8</v>
      </c>
      <c r="E84" s="90">
        <v>8</v>
      </c>
      <c r="F84" s="134">
        <f t="shared" si="1"/>
        <v>47574</v>
      </c>
      <c r="G84" s="63"/>
      <c r="H84" s="63"/>
      <c r="I84" s="63"/>
      <c r="J84" s="63"/>
      <c r="L84" s="63"/>
      <c r="M84" s="63"/>
    </row>
    <row r="85" spans="1:13" x14ac:dyDescent="0.3">
      <c r="A85" s="88" t="s">
        <v>354</v>
      </c>
      <c r="B85" s="89">
        <v>8</v>
      </c>
      <c r="C85" s="89">
        <v>8</v>
      </c>
      <c r="D85" s="90">
        <v>8</v>
      </c>
      <c r="E85" s="90">
        <v>2</v>
      </c>
      <c r="F85" s="134">
        <f t="shared" si="1"/>
        <v>47574</v>
      </c>
      <c r="G85" s="63"/>
      <c r="H85" s="63"/>
      <c r="I85" s="63"/>
      <c r="J85" s="63"/>
      <c r="L85" s="63"/>
      <c r="M85" s="63"/>
    </row>
    <row r="86" spans="1:13" x14ac:dyDescent="0.3">
      <c r="A86" s="88" t="s">
        <v>355</v>
      </c>
      <c r="B86" s="89">
        <v>8</v>
      </c>
      <c r="C86" s="89">
        <v>8</v>
      </c>
      <c r="D86" s="90">
        <v>8</v>
      </c>
      <c r="E86" s="90">
        <v>8</v>
      </c>
      <c r="F86" s="134">
        <f t="shared" si="1"/>
        <v>47574</v>
      </c>
      <c r="G86" s="63"/>
      <c r="H86" s="63"/>
      <c r="I86" s="63"/>
      <c r="J86" s="63"/>
      <c r="L86" s="63"/>
      <c r="M86" s="63"/>
    </row>
    <row r="87" spans="1:13" x14ac:dyDescent="0.3">
      <c r="A87" s="88" t="s">
        <v>356</v>
      </c>
      <c r="B87" s="89">
        <v>8</v>
      </c>
      <c r="C87" s="89">
        <v>8</v>
      </c>
      <c r="D87" s="90">
        <v>8</v>
      </c>
      <c r="E87" s="90">
        <v>8</v>
      </c>
      <c r="F87" s="134">
        <f t="shared" si="1"/>
        <v>47574</v>
      </c>
      <c r="G87" s="63"/>
      <c r="H87" s="63"/>
      <c r="I87" s="63"/>
      <c r="J87" s="63"/>
      <c r="L87" s="63"/>
      <c r="M87" s="63"/>
    </row>
    <row r="88" spans="1:13" x14ac:dyDescent="0.3">
      <c r="A88" s="88" t="s">
        <v>357</v>
      </c>
      <c r="B88" s="89">
        <v>8</v>
      </c>
      <c r="C88" s="89">
        <v>8</v>
      </c>
      <c r="D88" s="90">
        <v>8</v>
      </c>
      <c r="E88" s="90">
        <v>1</v>
      </c>
      <c r="F88" s="134">
        <f t="shared" si="1"/>
        <v>47574</v>
      </c>
      <c r="G88" s="63"/>
      <c r="H88" s="63"/>
      <c r="I88" s="63"/>
      <c r="J88" s="63"/>
      <c r="L88" s="63"/>
      <c r="M88" s="63"/>
    </row>
    <row r="89" spans="1:13" x14ac:dyDescent="0.3">
      <c r="A89" s="88" t="s">
        <v>358</v>
      </c>
      <c r="B89" s="89">
        <v>8</v>
      </c>
      <c r="C89" s="89">
        <v>8</v>
      </c>
      <c r="D89" s="90">
        <v>0.25</v>
      </c>
      <c r="E89" s="90">
        <v>0.25</v>
      </c>
      <c r="F89" s="134">
        <f t="shared" si="1"/>
        <v>47574</v>
      </c>
      <c r="G89" s="63"/>
      <c r="H89" s="63"/>
      <c r="I89" s="63"/>
      <c r="J89" s="63"/>
      <c r="L89" s="63"/>
      <c r="M89" s="63"/>
    </row>
    <row r="90" spans="1:13" x14ac:dyDescent="0.3">
      <c r="A90" s="88" t="s">
        <v>359</v>
      </c>
      <c r="B90" s="89">
        <v>8</v>
      </c>
      <c r="C90" s="89">
        <v>8</v>
      </c>
      <c r="D90" s="90">
        <v>8</v>
      </c>
      <c r="E90" s="90">
        <v>8</v>
      </c>
      <c r="F90" s="134">
        <f t="shared" si="1"/>
        <v>47574</v>
      </c>
      <c r="G90" s="63"/>
      <c r="H90" s="63"/>
      <c r="I90" s="63"/>
      <c r="J90" s="63"/>
      <c r="L90" s="63"/>
      <c r="M90" s="63"/>
    </row>
    <row r="91" spans="1:13" x14ac:dyDescent="0.3">
      <c r="A91" s="88" t="s">
        <v>360</v>
      </c>
      <c r="B91" s="89">
        <v>8</v>
      </c>
      <c r="C91" s="89">
        <v>8</v>
      </c>
      <c r="D91" s="90">
        <v>8</v>
      </c>
      <c r="E91" s="90">
        <v>8</v>
      </c>
      <c r="F91" s="134">
        <f t="shared" si="1"/>
        <v>47574</v>
      </c>
      <c r="G91" s="63"/>
      <c r="H91" s="63"/>
      <c r="I91" s="63"/>
      <c r="J91" s="63"/>
      <c r="L91" s="63"/>
      <c r="M91" s="63"/>
    </row>
    <row r="92" spans="1:13" x14ac:dyDescent="0.3">
      <c r="A92" s="88" t="s">
        <v>361</v>
      </c>
      <c r="B92" s="89">
        <v>8</v>
      </c>
      <c r="C92" s="89">
        <v>8</v>
      </c>
      <c r="D92" s="90">
        <v>8</v>
      </c>
      <c r="E92" s="90">
        <v>8</v>
      </c>
      <c r="F92" s="134">
        <f t="shared" si="1"/>
        <v>47574</v>
      </c>
      <c r="G92" s="63"/>
      <c r="H92" s="63"/>
      <c r="I92" s="63"/>
      <c r="J92" s="63"/>
      <c r="L92" s="63"/>
      <c r="M92" s="63"/>
    </row>
    <row r="93" spans="1:13" x14ac:dyDescent="0.3">
      <c r="A93" s="88" t="s">
        <v>362</v>
      </c>
      <c r="B93" s="89">
        <v>8</v>
      </c>
      <c r="C93" s="89">
        <v>8</v>
      </c>
      <c r="D93" s="90">
        <v>8</v>
      </c>
      <c r="E93" s="90">
        <v>8</v>
      </c>
      <c r="F93" s="134">
        <f t="shared" si="1"/>
        <v>47574</v>
      </c>
      <c r="G93" s="63"/>
      <c r="H93" s="63"/>
      <c r="I93" s="63"/>
      <c r="J93" s="63"/>
      <c r="L93" s="63"/>
      <c r="M93" s="63"/>
    </row>
    <row r="94" spans="1:13" x14ac:dyDescent="0.3">
      <c r="A94" s="88" t="s">
        <v>363</v>
      </c>
      <c r="B94" s="89">
        <v>8</v>
      </c>
      <c r="C94" s="89">
        <v>8</v>
      </c>
      <c r="D94" s="90">
        <v>8</v>
      </c>
      <c r="E94" s="90">
        <v>8</v>
      </c>
      <c r="F94" s="134">
        <f t="shared" si="1"/>
        <v>47574</v>
      </c>
      <c r="G94" s="63"/>
      <c r="H94" s="63"/>
      <c r="I94" s="63"/>
      <c r="J94" s="63"/>
      <c r="L94" s="63"/>
      <c r="M94" s="63"/>
    </row>
    <row r="95" spans="1:13" x14ac:dyDescent="0.3">
      <c r="A95" s="88" t="s">
        <v>7</v>
      </c>
      <c r="B95" s="89">
        <v>9.6999999999999993</v>
      </c>
      <c r="C95" s="89">
        <v>9.6999999999999993</v>
      </c>
      <c r="D95" s="90">
        <v>9.6999999999999993</v>
      </c>
      <c r="E95" s="90">
        <v>9.6999999999999993</v>
      </c>
      <c r="F95" s="134"/>
      <c r="G95" s="63"/>
      <c r="H95" s="63"/>
      <c r="I95" s="63"/>
      <c r="J95" s="63"/>
      <c r="L95" s="63"/>
      <c r="M95" s="63"/>
    </row>
    <row r="96" spans="1:13" x14ac:dyDescent="0.3">
      <c r="A96" s="88" t="s">
        <v>1</v>
      </c>
      <c r="B96" s="89">
        <v>11.6</v>
      </c>
      <c r="C96" s="89">
        <v>11.6</v>
      </c>
      <c r="D96" s="90">
        <v>11.6</v>
      </c>
      <c r="E96" s="90">
        <v>11.6</v>
      </c>
      <c r="F96" s="134"/>
      <c r="G96" s="63"/>
      <c r="H96" s="63"/>
      <c r="I96" s="63"/>
      <c r="J96" s="63"/>
      <c r="L96" s="63"/>
      <c r="M96" s="63"/>
    </row>
    <row r="97" spans="1:13" x14ac:dyDescent="0.3">
      <c r="A97" s="88" t="s">
        <v>8</v>
      </c>
      <c r="B97" s="89"/>
      <c r="C97" s="89"/>
      <c r="D97" s="90"/>
      <c r="E97" s="89"/>
      <c r="F97" s="134"/>
      <c r="G97" s="63"/>
      <c r="H97" s="63"/>
      <c r="I97" s="63"/>
      <c r="J97" s="63"/>
      <c r="L97" s="63"/>
      <c r="M97" s="63"/>
    </row>
    <row r="98" spans="1:13" x14ac:dyDescent="0.3">
      <c r="A98" s="91" t="s">
        <v>9</v>
      </c>
      <c r="B98" s="92"/>
      <c r="C98" s="92"/>
      <c r="D98" s="93"/>
      <c r="E98" s="89"/>
      <c r="F98" s="134"/>
      <c r="G98" s="63"/>
      <c r="H98" s="63"/>
      <c r="I98" s="63"/>
      <c r="J98" s="63"/>
      <c r="L98" s="63"/>
      <c r="M98" s="63"/>
    </row>
    <row r="99" spans="1:13" x14ac:dyDescent="0.3">
      <c r="A99" s="63"/>
      <c r="B99" s="63"/>
      <c r="C99" s="63"/>
      <c r="D99" s="63"/>
      <c r="E99" s="63"/>
      <c r="F99" s="63"/>
      <c r="G99" s="63"/>
      <c r="H99" s="63"/>
      <c r="I99" s="63"/>
      <c r="J99" s="63"/>
      <c r="K99" s="63"/>
      <c r="L99" s="63"/>
      <c r="M99" s="63"/>
    </row>
    <row r="100" spans="1:13" ht="37.5" customHeight="1" x14ac:dyDescent="0.3">
      <c r="A100" s="104" t="s">
        <v>10</v>
      </c>
      <c r="B100" s="106"/>
      <c r="C100" s="63"/>
      <c r="D100" s="63"/>
      <c r="E100" s="63"/>
      <c r="F100" s="63"/>
      <c r="G100" s="63"/>
      <c r="H100" s="63"/>
      <c r="I100" s="63"/>
      <c r="J100" s="63"/>
      <c r="K100" s="63"/>
      <c r="L100" s="63"/>
      <c r="M100" s="63"/>
    </row>
    <row r="101" spans="1:13" ht="56" x14ac:dyDescent="0.3">
      <c r="A101" s="118" t="s">
        <v>11</v>
      </c>
      <c r="B101" s="118" t="s">
        <v>12</v>
      </c>
      <c r="C101" s="118" t="s">
        <v>13</v>
      </c>
      <c r="D101" s="118" t="s">
        <v>14</v>
      </c>
      <c r="E101" s="118" t="s">
        <v>15</v>
      </c>
      <c r="F101" s="118" t="s">
        <v>16</v>
      </c>
      <c r="G101" s="118" t="s">
        <v>147</v>
      </c>
      <c r="H101" s="118" t="s">
        <v>17</v>
      </c>
      <c r="I101" s="118" t="s">
        <v>18</v>
      </c>
      <c r="J101" s="118" t="s">
        <v>145</v>
      </c>
      <c r="K101" s="118" t="s">
        <v>19</v>
      </c>
      <c r="L101" s="118" t="s">
        <v>146</v>
      </c>
      <c r="M101" s="118" t="s">
        <v>20</v>
      </c>
    </row>
    <row r="102" spans="1:13" x14ac:dyDescent="0.3">
      <c r="A102" s="94" t="s">
        <v>364</v>
      </c>
      <c r="B102" s="94" t="s">
        <v>21</v>
      </c>
      <c r="C102" s="94" t="b">
        <v>0</v>
      </c>
      <c r="D102" s="94" t="s">
        <v>26</v>
      </c>
      <c r="E102" s="94" t="s">
        <v>23</v>
      </c>
      <c r="F102" s="89" t="s">
        <v>365</v>
      </c>
      <c r="G102" s="101"/>
      <c r="H102" s="101">
        <v>0.24543761140373641</v>
      </c>
      <c r="I102" s="89" t="s">
        <v>246</v>
      </c>
      <c r="J102" s="89"/>
      <c r="K102" s="89">
        <v>0.78896399461359634</v>
      </c>
      <c r="L102" s="89"/>
      <c r="M102" s="89">
        <v>0.84192551637640556</v>
      </c>
    </row>
    <row r="103" spans="1:13" x14ac:dyDescent="0.3">
      <c r="A103" s="94" t="s">
        <v>364</v>
      </c>
      <c r="B103" s="94" t="s">
        <v>21</v>
      </c>
      <c r="C103" s="94" t="b">
        <v>1</v>
      </c>
      <c r="D103" s="94" t="s">
        <v>26</v>
      </c>
      <c r="E103" s="94" t="s">
        <v>23</v>
      </c>
      <c r="F103" s="89" t="s">
        <v>366</v>
      </c>
      <c r="G103" s="101"/>
      <c r="H103" s="101">
        <v>0.24542478881439378</v>
      </c>
      <c r="I103" s="89" t="s">
        <v>246</v>
      </c>
      <c r="J103" s="89"/>
      <c r="K103" s="89"/>
      <c r="L103" s="89"/>
      <c r="M103" s="89"/>
    </row>
    <row r="104" spans="1:13" x14ac:dyDescent="0.3">
      <c r="A104" s="94" t="s">
        <v>364</v>
      </c>
      <c r="B104" s="94" t="s">
        <v>21</v>
      </c>
      <c r="C104" s="94" t="b">
        <v>1</v>
      </c>
      <c r="D104" s="94" t="s">
        <v>26</v>
      </c>
      <c r="E104" s="94" t="s">
        <v>25</v>
      </c>
      <c r="F104" s="89" t="s">
        <v>367</v>
      </c>
      <c r="G104" s="101"/>
      <c r="H104" s="101">
        <v>1.3324903778234563</v>
      </c>
      <c r="I104" s="89" t="s">
        <v>246</v>
      </c>
      <c r="J104" s="89"/>
      <c r="K104" s="89"/>
      <c r="L104" s="89"/>
      <c r="M104" s="89"/>
    </row>
    <row r="105" spans="1:13" x14ac:dyDescent="0.3">
      <c r="A105" s="94" t="s">
        <v>364</v>
      </c>
      <c r="B105" s="94" t="s">
        <v>21</v>
      </c>
      <c r="C105" s="94" t="b">
        <v>0</v>
      </c>
      <c r="D105" s="94" t="s">
        <v>71</v>
      </c>
      <c r="E105" s="94" t="s">
        <v>25</v>
      </c>
      <c r="F105" s="89" t="s">
        <v>368</v>
      </c>
      <c r="G105" s="101"/>
      <c r="H105" s="101">
        <v>1.9339147314871739</v>
      </c>
      <c r="I105" s="89" t="s">
        <v>369</v>
      </c>
      <c r="J105" s="89"/>
      <c r="K105" s="89">
        <v>1.1649976395734172</v>
      </c>
      <c r="L105" s="89"/>
      <c r="M105" s="89"/>
    </row>
    <row r="106" spans="1:13" x14ac:dyDescent="0.3">
      <c r="A106" s="94" t="s">
        <v>364</v>
      </c>
      <c r="B106" s="94" t="s">
        <v>27</v>
      </c>
      <c r="C106" s="94" t="b">
        <v>0</v>
      </c>
      <c r="D106" s="94" t="s">
        <v>26</v>
      </c>
      <c r="E106" s="94" t="s">
        <v>23</v>
      </c>
      <c r="F106" s="89" t="s">
        <v>370</v>
      </c>
      <c r="G106" s="101"/>
      <c r="H106" s="101">
        <v>0.17438005789411629</v>
      </c>
      <c r="I106" s="89" t="s">
        <v>152</v>
      </c>
      <c r="J106" s="89"/>
      <c r="K106" s="89">
        <v>0.57335355070762517</v>
      </c>
      <c r="L106" s="89"/>
      <c r="M106" s="89">
        <v>0.58484402425178628</v>
      </c>
    </row>
    <row r="107" spans="1:13" x14ac:dyDescent="0.3">
      <c r="A107" s="94" t="s">
        <v>364</v>
      </c>
      <c r="B107" s="94" t="s">
        <v>27</v>
      </c>
      <c r="C107" s="94" t="b">
        <v>1</v>
      </c>
      <c r="D107" s="94" t="s">
        <v>26</v>
      </c>
      <c r="E107" s="94" t="s">
        <v>23</v>
      </c>
      <c r="F107" s="89" t="s">
        <v>371</v>
      </c>
      <c r="G107" s="101"/>
      <c r="H107" s="101">
        <v>0.17438005789411629</v>
      </c>
      <c r="I107" s="89" t="s">
        <v>152</v>
      </c>
      <c r="J107" s="89"/>
      <c r="K107" s="89"/>
      <c r="L107" s="89"/>
      <c r="M107" s="89"/>
    </row>
    <row r="108" spans="1:13" x14ac:dyDescent="0.3">
      <c r="A108" s="94" t="s">
        <v>364</v>
      </c>
      <c r="B108" s="94" t="s">
        <v>27</v>
      </c>
      <c r="C108" s="94" t="b">
        <v>0</v>
      </c>
      <c r="D108" s="94" t="s">
        <v>26</v>
      </c>
      <c r="E108" s="94" t="s">
        <v>25</v>
      </c>
      <c r="F108" s="89" t="s">
        <v>372</v>
      </c>
      <c r="G108" s="101"/>
      <c r="H108" s="101">
        <v>0.92758492586005226</v>
      </c>
      <c r="I108" s="89" t="s">
        <v>152</v>
      </c>
      <c r="J108" s="89"/>
      <c r="K108" s="89"/>
      <c r="L108" s="89"/>
      <c r="M108" s="89"/>
    </row>
    <row r="109" spans="1:13" x14ac:dyDescent="0.3">
      <c r="A109" s="94" t="s">
        <v>364</v>
      </c>
      <c r="B109" s="94" t="s">
        <v>27</v>
      </c>
      <c r="C109" s="94" t="b">
        <v>0</v>
      </c>
      <c r="D109" s="94" t="s">
        <v>71</v>
      </c>
      <c r="E109" s="94" t="s">
        <v>23</v>
      </c>
      <c r="F109" s="89" t="s">
        <v>373</v>
      </c>
      <c r="G109" s="101"/>
      <c r="H109" s="101">
        <v>0.262487617412625</v>
      </c>
      <c r="I109" s="89" t="s">
        <v>167</v>
      </c>
      <c r="J109" s="89"/>
      <c r="K109" s="89">
        <v>0.83162660844696756</v>
      </c>
      <c r="L109" s="89"/>
      <c r="M109" s="89"/>
    </row>
    <row r="110" spans="1:13" x14ac:dyDescent="0.3">
      <c r="A110" s="94" t="s">
        <v>364</v>
      </c>
      <c r="B110" s="94" t="s">
        <v>27</v>
      </c>
      <c r="C110" s="94" t="b">
        <v>0</v>
      </c>
      <c r="D110" s="94" t="s">
        <v>71</v>
      </c>
      <c r="E110" s="94" t="s">
        <v>25</v>
      </c>
      <c r="F110" s="89" t="s">
        <v>374</v>
      </c>
      <c r="G110" s="101"/>
      <c r="H110" s="101">
        <v>1.4007655994813102</v>
      </c>
      <c r="I110" s="89" t="s">
        <v>167</v>
      </c>
      <c r="J110" s="89"/>
      <c r="K110" s="89"/>
      <c r="L110" s="89"/>
      <c r="M110" s="89"/>
    </row>
    <row r="111" spans="1:13" x14ac:dyDescent="0.3">
      <c r="A111" s="94" t="s">
        <v>364</v>
      </c>
      <c r="B111" s="94" t="s">
        <v>27</v>
      </c>
      <c r="C111" s="94" t="b">
        <v>0</v>
      </c>
      <c r="D111" s="94" t="s">
        <v>74</v>
      </c>
      <c r="E111" s="94" t="s">
        <v>23</v>
      </c>
      <c r="F111" s="89" t="s">
        <v>375</v>
      </c>
      <c r="G111" s="101"/>
      <c r="H111" s="101">
        <v>0.46121167752294334</v>
      </c>
      <c r="I111" s="89" t="s">
        <v>168</v>
      </c>
      <c r="J111" s="89"/>
      <c r="K111" s="89">
        <v>1.3521278739227425</v>
      </c>
      <c r="L111" s="89"/>
      <c r="M111" s="89"/>
    </row>
    <row r="112" spans="1:13" x14ac:dyDescent="0.3">
      <c r="A112" s="94" t="s">
        <v>364</v>
      </c>
      <c r="B112" s="94" t="s">
        <v>27</v>
      </c>
      <c r="C112" s="94" t="b">
        <v>0</v>
      </c>
      <c r="D112" s="94" t="s">
        <v>74</v>
      </c>
      <c r="E112" s="94" t="s">
        <v>24</v>
      </c>
      <c r="F112" s="89" t="s">
        <v>376</v>
      </c>
      <c r="G112" s="101"/>
      <c r="H112" s="101">
        <v>1.1183419430189114</v>
      </c>
      <c r="I112" s="89" t="s">
        <v>168</v>
      </c>
      <c r="J112" s="89"/>
      <c r="K112" s="89"/>
      <c r="L112" s="89"/>
      <c r="M112" s="89"/>
    </row>
    <row r="113" spans="1:13" x14ac:dyDescent="0.3">
      <c r="A113" s="94" t="s">
        <v>364</v>
      </c>
      <c r="B113" s="94" t="s">
        <v>27</v>
      </c>
      <c r="C113" s="94" t="b">
        <v>0</v>
      </c>
      <c r="D113" s="94" t="s">
        <v>74</v>
      </c>
      <c r="E113" s="94" t="s">
        <v>25</v>
      </c>
      <c r="F113" s="89" t="s">
        <v>377</v>
      </c>
      <c r="G113" s="101"/>
      <c r="H113" s="101">
        <v>2.4768300012263729</v>
      </c>
      <c r="I113" s="89" t="s">
        <v>168</v>
      </c>
      <c r="J113" s="89"/>
      <c r="K113" s="89"/>
      <c r="L113" s="89"/>
      <c r="M113" s="89"/>
    </row>
    <row r="114" spans="1:13" x14ac:dyDescent="0.3">
      <c r="A114" s="94" t="s">
        <v>364</v>
      </c>
      <c r="B114" s="94" t="s">
        <v>29</v>
      </c>
      <c r="C114" s="94" t="b">
        <v>0</v>
      </c>
      <c r="D114" s="94" t="s">
        <v>26</v>
      </c>
      <c r="E114" s="94" t="s">
        <v>23</v>
      </c>
      <c r="F114" s="89" t="s">
        <v>378</v>
      </c>
      <c r="G114" s="101"/>
      <c r="H114" s="101">
        <v>0.29837669758564833</v>
      </c>
      <c r="I114" s="89" t="s">
        <v>153</v>
      </c>
      <c r="J114" s="89"/>
      <c r="K114" s="89">
        <v>0.83145012087537296</v>
      </c>
      <c r="L114" s="89"/>
      <c r="M114" s="89">
        <v>1.2231966754556225</v>
      </c>
    </row>
    <row r="115" spans="1:13" x14ac:dyDescent="0.3">
      <c r="A115" s="94" t="s">
        <v>364</v>
      </c>
      <c r="B115" s="94" t="s">
        <v>29</v>
      </c>
      <c r="C115" s="94" t="b">
        <v>1</v>
      </c>
      <c r="D115" s="94" t="s">
        <v>26</v>
      </c>
      <c r="E115" s="94" t="s">
        <v>23</v>
      </c>
      <c r="F115" s="89" t="s">
        <v>379</v>
      </c>
      <c r="G115" s="101"/>
      <c r="H115" s="101">
        <v>0.29526299003738732</v>
      </c>
      <c r="I115" s="89" t="s">
        <v>153</v>
      </c>
      <c r="J115" s="89"/>
      <c r="K115" s="89"/>
      <c r="L115" s="89"/>
      <c r="M115" s="89"/>
    </row>
    <row r="116" spans="1:13" x14ac:dyDescent="0.3">
      <c r="A116" s="94" t="s">
        <v>364</v>
      </c>
      <c r="B116" s="94" t="s">
        <v>29</v>
      </c>
      <c r="C116" s="94" t="b">
        <v>0</v>
      </c>
      <c r="D116" s="94" t="s">
        <v>26</v>
      </c>
      <c r="E116" s="94" t="s">
        <v>25</v>
      </c>
      <c r="F116" s="89" t="s">
        <v>380</v>
      </c>
      <c r="G116" s="101"/>
      <c r="H116" s="101">
        <v>1.4239329527528022</v>
      </c>
      <c r="I116" s="89" t="s">
        <v>153</v>
      </c>
      <c r="J116" s="89"/>
      <c r="K116" s="89"/>
      <c r="L116" s="89"/>
      <c r="M116" s="89"/>
    </row>
    <row r="117" spans="1:13" x14ac:dyDescent="0.3">
      <c r="A117" s="94" t="s">
        <v>364</v>
      </c>
      <c r="B117" s="94" t="s">
        <v>29</v>
      </c>
      <c r="C117" s="94" t="b">
        <v>1</v>
      </c>
      <c r="D117" s="94" t="s">
        <v>26</v>
      </c>
      <c r="E117" s="94" t="s">
        <v>25</v>
      </c>
      <c r="F117" s="89" t="s">
        <v>381</v>
      </c>
      <c r="G117" s="101"/>
      <c r="H117" s="101">
        <v>1.3966299999646468</v>
      </c>
      <c r="I117" s="89" t="s">
        <v>153</v>
      </c>
      <c r="J117" s="89"/>
      <c r="K117" s="89"/>
      <c r="L117" s="89"/>
      <c r="M117" s="89"/>
    </row>
    <row r="118" spans="1:13" x14ac:dyDescent="0.3">
      <c r="A118" s="94" t="s">
        <v>364</v>
      </c>
      <c r="B118" s="94" t="s">
        <v>29</v>
      </c>
      <c r="C118" s="94" t="b">
        <v>0</v>
      </c>
      <c r="D118" s="94" t="s">
        <v>71</v>
      </c>
      <c r="E118" s="94" t="s">
        <v>23</v>
      </c>
      <c r="F118" s="89" t="s">
        <v>382</v>
      </c>
      <c r="G118" s="101"/>
      <c r="H118" s="101">
        <v>0.42029816300758271</v>
      </c>
      <c r="I118" s="89" t="s">
        <v>383</v>
      </c>
      <c r="J118" s="89"/>
      <c r="K118" s="89">
        <v>1.5092994799622379</v>
      </c>
      <c r="L118" s="89"/>
      <c r="M118" s="89"/>
    </row>
    <row r="119" spans="1:13" x14ac:dyDescent="0.3">
      <c r="A119" s="94" t="s">
        <v>364</v>
      </c>
      <c r="B119" s="94" t="s">
        <v>29</v>
      </c>
      <c r="C119" s="94" t="b">
        <v>0</v>
      </c>
      <c r="D119" s="94" t="s">
        <v>74</v>
      </c>
      <c r="E119" s="94" t="s">
        <v>24</v>
      </c>
      <c r="F119" s="89" t="s">
        <v>384</v>
      </c>
      <c r="G119" s="101"/>
      <c r="H119" s="101">
        <v>2.030309034942682</v>
      </c>
      <c r="I119" s="89" t="s">
        <v>174</v>
      </c>
      <c r="J119" s="89"/>
      <c r="K119" s="89">
        <v>2.8415580429162683</v>
      </c>
      <c r="L119" s="89"/>
      <c r="M119" s="89"/>
    </row>
    <row r="120" spans="1:13" x14ac:dyDescent="0.3">
      <c r="A120" s="94" t="s">
        <v>364</v>
      </c>
      <c r="B120" s="94" t="s">
        <v>29</v>
      </c>
      <c r="C120" s="94" t="b">
        <v>0</v>
      </c>
      <c r="D120" s="94" t="s">
        <v>74</v>
      </c>
      <c r="E120" s="94" t="s">
        <v>25</v>
      </c>
      <c r="F120" s="89" t="s">
        <v>385</v>
      </c>
      <c r="G120" s="101"/>
      <c r="H120" s="101">
        <v>3.6528070508898547</v>
      </c>
      <c r="I120" s="89" t="s">
        <v>174</v>
      </c>
      <c r="J120" s="89"/>
      <c r="K120" s="89"/>
      <c r="L120" s="89"/>
      <c r="M120" s="89"/>
    </row>
    <row r="121" spans="1:13" x14ac:dyDescent="0.3">
      <c r="A121" s="94" t="s">
        <v>364</v>
      </c>
      <c r="B121" s="94" t="s">
        <v>30</v>
      </c>
      <c r="C121" s="94" t="b">
        <v>0</v>
      </c>
      <c r="D121" s="94" t="s">
        <v>26</v>
      </c>
      <c r="E121" s="94" t="s">
        <v>23</v>
      </c>
      <c r="F121" s="89" t="s">
        <v>386</v>
      </c>
      <c r="G121" s="101"/>
      <c r="H121" s="101">
        <v>0.2307579291714644</v>
      </c>
      <c r="I121" s="89" t="s">
        <v>154</v>
      </c>
      <c r="J121" s="89"/>
      <c r="K121" s="89">
        <v>0.70937347356812763</v>
      </c>
      <c r="L121" s="89"/>
      <c r="M121" s="89">
        <v>0.81261688495301199</v>
      </c>
    </row>
    <row r="122" spans="1:13" x14ac:dyDescent="0.3">
      <c r="A122" s="94" t="s">
        <v>364</v>
      </c>
      <c r="B122" s="94" t="s">
        <v>30</v>
      </c>
      <c r="C122" s="94" t="b">
        <v>1</v>
      </c>
      <c r="D122" s="94" t="s">
        <v>26</v>
      </c>
      <c r="E122" s="94" t="s">
        <v>23</v>
      </c>
      <c r="F122" s="89" t="s">
        <v>387</v>
      </c>
      <c r="G122" s="101"/>
      <c r="H122" s="101">
        <v>0.22891053736439299</v>
      </c>
      <c r="I122" s="89" t="s">
        <v>154</v>
      </c>
      <c r="J122" s="89"/>
      <c r="K122" s="89"/>
      <c r="L122" s="89"/>
      <c r="M122" s="89"/>
    </row>
    <row r="123" spans="1:13" x14ac:dyDescent="0.3">
      <c r="A123" s="94" t="s">
        <v>364</v>
      </c>
      <c r="B123" s="94" t="s">
        <v>30</v>
      </c>
      <c r="C123" s="94" t="b">
        <v>0</v>
      </c>
      <c r="D123" s="94" t="s">
        <v>26</v>
      </c>
      <c r="E123" s="94" t="s">
        <v>25</v>
      </c>
      <c r="F123" s="89" t="s">
        <v>388</v>
      </c>
      <c r="G123" s="101"/>
      <c r="H123" s="101">
        <v>1.4876602795249347</v>
      </c>
      <c r="I123" s="89" t="s">
        <v>154</v>
      </c>
      <c r="J123" s="89"/>
      <c r="K123" s="89"/>
      <c r="L123" s="89"/>
      <c r="M123" s="89"/>
    </row>
    <row r="124" spans="1:13" x14ac:dyDescent="0.3">
      <c r="A124" s="94" t="s">
        <v>364</v>
      </c>
      <c r="B124" s="94" t="s">
        <v>30</v>
      </c>
      <c r="C124" s="94" t="b">
        <v>0</v>
      </c>
      <c r="D124" s="94" t="s">
        <v>71</v>
      </c>
      <c r="E124" s="94" t="s">
        <v>23</v>
      </c>
      <c r="F124" s="89" t="s">
        <v>389</v>
      </c>
      <c r="G124" s="101"/>
      <c r="H124" s="101">
        <v>0.30652762713744497</v>
      </c>
      <c r="I124" s="89" t="s">
        <v>169</v>
      </c>
      <c r="J124" s="89"/>
      <c r="K124" s="89">
        <v>1.2089278872475189</v>
      </c>
      <c r="L124" s="89"/>
      <c r="M124" s="89"/>
    </row>
    <row r="125" spans="1:13" x14ac:dyDescent="0.3">
      <c r="A125" s="94" t="s">
        <v>364</v>
      </c>
      <c r="B125" s="94" t="s">
        <v>30</v>
      </c>
      <c r="C125" s="94" t="b">
        <v>0</v>
      </c>
      <c r="D125" s="94" t="s">
        <v>71</v>
      </c>
      <c r="E125" s="94" t="s">
        <v>25</v>
      </c>
      <c r="F125" s="89" t="s">
        <v>390</v>
      </c>
      <c r="G125" s="101"/>
      <c r="H125" s="101">
        <v>2.1113281473575927</v>
      </c>
      <c r="I125" s="89" t="s">
        <v>169</v>
      </c>
      <c r="J125" s="89"/>
      <c r="K125" s="89"/>
      <c r="L125" s="89"/>
      <c r="M125" s="89"/>
    </row>
    <row r="126" spans="1:13" x14ac:dyDescent="0.3">
      <c r="A126" s="94" t="s">
        <v>364</v>
      </c>
      <c r="B126" s="94" t="s">
        <v>93</v>
      </c>
      <c r="C126" s="94" t="b">
        <v>0</v>
      </c>
      <c r="D126" s="94" t="s">
        <v>26</v>
      </c>
      <c r="E126" s="94" t="s">
        <v>23</v>
      </c>
      <c r="F126" s="89" t="s">
        <v>391</v>
      </c>
      <c r="G126" s="101"/>
      <c r="H126" s="101">
        <v>0.14180839421996638</v>
      </c>
      <c r="I126" s="89" t="s">
        <v>175</v>
      </c>
      <c r="J126" s="89"/>
      <c r="K126" s="89">
        <v>0.34265106681598828</v>
      </c>
      <c r="L126" s="89"/>
      <c r="M126" s="89">
        <v>0.52588528562754921</v>
      </c>
    </row>
    <row r="127" spans="1:13" x14ac:dyDescent="0.3">
      <c r="A127" s="94" t="s">
        <v>364</v>
      </c>
      <c r="B127" s="94" t="s">
        <v>93</v>
      </c>
      <c r="C127" s="94" t="b">
        <v>1</v>
      </c>
      <c r="D127" s="94" t="s">
        <v>26</v>
      </c>
      <c r="E127" s="94" t="s">
        <v>23</v>
      </c>
      <c r="F127" s="89" t="s">
        <v>392</v>
      </c>
      <c r="G127" s="101"/>
      <c r="H127" s="101">
        <v>0.14180829659212274</v>
      </c>
      <c r="I127" s="89" t="s">
        <v>175</v>
      </c>
      <c r="J127" s="89"/>
      <c r="K127" s="89"/>
      <c r="L127" s="89"/>
      <c r="M127" s="89"/>
    </row>
    <row r="128" spans="1:13" x14ac:dyDescent="0.3">
      <c r="A128" s="94" t="s">
        <v>364</v>
      </c>
      <c r="B128" s="94" t="s">
        <v>93</v>
      </c>
      <c r="C128" s="94" t="b">
        <v>0</v>
      </c>
      <c r="D128" s="94" t="s">
        <v>26</v>
      </c>
      <c r="E128" s="94" t="s">
        <v>25</v>
      </c>
      <c r="F128" s="89" t="s">
        <v>393</v>
      </c>
      <c r="G128" s="101"/>
      <c r="H128" s="101">
        <v>0.72369221133144201</v>
      </c>
      <c r="I128" s="89" t="s">
        <v>175</v>
      </c>
      <c r="J128" s="89"/>
      <c r="K128" s="89"/>
      <c r="L128" s="89"/>
      <c r="M128" s="89"/>
    </row>
    <row r="129" spans="1:13" x14ac:dyDescent="0.3">
      <c r="A129" s="94" t="s">
        <v>364</v>
      </c>
      <c r="B129" s="94" t="s">
        <v>93</v>
      </c>
      <c r="C129" s="94" t="b">
        <v>1</v>
      </c>
      <c r="D129" s="94" t="s">
        <v>26</v>
      </c>
      <c r="E129" s="94" t="s">
        <v>25</v>
      </c>
      <c r="F129" s="89" t="s">
        <v>394</v>
      </c>
      <c r="G129" s="101"/>
      <c r="H129" s="101">
        <v>0.7236817817510921</v>
      </c>
      <c r="I129" s="89" t="s">
        <v>175</v>
      </c>
      <c r="J129" s="89"/>
      <c r="K129" s="89"/>
      <c r="L129" s="89"/>
      <c r="M129" s="89"/>
    </row>
    <row r="130" spans="1:13" x14ac:dyDescent="0.3">
      <c r="A130" s="94" t="s">
        <v>364</v>
      </c>
      <c r="B130" s="94" t="s">
        <v>93</v>
      </c>
      <c r="C130" s="94" t="b">
        <v>0</v>
      </c>
      <c r="D130" s="94" t="s">
        <v>71</v>
      </c>
      <c r="E130" s="94" t="s">
        <v>23</v>
      </c>
      <c r="F130" s="89" t="s">
        <v>395</v>
      </c>
      <c r="G130" s="101"/>
      <c r="H130" s="101">
        <v>0.2059834949347954</v>
      </c>
      <c r="I130" s="89" t="s">
        <v>170</v>
      </c>
      <c r="J130" s="89"/>
      <c r="K130" s="89">
        <v>0.64277601284307084</v>
      </c>
      <c r="L130" s="89"/>
      <c r="M130" s="89"/>
    </row>
    <row r="131" spans="1:13" x14ac:dyDescent="0.3">
      <c r="A131" s="94" t="s">
        <v>364</v>
      </c>
      <c r="B131" s="94" t="s">
        <v>93</v>
      </c>
      <c r="C131" s="94" t="b">
        <v>0</v>
      </c>
      <c r="D131" s="94" t="s">
        <v>71</v>
      </c>
      <c r="E131" s="94" t="s">
        <v>25</v>
      </c>
      <c r="F131" s="89" t="s">
        <v>396</v>
      </c>
      <c r="G131" s="101"/>
      <c r="H131" s="101">
        <v>1.0795685307513463</v>
      </c>
      <c r="I131" s="89" t="s">
        <v>170</v>
      </c>
      <c r="J131" s="89"/>
      <c r="K131" s="89"/>
      <c r="L131" s="89"/>
      <c r="M131" s="89"/>
    </row>
    <row r="132" spans="1:13" x14ac:dyDescent="0.3">
      <c r="A132" s="94" t="s">
        <v>364</v>
      </c>
      <c r="B132" s="94" t="s">
        <v>93</v>
      </c>
      <c r="C132" s="94" t="b">
        <v>0</v>
      </c>
      <c r="D132" s="94" t="s">
        <v>74</v>
      </c>
      <c r="E132" s="94" t="s">
        <v>23</v>
      </c>
      <c r="F132" s="89" t="s">
        <v>397</v>
      </c>
      <c r="G132" s="101"/>
      <c r="H132" s="101">
        <v>0.32956987969890522</v>
      </c>
      <c r="I132" s="89" t="s">
        <v>171</v>
      </c>
      <c r="J132" s="89"/>
      <c r="K132" s="89">
        <v>0.77350540488634278</v>
      </c>
      <c r="L132" s="89"/>
      <c r="M132" s="89"/>
    </row>
    <row r="133" spans="1:13" x14ac:dyDescent="0.3">
      <c r="A133" s="94" t="s">
        <v>364</v>
      </c>
      <c r="B133" s="94" t="s">
        <v>93</v>
      </c>
      <c r="C133" s="94" t="b">
        <v>0</v>
      </c>
      <c r="D133" s="94" t="s">
        <v>74</v>
      </c>
      <c r="E133" s="94" t="s">
        <v>24</v>
      </c>
      <c r="F133" s="89" t="s">
        <v>398</v>
      </c>
      <c r="G133" s="101"/>
      <c r="H133" s="101">
        <v>0.35318201018000944</v>
      </c>
      <c r="I133" s="89" t="s">
        <v>171</v>
      </c>
      <c r="J133" s="89"/>
      <c r="K133" s="89"/>
      <c r="L133" s="89"/>
      <c r="M133" s="89"/>
    </row>
    <row r="134" spans="1:13" x14ac:dyDescent="0.3">
      <c r="A134" s="94" t="s">
        <v>364</v>
      </c>
      <c r="B134" s="94" t="s">
        <v>93</v>
      </c>
      <c r="C134" s="94" t="b">
        <v>0</v>
      </c>
      <c r="D134" s="94" t="s">
        <v>74</v>
      </c>
      <c r="E134" s="94" t="s">
        <v>25</v>
      </c>
      <c r="F134" s="89" t="s">
        <v>399</v>
      </c>
      <c r="G134" s="101"/>
      <c r="H134" s="101">
        <v>1.6377643247801137</v>
      </c>
      <c r="I134" s="89" t="s">
        <v>171</v>
      </c>
      <c r="J134" s="89"/>
      <c r="K134" s="89"/>
      <c r="L134" s="89"/>
      <c r="M134" s="89"/>
    </row>
    <row r="135" spans="1:13" x14ac:dyDescent="0.3">
      <c r="A135" s="94" t="s">
        <v>364</v>
      </c>
      <c r="B135" s="94" t="s">
        <v>31</v>
      </c>
      <c r="C135" s="94" t="b">
        <v>1</v>
      </c>
      <c r="D135" s="94" t="s">
        <v>22</v>
      </c>
      <c r="E135" s="94" t="s">
        <v>23</v>
      </c>
      <c r="F135" s="89" t="s">
        <v>400</v>
      </c>
      <c r="G135" s="101"/>
      <c r="H135" s="101">
        <v>0.10711440858333665</v>
      </c>
      <c r="I135" s="89" t="s">
        <v>263</v>
      </c>
      <c r="J135" s="89"/>
      <c r="K135" s="89">
        <v>0.31888687345807776</v>
      </c>
      <c r="L135" s="89"/>
      <c r="M135" s="89">
        <v>0.5596980082118681</v>
      </c>
    </row>
    <row r="136" spans="1:13" x14ac:dyDescent="0.3">
      <c r="A136" s="94" t="s">
        <v>364</v>
      </c>
      <c r="B136" s="94" t="s">
        <v>31</v>
      </c>
      <c r="C136" s="94" t="b">
        <v>0</v>
      </c>
      <c r="D136" s="94" t="s">
        <v>26</v>
      </c>
      <c r="E136" s="94" t="s">
        <v>23</v>
      </c>
      <c r="F136" s="89" t="s">
        <v>401</v>
      </c>
      <c r="G136" s="101"/>
      <c r="H136" s="101">
        <v>0.16832170578301328</v>
      </c>
      <c r="I136" s="89" t="s">
        <v>155</v>
      </c>
      <c r="J136" s="89"/>
      <c r="K136" s="89">
        <v>0.48222941910664724</v>
      </c>
      <c r="L136" s="89"/>
      <c r="M136" s="89"/>
    </row>
    <row r="137" spans="1:13" x14ac:dyDescent="0.3">
      <c r="A137" s="94" t="s">
        <v>364</v>
      </c>
      <c r="B137" s="94" t="s">
        <v>31</v>
      </c>
      <c r="C137" s="94" t="b">
        <v>1</v>
      </c>
      <c r="D137" s="94" t="s">
        <v>26</v>
      </c>
      <c r="E137" s="94" t="s">
        <v>23</v>
      </c>
      <c r="F137" s="89" t="s">
        <v>402</v>
      </c>
      <c r="G137" s="101"/>
      <c r="H137" s="101">
        <v>0.16832141698848443</v>
      </c>
      <c r="I137" s="89" t="s">
        <v>155</v>
      </c>
      <c r="J137" s="89"/>
      <c r="K137" s="89"/>
      <c r="L137" s="89"/>
      <c r="M137" s="89"/>
    </row>
    <row r="138" spans="1:13" x14ac:dyDescent="0.3">
      <c r="A138" s="94" t="s">
        <v>364</v>
      </c>
      <c r="B138" s="94" t="s">
        <v>31</v>
      </c>
      <c r="C138" s="94" t="b">
        <v>0</v>
      </c>
      <c r="D138" s="94" t="s">
        <v>26</v>
      </c>
      <c r="E138" s="94" t="s">
        <v>25</v>
      </c>
      <c r="F138" s="89" t="s">
        <v>403</v>
      </c>
      <c r="G138" s="101"/>
      <c r="H138" s="101">
        <v>1.0072243592079957</v>
      </c>
      <c r="I138" s="89" t="s">
        <v>155</v>
      </c>
      <c r="J138" s="89"/>
      <c r="K138" s="89"/>
      <c r="L138" s="89"/>
      <c r="M138" s="89"/>
    </row>
    <row r="139" spans="1:13" x14ac:dyDescent="0.3">
      <c r="A139" s="94" t="s">
        <v>364</v>
      </c>
      <c r="B139" s="94" t="s">
        <v>31</v>
      </c>
      <c r="C139" s="94" t="b">
        <v>1</v>
      </c>
      <c r="D139" s="94" t="s">
        <v>26</v>
      </c>
      <c r="E139" s="94" t="s">
        <v>25</v>
      </c>
      <c r="F139" s="89" t="s">
        <v>404</v>
      </c>
      <c r="G139" s="101"/>
      <c r="H139" s="101">
        <v>1.0071935072949483</v>
      </c>
      <c r="I139" s="89" t="s">
        <v>155</v>
      </c>
      <c r="J139" s="89"/>
      <c r="K139" s="89"/>
      <c r="L139" s="89"/>
      <c r="M139" s="89"/>
    </row>
    <row r="140" spans="1:13" x14ac:dyDescent="0.3">
      <c r="A140" s="94" t="s">
        <v>364</v>
      </c>
      <c r="B140" s="94" t="s">
        <v>31</v>
      </c>
      <c r="C140" s="94" t="b">
        <v>0</v>
      </c>
      <c r="D140" s="94" t="s">
        <v>71</v>
      </c>
      <c r="E140" s="94" t="s">
        <v>25</v>
      </c>
      <c r="F140" s="89" t="s">
        <v>405</v>
      </c>
      <c r="G140" s="101"/>
      <c r="H140" s="101">
        <v>1.4841357921416949</v>
      </c>
      <c r="I140" s="89" t="s">
        <v>172</v>
      </c>
      <c r="J140" s="89"/>
      <c r="K140" s="89">
        <v>0.86829774294724182</v>
      </c>
      <c r="L140" s="89"/>
      <c r="M140" s="89"/>
    </row>
    <row r="141" spans="1:13" x14ac:dyDescent="0.3">
      <c r="A141" s="94" t="s">
        <v>364</v>
      </c>
      <c r="B141" s="94" t="s">
        <v>31</v>
      </c>
      <c r="C141" s="94" t="b">
        <v>0</v>
      </c>
      <c r="D141" s="94" t="s">
        <v>74</v>
      </c>
      <c r="E141" s="94" t="s">
        <v>23</v>
      </c>
      <c r="F141" s="89" t="s">
        <v>406</v>
      </c>
      <c r="G141" s="101"/>
      <c r="H141" s="101">
        <v>0.36948969601132819</v>
      </c>
      <c r="I141" s="89" t="s">
        <v>173</v>
      </c>
      <c r="J141" s="89"/>
      <c r="K141" s="89">
        <v>1.0304963073587676</v>
      </c>
      <c r="L141" s="89"/>
      <c r="M141" s="89"/>
    </row>
    <row r="142" spans="1:13" x14ac:dyDescent="0.3">
      <c r="A142" s="94" t="s">
        <v>364</v>
      </c>
      <c r="B142" s="94" t="s">
        <v>31</v>
      </c>
      <c r="C142" s="94" t="b">
        <v>0</v>
      </c>
      <c r="D142" s="94" t="s">
        <v>74</v>
      </c>
      <c r="E142" s="94" t="s">
        <v>24</v>
      </c>
      <c r="F142" s="89" t="s">
        <v>407</v>
      </c>
      <c r="G142" s="101"/>
      <c r="H142" s="101">
        <v>0.47668751253390174</v>
      </c>
      <c r="I142" s="89" t="s">
        <v>173</v>
      </c>
      <c r="J142" s="89"/>
      <c r="K142" s="89"/>
      <c r="L142" s="89"/>
      <c r="M142" s="89"/>
    </row>
    <row r="143" spans="1:13" x14ac:dyDescent="0.3">
      <c r="A143" s="94" t="s">
        <v>364</v>
      </c>
      <c r="B143" s="94" t="s">
        <v>31</v>
      </c>
      <c r="C143" s="94" t="b">
        <v>0</v>
      </c>
      <c r="D143" s="94" t="s">
        <v>74</v>
      </c>
      <c r="E143" s="94" t="s">
        <v>25</v>
      </c>
      <c r="F143" s="89" t="s">
        <v>408</v>
      </c>
      <c r="G143" s="101"/>
      <c r="H143" s="101">
        <v>2.245311713531073</v>
      </c>
      <c r="I143" s="89" t="s">
        <v>173</v>
      </c>
      <c r="J143" s="89"/>
      <c r="K143" s="89"/>
      <c r="L143" s="89"/>
      <c r="M143" s="89"/>
    </row>
    <row r="144" spans="1:13" x14ac:dyDescent="0.3">
      <c r="A144" s="94" t="s">
        <v>364</v>
      </c>
      <c r="B144" s="94" t="s">
        <v>32</v>
      </c>
      <c r="C144" s="94" t="b">
        <v>0</v>
      </c>
      <c r="D144" s="94" t="s">
        <v>26</v>
      </c>
      <c r="E144" s="94" t="s">
        <v>23</v>
      </c>
      <c r="F144" s="89" t="s">
        <v>409</v>
      </c>
      <c r="G144" s="101"/>
      <c r="H144" s="101">
        <v>0.21783071427719347</v>
      </c>
      <c r="I144" s="89" t="s">
        <v>156</v>
      </c>
      <c r="J144" s="89"/>
      <c r="K144" s="89">
        <v>0.79089341011569569</v>
      </c>
      <c r="L144" s="89"/>
      <c r="M144" s="89">
        <v>0.86399172119392986</v>
      </c>
    </row>
    <row r="145" spans="1:13" x14ac:dyDescent="0.3">
      <c r="A145" s="94" t="s">
        <v>364</v>
      </c>
      <c r="B145" s="94" t="s">
        <v>32</v>
      </c>
      <c r="C145" s="94" t="b">
        <v>1</v>
      </c>
      <c r="D145" s="94" t="s">
        <v>26</v>
      </c>
      <c r="E145" s="94" t="s">
        <v>23</v>
      </c>
      <c r="F145" s="89" t="s">
        <v>410</v>
      </c>
      <c r="G145" s="101"/>
      <c r="H145" s="101">
        <v>0.21740122378827959</v>
      </c>
      <c r="I145" s="89" t="s">
        <v>156</v>
      </c>
      <c r="J145" s="89"/>
      <c r="K145" s="89"/>
      <c r="L145" s="89"/>
      <c r="M145" s="89"/>
    </row>
    <row r="146" spans="1:13" x14ac:dyDescent="0.3">
      <c r="A146" s="94" t="s">
        <v>364</v>
      </c>
      <c r="B146" s="94" t="s">
        <v>32</v>
      </c>
      <c r="C146" s="94" t="b">
        <v>0</v>
      </c>
      <c r="D146" s="94" t="s">
        <v>71</v>
      </c>
      <c r="E146" s="94" t="s">
        <v>25</v>
      </c>
      <c r="F146" s="89" t="s">
        <v>411</v>
      </c>
      <c r="G146" s="101"/>
      <c r="H146" s="101">
        <v>1.8917772055063919</v>
      </c>
      <c r="I146" s="89" t="s">
        <v>176</v>
      </c>
      <c r="J146" s="89"/>
      <c r="K146" s="89">
        <v>1.1147512584180479</v>
      </c>
      <c r="L146" s="89"/>
      <c r="M146" s="89"/>
    </row>
    <row r="147" spans="1:13" x14ac:dyDescent="0.3">
      <c r="A147" s="94" t="s">
        <v>364</v>
      </c>
      <c r="B147" s="94" t="s">
        <v>32</v>
      </c>
      <c r="C147" s="94" t="b">
        <v>0</v>
      </c>
      <c r="D147" s="94" t="s">
        <v>74</v>
      </c>
      <c r="E147" s="94" t="s">
        <v>23</v>
      </c>
      <c r="F147" s="89" t="s">
        <v>412</v>
      </c>
      <c r="G147" s="101"/>
      <c r="H147" s="101">
        <v>0.52859136522516814</v>
      </c>
      <c r="I147" s="89" t="s">
        <v>245</v>
      </c>
      <c r="J147" s="89"/>
      <c r="K147" s="89">
        <v>1.8140017333223439</v>
      </c>
      <c r="L147" s="89"/>
      <c r="M147" s="89"/>
    </row>
    <row r="148" spans="1:13" x14ac:dyDescent="0.3">
      <c r="A148" s="94" t="s">
        <v>364</v>
      </c>
      <c r="B148" s="94" t="s">
        <v>32</v>
      </c>
      <c r="C148" s="94" t="b">
        <v>0</v>
      </c>
      <c r="D148" s="94" t="s">
        <v>74</v>
      </c>
      <c r="E148" s="94" t="s">
        <v>25</v>
      </c>
      <c r="F148" s="89" t="s">
        <v>413</v>
      </c>
      <c r="G148" s="101"/>
      <c r="H148" s="101">
        <v>3.0994121014195195</v>
      </c>
      <c r="I148" s="89" t="s">
        <v>245</v>
      </c>
      <c r="J148" s="89"/>
      <c r="K148" s="89"/>
      <c r="L148" s="89"/>
      <c r="M148" s="89"/>
    </row>
    <row r="149" spans="1:13" x14ac:dyDescent="0.3">
      <c r="A149" s="94" t="s">
        <v>414</v>
      </c>
      <c r="B149" s="94" t="s">
        <v>21</v>
      </c>
      <c r="C149" s="94" t="b">
        <v>0</v>
      </c>
      <c r="D149" s="94" t="s">
        <v>22</v>
      </c>
      <c r="E149" s="94" t="s">
        <v>23</v>
      </c>
      <c r="F149" s="89" t="s">
        <v>415</v>
      </c>
      <c r="G149" s="101"/>
      <c r="H149" s="101">
        <v>0.14517579303126171</v>
      </c>
      <c r="I149" s="89" t="s">
        <v>416</v>
      </c>
      <c r="J149" s="89"/>
      <c r="K149" s="89">
        <v>0.59120187379192179</v>
      </c>
      <c r="L149" s="89"/>
      <c r="M149" s="89"/>
    </row>
    <row r="150" spans="1:13" x14ac:dyDescent="0.3">
      <c r="A150" s="94" t="s">
        <v>414</v>
      </c>
      <c r="B150" s="94" t="s">
        <v>21</v>
      </c>
      <c r="C150" s="94" t="b">
        <v>0</v>
      </c>
      <c r="D150" s="94" t="s">
        <v>22</v>
      </c>
      <c r="E150" s="94" t="s">
        <v>24</v>
      </c>
      <c r="F150" s="89" t="s">
        <v>417</v>
      </c>
      <c r="G150" s="101"/>
      <c r="H150" s="101">
        <v>0.66589048328283973</v>
      </c>
      <c r="I150" s="89" t="s">
        <v>416</v>
      </c>
      <c r="J150" s="89"/>
      <c r="K150" s="89"/>
      <c r="L150" s="89"/>
      <c r="M150" s="89"/>
    </row>
    <row r="151" spans="1:13" x14ac:dyDescent="0.3">
      <c r="A151" s="94" t="s">
        <v>414</v>
      </c>
      <c r="B151" s="94" t="s">
        <v>21</v>
      </c>
      <c r="C151" s="94" t="b">
        <v>0</v>
      </c>
      <c r="D151" s="94" t="s">
        <v>22</v>
      </c>
      <c r="E151" s="94" t="s">
        <v>25</v>
      </c>
      <c r="F151" s="89" t="s">
        <v>418</v>
      </c>
      <c r="G151" s="101"/>
      <c r="H151" s="101">
        <v>0.96253934506166394</v>
      </c>
      <c r="I151" s="89" t="s">
        <v>416</v>
      </c>
      <c r="J151" s="89"/>
      <c r="K151" s="89"/>
      <c r="L151" s="89"/>
      <c r="M151" s="89"/>
    </row>
    <row r="152" spans="1:13" x14ac:dyDescent="0.3">
      <c r="A152" s="94" t="s">
        <v>414</v>
      </c>
      <c r="B152" s="94" t="s">
        <v>21</v>
      </c>
      <c r="C152" s="94" t="b">
        <v>1</v>
      </c>
      <c r="D152" s="94" t="s">
        <v>26</v>
      </c>
      <c r="E152" s="94" t="s">
        <v>23</v>
      </c>
      <c r="F152" s="89" t="s">
        <v>419</v>
      </c>
      <c r="G152" s="101"/>
      <c r="H152" s="101">
        <v>0.26152134776887614</v>
      </c>
      <c r="I152" s="89" t="s">
        <v>246</v>
      </c>
      <c r="J152" s="89"/>
      <c r="K152" s="89">
        <v>0.86614650153517458</v>
      </c>
      <c r="L152" s="89"/>
      <c r="M152" s="89"/>
    </row>
    <row r="153" spans="1:13" x14ac:dyDescent="0.3">
      <c r="A153" s="94" t="s">
        <v>414</v>
      </c>
      <c r="B153" s="94" t="s">
        <v>27</v>
      </c>
      <c r="C153" s="94" t="b">
        <v>0</v>
      </c>
      <c r="D153" s="94" t="s">
        <v>22</v>
      </c>
      <c r="E153" s="94" t="s">
        <v>23</v>
      </c>
      <c r="F153" s="89" t="s">
        <v>420</v>
      </c>
      <c r="G153" s="101"/>
      <c r="H153" s="101">
        <v>0.10431434433815209</v>
      </c>
      <c r="I153" s="89" t="s">
        <v>249</v>
      </c>
      <c r="J153" s="89"/>
      <c r="K153" s="89">
        <v>0.37421894401371203</v>
      </c>
      <c r="L153" s="89"/>
      <c r="M153" s="89"/>
    </row>
    <row r="154" spans="1:13" x14ac:dyDescent="0.3">
      <c r="A154" s="94" t="s">
        <v>414</v>
      </c>
      <c r="B154" s="94" t="s">
        <v>27</v>
      </c>
      <c r="C154" s="94" t="b">
        <v>1</v>
      </c>
      <c r="D154" s="94" t="s">
        <v>22</v>
      </c>
      <c r="E154" s="94" t="s">
        <v>23</v>
      </c>
      <c r="F154" s="89" t="s">
        <v>421</v>
      </c>
      <c r="G154" s="101"/>
      <c r="H154" s="101">
        <v>0.10431434433815209</v>
      </c>
      <c r="I154" s="89" t="s">
        <v>249</v>
      </c>
      <c r="J154" s="89"/>
      <c r="K154" s="89"/>
      <c r="L154" s="89"/>
      <c r="M154" s="89"/>
    </row>
    <row r="155" spans="1:13" x14ac:dyDescent="0.3">
      <c r="A155" s="94" t="s">
        <v>414</v>
      </c>
      <c r="B155" s="94" t="s">
        <v>27</v>
      </c>
      <c r="C155" s="94" t="b">
        <v>0</v>
      </c>
      <c r="D155" s="94" t="s">
        <v>22</v>
      </c>
      <c r="E155" s="94" t="s">
        <v>24</v>
      </c>
      <c r="F155" s="89" t="s">
        <v>422</v>
      </c>
      <c r="G155" s="101"/>
      <c r="H155" s="101">
        <v>0.37172548703143449</v>
      </c>
      <c r="I155" s="89" t="s">
        <v>249</v>
      </c>
      <c r="J155" s="89"/>
      <c r="K155" s="89"/>
      <c r="L155" s="89"/>
      <c r="M155" s="89"/>
    </row>
    <row r="156" spans="1:13" x14ac:dyDescent="0.3">
      <c r="A156" s="94" t="s">
        <v>414</v>
      </c>
      <c r="B156" s="94" t="s">
        <v>27</v>
      </c>
      <c r="C156" s="94" t="b">
        <v>0</v>
      </c>
      <c r="D156" s="94" t="s">
        <v>22</v>
      </c>
      <c r="E156" s="94" t="s">
        <v>25</v>
      </c>
      <c r="F156" s="89" t="s">
        <v>423</v>
      </c>
      <c r="G156" s="101"/>
      <c r="H156" s="101">
        <v>0.64661700067154948</v>
      </c>
      <c r="I156" s="89" t="s">
        <v>249</v>
      </c>
      <c r="J156" s="89"/>
      <c r="K156" s="89"/>
      <c r="L156" s="89"/>
      <c r="M156" s="89"/>
    </row>
    <row r="157" spans="1:13" x14ac:dyDescent="0.3">
      <c r="A157" s="94" t="s">
        <v>414</v>
      </c>
      <c r="B157" s="94" t="s">
        <v>27</v>
      </c>
      <c r="C157" s="94" t="b">
        <v>1</v>
      </c>
      <c r="D157" s="94" t="s">
        <v>22</v>
      </c>
      <c r="E157" s="94" t="s">
        <v>25</v>
      </c>
      <c r="F157" s="89" t="s">
        <v>424</v>
      </c>
      <c r="G157" s="101"/>
      <c r="H157" s="101">
        <v>0.64661700067154948</v>
      </c>
      <c r="I157" s="89" t="s">
        <v>249</v>
      </c>
      <c r="J157" s="89"/>
      <c r="K157" s="89"/>
      <c r="L157" s="89"/>
      <c r="M157" s="89"/>
    </row>
    <row r="158" spans="1:13" x14ac:dyDescent="0.3">
      <c r="A158" s="94" t="s">
        <v>414</v>
      </c>
      <c r="B158" s="94" t="s">
        <v>27</v>
      </c>
      <c r="C158" s="94" t="b">
        <v>0</v>
      </c>
      <c r="D158" s="94" t="s">
        <v>26</v>
      </c>
      <c r="E158" s="94" t="s">
        <v>23</v>
      </c>
      <c r="F158" s="89" t="s">
        <v>425</v>
      </c>
      <c r="G158" s="101"/>
      <c r="H158" s="101">
        <v>0.18828388511849961</v>
      </c>
      <c r="I158" s="89" t="s">
        <v>152</v>
      </c>
      <c r="J158" s="89"/>
      <c r="K158" s="89">
        <v>0.63594614614724476</v>
      </c>
      <c r="L158" s="89"/>
      <c r="M158" s="89"/>
    </row>
    <row r="159" spans="1:13" x14ac:dyDescent="0.3">
      <c r="A159" s="94" t="s">
        <v>414</v>
      </c>
      <c r="B159" s="94" t="s">
        <v>27</v>
      </c>
      <c r="C159" s="94" t="b">
        <v>1</v>
      </c>
      <c r="D159" s="94" t="s">
        <v>26</v>
      </c>
      <c r="E159" s="94" t="s">
        <v>23</v>
      </c>
      <c r="F159" s="89" t="s">
        <v>426</v>
      </c>
      <c r="G159" s="101"/>
      <c r="H159" s="101">
        <v>0.18828388511849961</v>
      </c>
      <c r="I159" s="89" t="s">
        <v>152</v>
      </c>
      <c r="J159" s="89"/>
      <c r="K159" s="89"/>
      <c r="L159" s="89"/>
      <c r="M159" s="89"/>
    </row>
    <row r="160" spans="1:13" x14ac:dyDescent="0.3">
      <c r="A160" s="94" t="s">
        <v>414</v>
      </c>
      <c r="B160" s="94" t="s">
        <v>27</v>
      </c>
      <c r="C160" s="94" t="b">
        <v>0</v>
      </c>
      <c r="D160" s="94" t="s">
        <v>26</v>
      </c>
      <c r="E160" s="94" t="s">
        <v>25</v>
      </c>
      <c r="F160" s="89" t="s">
        <v>427</v>
      </c>
      <c r="G160" s="101"/>
      <c r="H160" s="101">
        <v>1.1014588849545279</v>
      </c>
      <c r="I160" s="89" t="s">
        <v>152</v>
      </c>
      <c r="J160" s="89"/>
      <c r="K160" s="89"/>
      <c r="L160" s="89"/>
      <c r="M160" s="89"/>
    </row>
    <row r="161" spans="1:13" x14ac:dyDescent="0.3">
      <c r="A161" s="94" t="s">
        <v>414</v>
      </c>
      <c r="B161" s="94" t="s">
        <v>28</v>
      </c>
      <c r="C161" s="94" t="b">
        <v>0</v>
      </c>
      <c r="D161" s="94" t="s">
        <v>22</v>
      </c>
      <c r="E161" s="94" t="s">
        <v>23</v>
      </c>
      <c r="F161" s="89" t="s">
        <v>428</v>
      </c>
      <c r="G161" s="101"/>
      <c r="H161" s="101">
        <v>0.11799042209167555</v>
      </c>
      <c r="I161" s="89" t="s">
        <v>429</v>
      </c>
      <c r="J161" s="89"/>
      <c r="K161" s="89">
        <v>0.46081231483261398</v>
      </c>
      <c r="L161" s="89"/>
      <c r="M161" s="89">
        <v>0.53238506276839559</v>
      </c>
    </row>
    <row r="162" spans="1:13" x14ac:dyDescent="0.3">
      <c r="A162" s="94" t="s">
        <v>414</v>
      </c>
      <c r="B162" s="94" t="s">
        <v>28</v>
      </c>
      <c r="C162" s="94" t="b">
        <v>1</v>
      </c>
      <c r="D162" s="94" t="s">
        <v>22</v>
      </c>
      <c r="E162" s="94" t="s">
        <v>23</v>
      </c>
      <c r="F162" s="89" t="s">
        <v>430</v>
      </c>
      <c r="G162" s="101"/>
      <c r="H162" s="101">
        <v>0.11799042209167555</v>
      </c>
      <c r="I162" s="89" t="s">
        <v>429</v>
      </c>
      <c r="J162" s="89"/>
      <c r="K162" s="89"/>
      <c r="L162" s="89"/>
      <c r="M162" s="89"/>
    </row>
    <row r="163" spans="1:13" x14ac:dyDescent="0.3">
      <c r="A163" s="94" t="s">
        <v>414</v>
      </c>
      <c r="B163" s="94" t="s">
        <v>28</v>
      </c>
      <c r="C163" s="94" t="b">
        <v>0</v>
      </c>
      <c r="D163" s="94" t="s">
        <v>22</v>
      </c>
      <c r="E163" s="94" t="s">
        <v>24</v>
      </c>
      <c r="F163" s="89" t="s">
        <v>431</v>
      </c>
      <c r="G163" s="101"/>
      <c r="H163" s="101">
        <v>0.4900243583714563</v>
      </c>
      <c r="I163" s="89" t="s">
        <v>429</v>
      </c>
      <c r="J163" s="89"/>
      <c r="K163" s="89"/>
      <c r="L163" s="89"/>
      <c r="M163" s="89"/>
    </row>
    <row r="164" spans="1:13" x14ac:dyDescent="0.3">
      <c r="A164" s="94" t="s">
        <v>414</v>
      </c>
      <c r="B164" s="94" t="s">
        <v>28</v>
      </c>
      <c r="C164" s="94" t="b">
        <v>0</v>
      </c>
      <c r="D164" s="94" t="s">
        <v>22</v>
      </c>
      <c r="E164" s="94" t="s">
        <v>25</v>
      </c>
      <c r="F164" s="89" t="s">
        <v>432</v>
      </c>
      <c r="G164" s="101"/>
      <c r="H164" s="101">
        <v>0.77442216403470998</v>
      </c>
      <c r="I164" s="89" t="s">
        <v>429</v>
      </c>
      <c r="J164" s="89"/>
      <c r="K164" s="89"/>
      <c r="L164" s="89"/>
      <c r="M164" s="89"/>
    </row>
    <row r="165" spans="1:13" x14ac:dyDescent="0.3">
      <c r="A165" s="94" t="s">
        <v>414</v>
      </c>
      <c r="B165" s="94" t="s">
        <v>28</v>
      </c>
      <c r="C165" s="94" t="b">
        <v>0</v>
      </c>
      <c r="D165" s="94" t="s">
        <v>26</v>
      </c>
      <c r="E165" s="94" t="s">
        <v>23</v>
      </c>
      <c r="F165" s="89" t="s">
        <v>433</v>
      </c>
      <c r="G165" s="101"/>
      <c r="H165" s="101">
        <v>0.21504444025594788</v>
      </c>
      <c r="I165" s="89" t="s">
        <v>243</v>
      </c>
      <c r="J165" s="89"/>
      <c r="K165" s="89">
        <v>0.68864460436441921</v>
      </c>
      <c r="L165" s="89"/>
      <c r="M165" s="89"/>
    </row>
    <row r="166" spans="1:13" x14ac:dyDescent="0.3">
      <c r="A166" s="94" t="s">
        <v>414</v>
      </c>
      <c r="B166" s="94" t="s">
        <v>28</v>
      </c>
      <c r="C166" s="94" t="b">
        <v>1</v>
      </c>
      <c r="D166" s="94" t="s">
        <v>26</v>
      </c>
      <c r="E166" s="94" t="s">
        <v>23</v>
      </c>
      <c r="F166" s="89" t="s">
        <v>434</v>
      </c>
      <c r="G166" s="101"/>
      <c r="H166" s="101">
        <v>0.21504444025594788</v>
      </c>
      <c r="I166" s="89" t="s">
        <v>243</v>
      </c>
      <c r="J166" s="89"/>
      <c r="K166" s="89"/>
      <c r="L166" s="89"/>
      <c r="M166" s="89"/>
    </row>
    <row r="167" spans="1:13" x14ac:dyDescent="0.3">
      <c r="A167" s="94" t="s">
        <v>414</v>
      </c>
      <c r="B167" s="94" t="s">
        <v>29</v>
      </c>
      <c r="C167" s="94" t="b">
        <v>0</v>
      </c>
      <c r="D167" s="94" t="s">
        <v>22</v>
      </c>
      <c r="E167" s="94" t="s">
        <v>23</v>
      </c>
      <c r="F167" s="89" t="s">
        <v>435</v>
      </c>
      <c r="G167" s="101"/>
      <c r="H167" s="101">
        <v>0.14228099092568833</v>
      </c>
      <c r="I167" s="89" t="s">
        <v>436</v>
      </c>
      <c r="J167" s="89"/>
      <c r="K167" s="89">
        <v>0.57127283308655297</v>
      </c>
      <c r="L167" s="89"/>
      <c r="M167" s="89"/>
    </row>
    <row r="168" spans="1:13" x14ac:dyDescent="0.3">
      <c r="A168" s="94" t="s">
        <v>414</v>
      </c>
      <c r="B168" s="94" t="s">
        <v>29</v>
      </c>
      <c r="C168" s="94" t="b">
        <v>0</v>
      </c>
      <c r="D168" s="94" t="s">
        <v>22</v>
      </c>
      <c r="E168" s="94" t="s">
        <v>24</v>
      </c>
      <c r="F168" s="89" t="s">
        <v>437</v>
      </c>
      <c r="G168" s="101"/>
      <c r="H168" s="101">
        <v>0.34513192085954825</v>
      </c>
      <c r="I168" s="89" t="s">
        <v>436</v>
      </c>
      <c r="J168" s="89"/>
      <c r="K168" s="89"/>
      <c r="L168" s="89"/>
      <c r="M168" s="89"/>
    </row>
    <row r="169" spans="1:13" x14ac:dyDescent="0.3">
      <c r="A169" s="94" t="s">
        <v>414</v>
      </c>
      <c r="B169" s="94" t="s">
        <v>30</v>
      </c>
      <c r="C169" s="94" t="b">
        <v>0</v>
      </c>
      <c r="D169" s="94" t="s">
        <v>22</v>
      </c>
      <c r="E169" s="94" t="s">
        <v>23</v>
      </c>
      <c r="F169" s="89" t="s">
        <v>438</v>
      </c>
      <c r="G169" s="101"/>
      <c r="H169" s="101">
        <v>0.1676918128319187</v>
      </c>
      <c r="I169" s="89" t="s">
        <v>253</v>
      </c>
      <c r="J169" s="89"/>
      <c r="K169" s="89">
        <v>0.50645050605787156</v>
      </c>
      <c r="L169" s="89"/>
      <c r="M169" s="89"/>
    </row>
    <row r="170" spans="1:13" x14ac:dyDescent="0.3">
      <c r="A170" s="94" t="s">
        <v>414</v>
      </c>
      <c r="B170" s="94" t="s">
        <v>30</v>
      </c>
      <c r="C170" s="94" t="b">
        <v>1</v>
      </c>
      <c r="D170" s="94" t="s">
        <v>22</v>
      </c>
      <c r="E170" s="94" t="s">
        <v>23</v>
      </c>
      <c r="F170" s="89" t="s">
        <v>439</v>
      </c>
      <c r="G170" s="101"/>
      <c r="H170" s="101">
        <v>0.16607334209005006</v>
      </c>
      <c r="I170" s="89" t="s">
        <v>253</v>
      </c>
      <c r="J170" s="89"/>
      <c r="K170" s="89"/>
      <c r="L170" s="89"/>
      <c r="M170" s="89"/>
    </row>
    <row r="171" spans="1:13" x14ac:dyDescent="0.3">
      <c r="A171" s="94" t="s">
        <v>414</v>
      </c>
      <c r="B171" s="94" t="s">
        <v>30</v>
      </c>
      <c r="C171" s="94" t="b">
        <v>0</v>
      </c>
      <c r="D171" s="94" t="s">
        <v>22</v>
      </c>
      <c r="E171" s="94" t="s">
        <v>24</v>
      </c>
      <c r="F171" s="89" t="s">
        <v>440</v>
      </c>
      <c r="G171" s="101"/>
      <c r="H171" s="101">
        <v>0.26242946810872991</v>
      </c>
      <c r="I171" s="89" t="s">
        <v>253</v>
      </c>
      <c r="J171" s="89"/>
      <c r="K171" s="89"/>
      <c r="L171" s="89"/>
      <c r="M171" s="89"/>
    </row>
    <row r="172" spans="1:13" x14ac:dyDescent="0.3">
      <c r="A172" s="94" t="s">
        <v>414</v>
      </c>
      <c r="B172" s="94" t="s">
        <v>30</v>
      </c>
      <c r="C172" s="94" t="b">
        <v>0</v>
      </c>
      <c r="D172" s="94" t="s">
        <v>22</v>
      </c>
      <c r="E172" s="94" t="s">
        <v>25</v>
      </c>
      <c r="F172" s="89" t="s">
        <v>441</v>
      </c>
      <c r="G172" s="101"/>
      <c r="H172" s="101">
        <v>1.0892302372329659</v>
      </c>
      <c r="I172" s="89" t="s">
        <v>253</v>
      </c>
      <c r="J172" s="89"/>
      <c r="K172" s="89"/>
      <c r="L172" s="89"/>
      <c r="M172" s="89"/>
    </row>
    <row r="173" spans="1:13" x14ac:dyDescent="0.3">
      <c r="A173" s="94" t="s">
        <v>414</v>
      </c>
      <c r="B173" s="94" t="s">
        <v>30</v>
      </c>
      <c r="C173" s="94" t="b">
        <v>1</v>
      </c>
      <c r="D173" s="94" t="s">
        <v>22</v>
      </c>
      <c r="E173" s="94" t="s">
        <v>25</v>
      </c>
      <c r="F173" s="89" t="s">
        <v>442</v>
      </c>
      <c r="G173" s="101"/>
      <c r="H173" s="101">
        <v>1.0618133822785978</v>
      </c>
      <c r="I173" s="89" t="s">
        <v>253</v>
      </c>
      <c r="J173" s="89"/>
      <c r="K173" s="89"/>
      <c r="L173" s="89"/>
      <c r="M173" s="89"/>
    </row>
    <row r="174" spans="1:13" x14ac:dyDescent="0.3">
      <c r="A174" s="94" t="s">
        <v>414</v>
      </c>
      <c r="B174" s="94" t="s">
        <v>30</v>
      </c>
      <c r="C174" s="94" t="b">
        <v>0</v>
      </c>
      <c r="D174" s="94" t="s">
        <v>26</v>
      </c>
      <c r="E174" s="94" t="s">
        <v>23</v>
      </c>
      <c r="F174" s="89" t="s">
        <v>443</v>
      </c>
      <c r="G174" s="101"/>
      <c r="H174" s="101">
        <v>0.23949631585508066</v>
      </c>
      <c r="I174" s="89" t="s">
        <v>154</v>
      </c>
      <c r="J174" s="89"/>
      <c r="K174" s="89">
        <v>0.78875442377906069</v>
      </c>
      <c r="L174" s="89"/>
      <c r="M174" s="89"/>
    </row>
    <row r="175" spans="1:13" x14ac:dyDescent="0.3">
      <c r="A175" s="94" t="s">
        <v>414</v>
      </c>
      <c r="B175" s="94" t="s">
        <v>30</v>
      </c>
      <c r="C175" s="94" t="b">
        <v>1</v>
      </c>
      <c r="D175" s="94" t="s">
        <v>26</v>
      </c>
      <c r="E175" s="94" t="s">
        <v>23</v>
      </c>
      <c r="F175" s="89" t="s">
        <v>444</v>
      </c>
      <c r="G175" s="101"/>
      <c r="H175" s="101">
        <v>0.23742968815486998</v>
      </c>
      <c r="I175" s="89" t="s">
        <v>154</v>
      </c>
      <c r="J175" s="89"/>
      <c r="K175" s="89"/>
      <c r="L175" s="89"/>
      <c r="M175" s="89"/>
    </row>
    <row r="176" spans="1:13" x14ac:dyDescent="0.3">
      <c r="A176" s="94" t="s">
        <v>414</v>
      </c>
      <c r="B176" s="94" t="s">
        <v>30</v>
      </c>
      <c r="C176" s="94" t="b">
        <v>0</v>
      </c>
      <c r="D176" s="94" t="s">
        <v>26</v>
      </c>
      <c r="E176" s="94" t="s">
        <v>25</v>
      </c>
      <c r="F176" s="89" t="s">
        <v>445</v>
      </c>
      <c r="G176" s="101"/>
      <c r="H176" s="101">
        <v>1.7170647434741175</v>
      </c>
      <c r="I176" s="89" t="s">
        <v>154</v>
      </c>
      <c r="J176" s="89"/>
      <c r="K176" s="89"/>
      <c r="L176" s="89"/>
      <c r="M176" s="89"/>
    </row>
    <row r="177" spans="1:13" x14ac:dyDescent="0.3">
      <c r="A177" s="94" t="s">
        <v>414</v>
      </c>
      <c r="B177" s="94" t="s">
        <v>93</v>
      </c>
      <c r="C177" s="94" t="b">
        <v>0</v>
      </c>
      <c r="D177" s="94" t="s">
        <v>22</v>
      </c>
      <c r="E177" s="94" t="s">
        <v>23</v>
      </c>
      <c r="F177" s="89" t="s">
        <v>446</v>
      </c>
      <c r="G177" s="101"/>
      <c r="H177" s="101">
        <v>8.5705112417516632E-2</v>
      </c>
      <c r="I177" s="89" t="s">
        <v>259</v>
      </c>
      <c r="J177" s="89"/>
      <c r="K177" s="89">
        <v>0.21612634978879672</v>
      </c>
      <c r="L177" s="89"/>
      <c r="M177" s="89"/>
    </row>
    <row r="178" spans="1:13" x14ac:dyDescent="0.3">
      <c r="A178" s="94" t="s">
        <v>414</v>
      </c>
      <c r="B178" s="94" t="s">
        <v>93</v>
      </c>
      <c r="C178" s="94" t="b">
        <v>1</v>
      </c>
      <c r="D178" s="94" t="s">
        <v>22</v>
      </c>
      <c r="E178" s="94" t="s">
        <v>23</v>
      </c>
      <c r="F178" s="89" t="s">
        <v>447</v>
      </c>
      <c r="G178" s="101"/>
      <c r="H178" s="101">
        <v>8.5704955148626735E-2</v>
      </c>
      <c r="I178" s="89" t="s">
        <v>259</v>
      </c>
      <c r="J178" s="89"/>
      <c r="K178" s="89"/>
      <c r="L178" s="89"/>
      <c r="M178" s="89"/>
    </row>
    <row r="179" spans="1:13" x14ac:dyDescent="0.3">
      <c r="A179" s="94" t="s">
        <v>414</v>
      </c>
      <c r="B179" s="94" t="s">
        <v>93</v>
      </c>
      <c r="C179" s="94" t="b">
        <v>0</v>
      </c>
      <c r="D179" s="94" t="s">
        <v>22</v>
      </c>
      <c r="E179" s="94" t="s">
        <v>24</v>
      </c>
      <c r="F179" s="89" t="s">
        <v>448</v>
      </c>
      <c r="G179" s="101"/>
      <c r="H179" s="101">
        <v>9.2991757914982917E-2</v>
      </c>
      <c r="I179" s="89" t="s">
        <v>259</v>
      </c>
      <c r="J179" s="89"/>
      <c r="K179" s="89"/>
      <c r="L179" s="89"/>
      <c r="M179" s="89"/>
    </row>
    <row r="180" spans="1:13" x14ac:dyDescent="0.3">
      <c r="A180" s="94" t="s">
        <v>414</v>
      </c>
      <c r="B180" s="94" t="s">
        <v>93</v>
      </c>
      <c r="C180" s="94" t="b">
        <v>0</v>
      </c>
      <c r="D180" s="94" t="s">
        <v>22</v>
      </c>
      <c r="E180" s="94" t="s">
        <v>25</v>
      </c>
      <c r="F180" s="89" t="s">
        <v>449</v>
      </c>
      <c r="G180" s="101"/>
      <c r="H180" s="101">
        <v>0.46968217903389059</v>
      </c>
      <c r="I180" s="89" t="s">
        <v>259</v>
      </c>
      <c r="J180" s="89"/>
      <c r="K180" s="89"/>
      <c r="L180" s="89"/>
      <c r="M180" s="89"/>
    </row>
    <row r="181" spans="1:13" x14ac:dyDescent="0.3">
      <c r="A181" s="94" t="s">
        <v>414</v>
      </c>
      <c r="B181" s="94" t="s">
        <v>93</v>
      </c>
      <c r="C181" s="94" t="b">
        <v>1</v>
      </c>
      <c r="D181" s="94" t="s">
        <v>22</v>
      </c>
      <c r="E181" s="94" t="s">
        <v>25</v>
      </c>
      <c r="F181" s="89" t="s">
        <v>450</v>
      </c>
      <c r="G181" s="101"/>
      <c r="H181" s="101">
        <v>0.46966281243234081</v>
      </c>
      <c r="I181" s="89" t="s">
        <v>259</v>
      </c>
      <c r="J181" s="89"/>
      <c r="K181" s="89"/>
      <c r="L181" s="89"/>
      <c r="M181" s="89"/>
    </row>
    <row r="182" spans="1:13" x14ac:dyDescent="0.3">
      <c r="A182" s="94" t="s">
        <v>414</v>
      </c>
      <c r="B182" s="94" t="s">
        <v>93</v>
      </c>
      <c r="C182" s="94" t="b">
        <v>0</v>
      </c>
      <c r="D182" s="94" t="s">
        <v>26</v>
      </c>
      <c r="E182" s="94" t="s">
        <v>23</v>
      </c>
      <c r="F182" s="89" t="s">
        <v>451</v>
      </c>
      <c r="G182" s="101"/>
      <c r="H182" s="101">
        <v>0.13714261237077774</v>
      </c>
      <c r="I182" s="89" t="s">
        <v>175</v>
      </c>
      <c r="J182" s="89"/>
      <c r="K182" s="89">
        <v>0.36324718677099682</v>
      </c>
      <c r="L182" s="89"/>
      <c r="M182" s="89"/>
    </row>
    <row r="183" spans="1:13" x14ac:dyDescent="0.3">
      <c r="A183" s="94" t="s">
        <v>414</v>
      </c>
      <c r="B183" s="94" t="s">
        <v>93</v>
      </c>
      <c r="C183" s="94" t="b">
        <v>1</v>
      </c>
      <c r="D183" s="94" t="s">
        <v>26</v>
      </c>
      <c r="E183" s="94" t="s">
        <v>23</v>
      </c>
      <c r="F183" s="89" t="s">
        <v>452</v>
      </c>
      <c r="G183" s="101"/>
      <c r="H183" s="101">
        <v>0.13714241155389806</v>
      </c>
      <c r="I183" s="89" t="s">
        <v>175</v>
      </c>
      <c r="J183" s="89"/>
      <c r="K183" s="89"/>
      <c r="L183" s="89"/>
      <c r="M183" s="89"/>
    </row>
    <row r="184" spans="1:13" x14ac:dyDescent="0.3">
      <c r="A184" s="94" t="s">
        <v>414</v>
      </c>
      <c r="B184" s="94" t="s">
        <v>93</v>
      </c>
      <c r="C184" s="94" t="b">
        <v>0</v>
      </c>
      <c r="D184" s="94" t="s">
        <v>26</v>
      </c>
      <c r="E184" s="94" t="s">
        <v>24</v>
      </c>
      <c r="F184" s="89" t="s">
        <v>453</v>
      </c>
      <c r="G184" s="101"/>
      <c r="H184" s="101">
        <v>0.15357911953463502</v>
      </c>
      <c r="I184" s="89" t="s">
        <v>175</v>
      </c>
      <c r="J184" s="89"/>
      <c r="K184" s="89"/>
      <c r="L184" s="89"/>
      <c r="M184" s="89"/>
    </row>
    <row r="185" spans="1:13" x14ac:dyDescent="0.3">
      <c r="A185" s="94" t="s">
        <v>414</v>
      </c>
      <c r="B185" s="94" t="s">
        <v>93</v>
      </c>
      <c r="C185" s="94" t="b">
        <v>0</v>
      </c>
      <c r="D185" s="94" t="s">
        <v>26</v>
      </c>
      <c r="E185" s="94" t="s">
        <v>25</v>
      </c>
      <c r="F185" s="89" t="s">
        <v>454</v>
      </c>
      <c r="G185" s="101"/>
      <c r="H185" s="101">
        <v>0.79901982840757779</v>
      </c>
      <c r="I185" s="89" t="s">
        <v>175</v>
      </c>
      <c r="J185" s="89"/>
      <c r="K185" s="89"/>
      <c r="L185" s="89"/>
      <c r="M185" s="89"/>
    </row>
    <row r="186" spans="1:13" x14ac:dyDescent="0.3">
      <c r="A186" s="94" t="s">
        <v>414</v>
      </c>
      <c r="B186" s="94" t="s">
        <v>31</v>
      </c>
      <c r="C186" s="94" t="b">
        <v>0</v>
      </c>
      <c r="D186" s="94" t="s">
        <v>22</v>
      </c>
      <c r="E186" s="94" t="s">
        <v>23</v>
      </c>
      <c r="F186" s="89" t="s">
        <v>455</v>
      </c>
      <c r="G186" s="101"/>
      <c r="H186" s="101">
        <v>0.11308185009114152</v>
      </c>
      <c r="I186" s="89" t="s">
        <v>263</v>
      </c>
      <c r="J186" s="89"/>
      <c r="K186" s="89">
        <v>0.33355969786459488</v>
      </c>
      <c r="L186" s="89"/>
      <c r="M186" s="89"/>
    </row>
    <row r="187" spans="1:13" x14ac:dyDescent="0.3">
      <c r="A187" s="94" t="s">
        <v>414</v>
      </c>
      <c r="B187" s="94" t="s">
        <v>31</v>
      </c>
      <c r="C187" s="94" t="b">
        <v>1</v>
      </c>
      <c r="D187" s="94" t="s">
        <v>22</v>
      </c>
      <c r="E187" s="94" t="s">
        <v>23</v>
      </c>
      <c r="F187" s="89" t="s">
        <v>456</v>
      </c>
      <c r="G187" s="101"/>
      <c r="H187" s="101">
        <v>0.11308165476785456</v>
      </c>
      <c r="I187" s="89" t="s">
        <v>263</v>
      </c>
      <c r="J187" s="89"/>
      <c r="K187" s="89"/>
      <c r="L187" s="89"/>
      <c r="M187" s="89"/>
    </row>
    <row r="188" spans="1:13" x14ac:dyDescent="0.3">
      <c r="A188" s="94" t="s">
        <v>414</v>
      </c>
      <c r="B188" s="94" t="s">
        <v>31</v>
      </c>
      <c r="C188" s="94" t="b">
        <v>0</v>
      </c>
      <c r="D188" s="94" t="s">
        <v>22</v>
      </c>
      <c r="E188" s="94" t="s">
        <v>24</v>
      </c>
      <c r="F188" s="89" t="s">
        <v>457</v>
      </c>
      <c r="G188" s="101"/>
      <c r="H188" s="101">
        <v>0.17547165304893039</v>
      </c>
      <c r="I188" s="89" t="s">
        <v>263</v>
      </c>
      <c r="J188" s="89"/>
      <c r="K188" s="89"/>
      <c r="L188" s="89"/>
      <c r="M188" s="89"/>
    </row>
    <row r="189" spans="1:13" x14ac:dyDescent="0.3">
      <c r="A189" s="94" t="s">
        <v>414</v>
      </c>
      <c r="B189" s="94" t="s">
        <v>31</v>
      </c>
      <c r="C189" s="94" t="b">
        <v>1</v>
      </c>
      <c r="D189" s="94" t="s">
        <v>22</v>
      </c>
      <c r="E189" s="94" t="s">
        <v>24</v>
      </c>
      <c r="F189" s="89" t="s">
        <v>458</v>
      </c>
      <c r="G189" s="101"/>
      <c r="H189" s="101">
        <v>0.17547141071661437</v>
      </c>
      <c r="I189" s="89" t="s">
        <v>263</v>
      </c>
      <c r="J189" s="89"/>
      <c r="K189" s="89"/>
      <c r="L189" s="89"/>
      <c r="M189" s="89"/>
    </row>
    <row r="190" spans="1:13" x14ac:dyDescent="0.3">
      <c r="A190" s="94" t="s">
        <v>414</v>
      </c>
      <c r="B190" s="94" t="s">
        <v>31</v>
      </c>
      <c r="C190" s="94" t="b">
        <v>0</v>
      </c>
      <c r="D190" s="94" t="s">
        <v>22</v>
      </c>
      <c r="E190" s="94" t="s">
        <v>25</v>
      </c>
      <c r="F190" s="89" t="s">
        <v>459</v>
      </c>
      <c r="G190" s="101"/>
      <c r="H190" s="101">
        <v>0.71212559045371271</v>
      </c>
      <c r="I190" s="89" t="s">
        <v>263</v>
      </c>
      <c r="J190" s="89"/>
      <c r="K190" s="89"/>
      <c r="L190" s="89"/>
      <c r="M190" s="89"/>
    </row>
    <row r="191" spans="1:13" x14ac:dyDescent="0.3">
      <c r="A191" s="94" t="s">
        <v>414</v>
      </c>
      <c r="B191" s="94" t="s">
        <v>31</v>
      </c>
      <c r="C191" s="94" t="b">
        <v>1</v>
      </c>
      <c r="D191" s="94" t="s">
        <v>22</v>
      </c>
      <c r="E191" s="94" t="s">
        <v>25</v>
      </c>
      <c r="F191" s="89" t="s">
        <v>460</v>
      </c>
      <c r="G191" s="101"/>
      <c r="H191" s="101">
        <v>0.71210153771019491</v>
      </c>
      <c r="I191" s="89" t="s">
        <v>263</v>
      </c>
      <c r="J191" s="89"/>
      <c r="K191" s="89"/>
      <c r="L191" s="89"/>
      <c r="M191" s="89"/>
    </row>
    <row r="192" spans="1:13" x14ac:dyDescent="0.3">
      <c r="A192" s="94" t="s">
        <v>414</v>
      </c>
      <c r="B192" s="94" t="s">
        <v>31</v>
      </c>
      <c r="C192" s="94" t="b">
        <v>0</v>
      </c>
      <c r="D192" s="94" t="s">
        <v>26</v>
      </c>
      <c r="E192" s="94" t="s">
        <v>23</v>
      </c>
      <c r="F192" s="89" t="s">
        <v>461</v>
      </c>
      <c r="G192" s="101"/>
      <c r="H192" s="101">
        <v>0.17586224367047204</v>
      </c>
      <c r="I192" s="89" t="s">
        <v>155</v>
      </c>
      <c r="J192" s="89"/>
      <c r="K192" s="89">
        <v>0.55391710325882615</v>
      </c>
      <c r="L192" s="89"/>
      <c r="M192" s="89"/>
    </row>
    <row r="193" spans="1:13" x14ac:dyDescent="0.3">
      <c r="A193" s="94" t="s">
        <v>414</v>
      </c>
      <c r="B193" s="94" t="s">
        <v>31</v>
      </c>
      <c r="C193" s="94" t="b">
        <v>1</v>
      </c>
      <c r="D193" s="94" t="s">
        <v>26</v>
      </c>
      <c r="E193" s="94" t="s">
        <v>23</v>
      </c>
      <c r="F193" s="89" t="s">
        <v>462</v>
      </c>
      <c r="G193" s="101"/>
      <c r="H193" s="101">
        <v>0.17586199426187607</v>
      </c>
      <c r="I193" s="89" t="s">
        <v>155</v>
      </c>
      <c r="J193" s="89"/>
      <c r="K193" s="89"/>
      <c r="L193" s="89"/>
      <c r="M193" s="89"/>
    </row>
    <row r="194" spans="1:13" x14ac:dyDescent="0.3">
      <c r="A194" s="94" t="s">
        <v>414</v>
      </c>
      <c r="B194" s="94" t="s">
        <v>31</v>
      </c>
      <c r="C194" s="94" t="b">
        <v>0</v>
      </c>
      <c r="D194" s="94" t="s">
        <v>26</v>
      </c>
      <c r="E194" s="94" t="s">
        <v>24</v>
      </c>
      <c r="F194" s="89" t="s">
        <v>463</v>
      </c>
      <c r="G194" s="101"/>
      <c r="H194" s="101">
        <v>0.29800354988492017</v>
      </c>
      <c r="I194" s="89" t="s">
        <v>155</v>
      </c>
      <c r="J194" s="89"/>
      <c r="K194" s="89"/>
      <c r="L194" s="89"/>
      <c r="M194" s="89"/>
    </row>
    <row r="195" spans="1:13" x14ac:dyDescent="0.3">
      <c r="A195" s="94" t="s">
        <v>414</v>
      </c>
      <c r="B195" s="94" t="s">
        <v>31</v>
      </c>
      <c r="C195" s="94" t="b">
        <v>0</v>
      </c>
      <c r="D195" s="94" t="s">
        <v>26</v>
      </c>
      <c r="E195" s="94" t="s">
        <v>25</v>
      </c>
      <c r="F195" s="89" t="s">
        <v>464</v>
      </c>
      <c r="G195" s="101"/>
      <c r="H195" s="101">
        <v>1.1878855162210862</v>
      </c>
      <c r="I195" s="89" t="s">
        <v>155</v>
      </c>
      <c r="J195" s="89"/>
      <c r="K195" s="89"/>
      <c r="L195" s="89"/>
      <c r="M195" s="89"/>
    </row>
    <row r="196" spans="1:13" x14ac:dyDescent="0.3">
      <c r="A196" s="94" t="s">
        <v>414</v>
      </c>
      <c r="B196" s="94" t="s">
        <v>31</v>
      </c>
      <c r="C196" s="94" t="b">
        <v>0</v>
      </c>
      <c r="D196" s="94" t="s">
        <v>71</v>
      </c>
      <c r="E196" s="94" t="s">
        <v>25</v>
      </c>
      <c r="F196" s="89" t="s">
        <v>465</v>
      </c>
      <c r="G196" s="101"/>
      <c r="H196" s="101">
        <v>1.7325446309006027</v>
      </c>
      <c r="I196" s="89" t="s">
        <v>172</v>
      </c>
      <c r="J196" s="89"/>
      <c r="K196" s="89">
        <v>0.99250216232669575</v>
      </c>
      <c r="L196" s="89"/>
      <c r="M196" s="89"/>
    </row>
    <row r="197" spans="1:13" x14ac:dyDescent="0.3">
      <c r="A197" s="94" t="s">
        <v>414</v>
      </c>
      <c r="B197" s="94" t="s">
        <v>32</v>
      </c>
      <c r="C197" s="94" t="b">
        <v>0</v>
      </c>
      <c r="D197" s="94" t="s">
        <v>22</v>
      </c>
      <c r="E197" s="94" t="s">
        <v>23</v>
      </c>
      <c r="F197" s="89" t="s">
        <v>466</v>
      </c>
      <c r="G197" s="101"/>
      <c r="H197" s="101">
        <v>0.13872335573719169</v>
      </c>
      <c r="I197" s="89" t="s">
        <v>467</v>
      </c>
      <c r="J197" s="89"/>
      <c r="K197" s="89">
        <v>0.49568939287797936</v>
      </c>
      <c r="L197" s="89"/>
      <c r="M197" s="89"/>
    </row>
    <row r="198" spans="1:13" x14ac:dyDescent="0.3">
      <c r="A198" s="94" t="s">
        <v>414</v>
      </c>
      <c r="B198" s="94" t="s">
        <v>32</v>
      </c>
      <c r="C198" s="94" t="b">
        <v>1</v>
      </c>
      <c r="D198" s="94" t="s">
        <v>22</v>
      </c>
      <c r="E198" s="94" t="s">
        <v>23</v>
      </c>
      <c r="F198" s="89" t="s">
        <v>468</v>
      </c>
      <c r="G198" s="101"/>
      <c r="H198" s="101">
        <v>0.13837373310534209</v>
      </c>
      <c r="I198" s="89" t="s">
        <v>467</v>
      </c>
      <c r="J198" s="89"/>
      <c r="K198" s="89"/>
      <c r="L198" s="89"/>
      <c r="M198" s="89"/>
    </row>
    <row r="199" spans="1:13" x14ac:dyDescent="0.3">
      <c r="A199" s="94" t="s">
        <v>414</v>
      </c>
      <c r="B199" s="94" t="s">
        <v>32</v>
      </c>
      <c r="C199" s="94" t="b">
        <v>0</v>
      </c>
      <c r="D199" s="94" t="s">
        <v>22</v>
      </c>
      <c r="E199" s="94" t="s">
        <v>24</v>
      </c>
      <c r="F199" s="89" t="s">
        <v>469</v>
      </c>
      <c r="G199" s="101"/>
      <c r="H199" s="101">
        <v>0.42518321901533501</v>
      </c>
      <c r="I199" s="89" t="s">
        <v>467</v>
      </c>
      <c r="J199" s="89"/>
      <c r="K199" s="89"/>
      <c r="L199" s="89"/>
      <c r="M199" s="89"/>
    </row>
    <row r="200" spans="1:13" x14ac:dyDescent="0.3">
      <c r="A200" s="94" t="s">
        <v>414</v>
      </c>
      <c r="B200" s="94" t="s">
        <v>32</v>
      </c>
      <c r="C200" s="94" t="b">
        <v>0</v>
      </c>
      <c r="D200" s="94" t="s">
        <v>22</v>
      </c>
      <c r="E200" s="94" t="s">
        <v>25</v>
      </c>
      <c r="F200" s="89" t="s">
        <v>470</v>
      </c>
      <c r="G200" s="101"/>
      <c r="H200" s="101">
        <v>0.92316160388141144</v>
      </c>
      <c r="I200" s="89" t="s">
        <v>467</v>
      </c>
      <c r="J200" s="89"/>
      <c r="K200" s="89"/>
      <c r="L200" s="89"/>
      <c r="M200" s="89"/>
    </row>
    <row r="201" spans="1:13" x14ac:dyDescent="0.3">
      <c r="A201" s="94" t="s">
        <v>414</v>
      </c>
      <c r="B201" s="94" t="s">
        <v>32</v>
      </c>
      <c r="C201" s="94" t="b">
        <v>1</v>
      </c>
      <c r="D201" s="94" t="s">
        <v>22</v>
      </c>
      <c r="E201" s="94" t="s">
        <v>25</v>
      </c>
      <c r="F201" s="89" t="s">
        <v>471</v>
      </c>
      <c r="G201" s="101"/>
      <c r="H201" s="101">
        <v>0.9190550430440334</v>
      </c>
      <c r="I201" s="89" t="s">
        <v>467</v>
      </c>
      <c r="J201" s="89"/>
      <c r="K201" s="89"/>
      <c r="L201" s="89"/>
      <c r="M201" s="89"/>
    </row>
    <row r="202" spans="1:13" x14ac:dyDescent="0.3">
      <c r="A202" s="94" t="s">
        <v>414</v>
      </c>
      <c r="B202" s="94" t="s">
        <v>32</v>
      </c>
      <c r="C202" s="94" t="b">
        <v>0</v>
      </c>
      <c r="D202" s="94" t="s">
        <v>26</v>
      </c>
      <c r="E202" s="94" t="s">
        <v>23</v>
      </c>
      <c r="F202" s="89" t="s">
        <v>472</v>
      </c>
      <c r="G202" s="101"/>
      <c r="H202" s="101">
        <v>0.23097473033819788</v>
      </c>
      <c r="I202" s="89" t="s">
        <v>156</v>
      </c>
      <c r="J202" s="89"/>
      <c r="K202" s="89">
        <v>0.81356871427331612</v>
      </c>
      <c r="L202" s="89"/>
      <c r="M202" s="89"/>
    </row>
    <row r="203" spans="1:13" x14ac:dyDescent="0.3">
      <c r="A203" s="94" t="s">
        <v>414</v>
      </c>
      <c r="B203" s="94" t="s">
        <v>32</v>
      </c>
      <c r="C203" s="94" t="b">
        <v>1</v>
      </c>
      <c r="D203" s="94" t="s">
        <v>26</v>
      </c>
      <c r="E203" s="94" t="s">
        <v>23</v>
      </c>
      <c r="F203" s="89" t="s">
        <v>473</v>
      </c>
      <c r="G203" s="101"/>
      <c r="H203" s="101">
        <v>0.23055304084552616</v>
      </c>
      <c r="I203" s="89" t="s">
        <v>156</v>
      </c>
      <c r="J203" s="89"/>
      <c r="K203" s="89"/>
      <c r="L203" s="89"/>
      <c r="M203" s="89"/>
    </row>
    <row r="204" spans="1:13" x14ac:dyDescent="0.3">
      <c r="A204" s="94" t="s">
        <v>414</v>
      </c>
      <c r="B204" s="94" t="s">
        <v>32</v>
      </c>
      <c r="C204" s="94" t="b">
        <v>0</v>
      </c>
      <c r="D204" s="94" t="s">
        <v>26</v>
      </c>
      <c r="E204" s="94" t="s">
        <v>25</v>
      </c>
      <c r="F204" s="89" t="s">
        <v>474</v>
      </c>
      <c r="G204" s="101"/>
      <c r="H204" s="101">
        <v>1.5085977880158872</v>
      </c>
      <c r="I204" s="89" t="s">
        <v>156</v>
      </c>
      <c r="J204" s="89"/>
      <c r="K204" s="89"/>
      <c r="L204" s="89"/>
      <c r="M204" s="89"/>
    </row>
    <row r="205" spans="1:13" x14ac:dyDescent="0.3">
      <c r="A205" s="94" t="s">
        <v>414</v>
      </c>
      <c r="B205" s="94" t="s">
        <v>32</v>
      </c>
      <c r="C205" s="94" t="b">
        <v>1</v>
      </c>
      <c r="D205" s="94" t="s">
        <v>26</v>
      </c>
      <c r="E205" s="94" t="s">
        <v>25</v>
      </c>
      <c r="F205" s="89" t="s">
        <v>475</v>
      </c>
      <c r="G205" s="101"/>
      <c r="H205" s="101">
        <v>1.5035905436694899</v>
      </c>
      <c r="I205" s="89" t="s">
        <v>156</v>
      </c>
      <c r="J205" s="89"/>
      <c r="K205" s="89"/>
      <c r="L205" s="89"/>
      <c r="M205" s="89"/>
    </row>
    <row r="206" spans="1:13" x14ac:dyDescent="0.3">
      <c r="A206" s="94" t="s">
        <v>476</v>
      </c>
      <c r="B206" s="94" t="s">
        <v>21</v>
      </c>
      <c r="C206" s="94" t="b">
        <v>0</v>
      </c>
      <c r="D206" s="94" t="s">
        <v>22</v>
      </c>
      <c r="E206" s="94" t="s">
        <v>25</v>
      </c>
      <c r="F206" s="89" t="s">
        <v>477</v>
      </c>
      <c r="G206" s="101"/>
      <c r="H206" s="101">
        <v>0.85312543046609002</v>
      </c>
      <c r="I206" s="89" t="s">
        <v>416</v>
      </c>
      <c r="J206" s="89"/>
      <c r="K206" s="89">
        <v>0.53750893091261742</v>
      </c>
      <c r="L206" s="89"/>
      <c r="M206" s="89"/>
    </row>
    <row r="207" spans="1:13" x14ac:dyDescent="0.3">
      <c r="A207" s="94" t="s">
        <v>476</v>
      </c>
      <c r="B207" s="94" t="s">
        <v>21</v>
      </c>
      <c r="C207" s="94" t="b">
        <v>0</v>
      </c>
      <c r="D207" s="94" t="s">
        <v>26</v>
      </c>
      <c r="E207" s="94" t="s">
        <v>25</v>
      </c>
      <c r="F207" s="89" t="s">
        <v>478</v>
      </c>
      <c r="G207" s="101"/>
      <c r="H207" s="101">
        <v>1.4117798140891167</v>
      </c>
      <c r="I207" s="89" t="s">
        <v>246</v>
      </c>
      <c r="J207" s="89"/>
      <c r="K207" s="89">
        <v>0.83765159650513255</v>
      </c>
      <c r="L207" s="89"/>
      <c r="M207" s="89"/>
    </row>
    <row r="208" spans="1:13" x14ac:dyDescent="0.3">
      <c r="A208" s="94" t="s">
        <v>476</v>
      </c>
      <c r="B208" s="94" t="s">
        <v>21</v>
      </c>
      <c r="C208" s="94" t="b">
        <v>0</v>
      </c>
      <c r="D208" s="94" t="s">
        <v>71</v>
      </c>
      <c r="E208" s="94" t="s">
        <v>23</v>
      </c>
      <c r="F208" s="89" t="s">
        <v>479</v>
      </c>
      <c r="G208" s="101"/>
      <c r="H208" s="101">
        <v>0.37501884986159906</v>
      </c>
      <c r="I208" s="89" t="s">
        <v>369</v>
      </c>
      <c r="J208" s="89"/>
      <c r="K208" s="89">
        <v>1.2125124387424113</v>
      </c>
      <c r="L208" s="89"/>
      <c r="M208" s="89"/>
    </row>
    <row r="209" spans="1:13" x14ac:dyDescent="0.3">
      <c r="A209" s="94" t="s">
        <v>476</v>
      </c>
      <c r="B209" s="94" t="s">
        <v>21</v>
      </c>
      <c r="C209" s="94" t="b">
        <v>0</v>
      </c>
      <c r="D209" s="94" t="s">
        <v>71</v>
      </c>
      <c r="E209" s="94" t="s">
        <v>25</v>
      </c>
      <c r="F209" s="89" t="s">
        <v>480</v>
      </c>
      <c r="G209" s="101"/>
      <c r="H209" s="101">
        <v>2.0500060276232235</v>
      </c>
      <c r="I209" s="89" t="s">
        <v>369</v>
      </c>
      <c r="J209" s="89"/>
      <c r="K209" s="89"/>
      <c r="L209" s="89"/>
      <c r="M209" s="89"/>
    </row>
    <row r="210" spans="1:13" x14ac:dyDescent="0.3">
      <c r="A210" s="94" t="s">
        <v>476</v>
      </c>
      <c r="B210" s="94" t="s">
        <v>27</v>
      </c>
      <c r="C210" s="94" t="b">
        <v>0</v>
      </c>
      <c r="D210" s="94" t="s">
        <v>22</v>
      </c>
      <c r="E210" s="94" t="s">
        <v>23</v>
      </c>
      <c r="F210" s="89" t="s">
        <v>481</v>
      </c>
      <c r="G210" s="101"/>
      <c r="H210" s="101">
        <v>9.2636931323529403E-2</v>
      </c>
      <c r="I210" s="89" t="s">
        <v>249</v>
      </c>
      <c r="J210" s="89"/>
      <c r="K210" s="89">
        <v>0.32070499707192507</v>
      </c>
      <c r="L210" s="89"/>
      <c r="M210" s="89"/>
    </row>
    <row r="211" spans="1:13" x14ac:dyDescent="0.3">
      <c r="A211" s="94" t="s">
        <v>476</v>
      </c>
      <c r="B211" s="94" t="s">
        <v>27</v>
      </c>
      <c r="C211" s="94" t="b">
        <v>1</v>
      </c>
      <c r="D211" s="94" t="s">
        <v>22</v>
      </c>
      <c r="E211" s="94" t="s">
        <v>23</v>
      </c>
      <c r="F211" s="89" t="s">
        <v>482</v>
      </c>
      <c r="G211" s="101"/>
      <c r="H211" s="101">
        <v>9.2636931323529403E-2</v>
      </c>
      <c r="I211" s="89" t="s">
        <v>249</v>
      </c>
      <c r="J211" s="89"/>
      <c r="K211" s="89"/>
      <c r="L211" s="89"/>
      <c r="M211" s="89"/>
    </row>
    <row r="212" spans="1:13" x14ac:dyDescent="0.3">
      <c r="A212" s="94" t="s">
        <v>476</v>
      </c>
      <c r="B212" s="94" t="s">
        <v>27</v>
      </c>
      <c r="C212" s="94" t="b">
        <v>0</v>
      </c>
      <c r="D212" s="94" t="s">
        <v>22</v>
      </c>
      <c r="E212" s="94" t="s">
        <v>25</v>
      </c>
      <c r="F212" s="89" t="s">
        <v>483</v>
      </c>
      <c r="G212" s="101"/>
      <c r="H212" s="101">
        <v>0.5441908128870947</v>
      </c>
      <c r="I212" s="89" t="s">
        <v>249</v>
      </c>
      <c r="J212" s="89"/>
      <c r="K212" s="89"/>
      <c r="L212" s="89"/>
      <c r="M212" s="89"/>
    </row>
    <row r="213" spans="1:13" x14ac:dyDescent="0.3">
      <c r="A213" s="94" t="s">
        <v>476</v>
      </c>
      <c r="B213" s="94" t="s">
        <v>27</v>
      </c>
      <c r="C213" s="94" t="b">
        <v>1</v>
      </c>
      <c r="D213" s="94" t="s">
        <v>22</v>
      </c>
      <c r="E213" s="94" t="s">
        <v>25</v>
      </c>
      <c r="F213" s="89" t="s">
        <v>484</v>
      </c>
      <c r="G213" s="101"/>
      <c r="H213" s="101">
        <v>0.5441908128870947</v>
      </c>
      <c r="I213" s="89" t="s">
        <v>249</v>
      </c>
      <c r="J213" s="89"/>
      <c r="K213" s="89"/>
      <c r="L213" s="89"/>
      <c r="M213" s="89"/>
    </row>
    <row r="214" spans="1:13" x14ac:dyDescent="0.3">
      <c r="A214" s="94" t="s">
        <v>476</v>
      </c>
      <c r="B214" s="94" t="s">
        <v>27</v>
      </c>
      <c r="C214" s="94" t="b">
        <v>0</v>
      </c>
      <c r="D214" s="94" t="s">
        <v>26</v>
      </c>
      <c r="E214" s="94" t="s">
        <v>23</v>
      </c>
      <c r="F214" s="89" t="s">
        <v>485</v>
      </c>
      <c r="G214" s="101"/>
      <c r="H214" s="101">
        <v>0.1659662628624877</v>
      </c>
      <c r="I214" s="89" t="s">
        <v>152</v>
      </c>
      <c r="J214" s="89"/>
      <c r="K214" s="89">
        <v>0.53918614126032383</v>
      </c>
      <c r="L214" s="89"/>
      <c r="M214" s="89"/>
    </row>
    <row r="215" spans="1:13" x14ac:dyDescent="0.3">
      <c r="A215" s="94" t="s">
        <v>476</v>
      </c>
      <c r="B215" s="94" t="s">
        <v>27</v>
      </c>
      <c r="C215" s="94" t="b">
        <v>0</v>
      </c>
      <c r="D215" s="94" t="s">
        <v>26</v>
      </c>
      <c r="E215" s="94" t="s">
        <v>24</v>
      </c>
      <c r="F215" s="89" t="s">
        <v>486</v>
      </c>
      <c r="G215" s="101"/>
      <c r="H215" s="101">
        <v>0.50074705196320013</v>
      </c>
      <c r="I215" s="89" t="s">
        <v>152</v>
      </c>
      <c r="J215" s="89"/>
      <c r="K215" s="89"/>
      <c r="L215" s="89"/>
      <c r="M215" s="89"/>
    </row>
    <row r="216" spans="1:13" x14ac:dyDescent="0.3">
      <c r="A216" s="94" t="s">
        <v>476</v>
      </c>
      <c r="B216" s="94" t="s">
        <v>27</v>
      </c>
      <c r="C216" s="94" t="b">
        <v>0</v>
      </c>
      <c r="D216" s="94" t="s">
        <v>26</v>
      </c>
      <c r="E216" s="94" t="s">
        <v>25</v>
      </c>
      <c r="F216" s="89" t="s">
        <v>487</v>
      </c>
      <c r="G216" s="101"/>
      <c r="H216" s="101">
        <v>0.95084510895528362</v>
      </c>
      <c r="I216" s="89" t="s">
        <v>152</v>
      </c>
      <c r="J216" s="89"/>
      <c r="K216" s="89"/>
      <c r="L216" s="89"/>
      <c r="M216" s="89"/>
    </row>
    <row r="217" spans="1:13" x14ac:dyDescent="0.3">
      <c r="A217" s="94" t="s">
        <v>476</v>
      </c>
      <c r="B217" s="94" t="s">
        <v>27</v>
      </c>
      <c r="C217" s="94" t="b">
        <v>0</v>
      </c>
      <c r="D217" s="94" t="s">
        <v>71</v>
      </c>
      <c r="E217" s="94" t="s">
        <v>23</v>
      </c>
      <c r="F217" s="89" t="s">
        <v>488</v>
      </c>
      <c r="G217" s="101"/>
      <c r="H217" s="101">
        <v>0.24983596601053235</v>
      </c>
      <c r="I217" s="89" t="s">
        <v>167</v>
      </c>
      <c r="J217" s="89"/>
      <c r="K217" s="89">
        <v>0.84407817943039687</v>
      </c>
      <c r="L217" s="89"/>
      <c r="M217" s="89"/>
    </row>
    <row r="218" spans="1:13" x14ac:dyDescent="0.3">
      <c r="A218" s="94" t="s">
        <v>476</v>
      </c>
      <c r="B218" s="94" t="s">
        <v>27</v>
      </c>
      <c r="C218" s="94" t="b">
        <v>0</v>
      </c>
      <c r="D218" s="94" t="s">
        <v>71</v>
      </c>
      <c r="E218" s="94" t="s">
        <v>25</v>
      </c>
      <c r="F218" s="89" t="s">
        <v>489</v>
      </c>
      <c r="G218" s="101"/>
      <c r="H218" s="101">
        <v>1.4383203928502615</v>
      </c>
      <c r="I218" s="89" t="s">
        <v>167</v>
      </c>
      <c r="J218" s="89"/>
      <c r="K218" s="89"/>
      <c r="L218" s="89"/>
      <c r="M218" s="89"/>
    </row>
    <row r="219" spans="1:13" x14ac:dyDescent="0.3">
      <c r="A219" s="94" t="s">
        <v>476</v>
      </c>
      <c r="B219" s="94" t="s">
        <v>27</v>
      </c>
      <c r="C219" s="94" t="b">
        <v>0</v>
      </c>
      <c r="D219" s="94" t="s">
        <v>74</v>
      </c>
      <c r="E219" s="94" t="s">
        <v>23</v>
      </c>
      <c r="F219" s="89" t="s">
        <v>490</v>
      </c>
      <c r="G219" s="101"/>
      <c r="H219" s="101">
        <v>0.43487337366504958</v>
      </c>
      <c r="I219" s="89" t="s">
        <v>168</v>
      </c>
      <c r="J219" s="89"/>
      <c r="K219" s="89">
        <v>1.5064164325427392</v>
      </c>
      <c r="L219" s="89"/>
      <c r="M219" s="89"/>
    </row>
    <row r="220" spans="1:13" x14ac:dyDescent="0.3">
      <c r="A220" s="94" t="s">
        <v>476</v>
      </c>
      <c r="B220" s="94" t="s">
        <v>28</v>
      </c>
      <c r="C220" s="94" t="b">
        <v>0</v>
      </c>
      <c r="D220" s="94" t="s">
        <v>26</v>
      </c>
      <c r="E220" s="94" t="s">
        <v>25</v>
      </c>
      <c r="F220" s="89" t="s">
        <v>491</v>
      </c>
      <c r="G220" s="101"/>
      <c r="H220" s="101">
        <v>1.0413107688382086</v>
      </c>
      <c r="I220" s="89" t="s">
        <v>243</v>
      </c>
      <c r="J220" s="89"/>
      <c r="K220" s="89">
        <v>0.62599034120579233</v>
      </c>
      <c r="L220" s="89"/>
      <c r="M220" s="89"/>
    </row>
    <row r="221" spans="1:13" x14ac:dyDescent="0.3">
      <c r="A221" s="94" t="s">
        <v>476</v>
      </c>
      <c r="B221" s="94" t="s">
        <v>28</v>
      </c>
      <c r="C221" s="94" t="b">
        <v>0</v>
      </c>
      <c r="D221" s="94" t="s">
        <v>71</v>
      </c>
      <c r="E221" s="94" t="s">
        <v>23</v>
      </c>
      <c r="F221" s="89" t="s">
        <v>492</v>
      </c>
      <c r="G221" s="101"/>
      <c r="H221" s="101">
        <v>0.27619059315842515</v>
      </c>
      <c r="I221" s="89" t="s">
        <v>244</v>
      </c>
      <c r="J221" s="89"/>
      <c r="K221" s="89">
        <v>0.90981927448796918</v>
      </c>
      <c r="L221" s="89"/>
      <c r="M221" s="89"/>
    </row>
    <row r="222" spans="1:13" x14ac:dyDescent="0.3">
      <c r="A222" s="94" t="s">
        <v>476</v>
      </c>
      <c r="B222" s="94" t="s">
        <v>28</v>
      </c>
      <c r="C222" s="94" t="b">
        <v>0</v>
      </c>
      <c r="D222" s="94" t="s">
        <v>71</v>
      </c>
      <c r="E222" s="94" t="s">
        <v>25</v>
      </c>
      <c r="F222" s="89" t="s">
        <v>493</v>
      </c>
      <c r="G222" s="101"/>
      <c r="H222" s="101">
        <v>1.5434479558175132</v>
      </c>
      <c r="I222" s="89" t="s">
        <v>244</v>
      </c>
      <c r="J222" s="89"/>
      <c r="K222" s="89"/>
      <c r="L222" s="89"/>
      <c r="M222" s="89"/>
    </row>
    <row r="223" spans="1:13" x14ac:dyDescent="0.3">
      <c r="A223" s="94" t="s">
        <v>476</v>
      </c>
      <c r="B223" s="94" t="s">
        <v>29</v>
      </c>
      <c r="C223" s="94" t="b">
        <v>0</v>
      </c>
      <c r="D223" s="94" t="s">
        <v>22</v>
      </c>
      <c r="E223" s="94" t="s">
        <v>23</v>
      </c>
      <c r="F223" s="89" t="s">
        <v>494</v>
      </c>
      <c r="G223" s="101"/>
      <c r="H223" s="101">
        <v>0.15220746397176332</v>
      </c>
      <c r="I223" s="89" t="s">
        <v>436</v>
      </c>
      <c r="J223" s="89"/>
      <c r="K223" s="89">
        <v>0.4850796562027217</v>
      </c>
      <c r="L223" s="89"/>
      <c r="M223" s="89"/>
    </row>
    <row r="224" spans="1:13" x14ac:dyDescent="0.3">
      <c r="A224" s="94" t="s">
        <v>476</v>
      </c>
      <c r="B224" s="94" t="s">
        <v>29</v>
      </c>
      <c r="C224" s="94" t="b">
        <v>1</v>
      </c>
      <c r="D224" s="94" t="s">
        <v>22</v>
      </c>
      <c r="E224" s="94" t="s">
        <v>25</v>
      </c>
      <c r="F224" s="89" t="s">
        <v>495</v>
      </c>
      <c r="G224" s="101"/>
      <c r="H224" s="101">
        <v>0.83911758219214883</v>
      </c>
      <c r="I224" s="89" t="s">
        <v>436</v>
      </c>
      <c r="J224" s="89"/>
      <c r="K224" s="89"/>
      <c r="L224" s="89"/>
      <c r="M224" s="89"/>
    </row>
    <row r="225" spans="1:13" x14ac:dyDescent="0.3">
      <c r="A225" s="94" t="s">
        <v>476</v>
      </c>
      <c r="B225" s="94" t="s">
        <v>29</v>
      </c>
      <c r="C225" s="94" t="b">
        <v>0</v>
      </c>
      <c r="D225" s="94" t="s">
        <v>26</v>
      </c>
      <c r="E225" s="94" t="s">
        <v>25</v>
      </c>
      <c r="F225" s="89" t="s">
        <v>496</v>
      </c>
      <c r="G225" s="101"/>
      <c r="H225" s="101">
        <v>1.3554580755751162</v>
      </c>
      <c r="I225" s="89" t="s">
        <v>153</v>
      </c>
      <c r="J225" s="89"/>
      <c r="K225" s="89">
        <v>0.83790578392496939</v>
      </c>
      <c r="L225" s="89"/>
      <c r="M225" s="89"/>
    </row>
    <row r="226" spans="1:13" x14ac:dyDescent="0.3">
      <c r="A226" s="94" t="s">
        <v>476</v>
      </c>
      <c r="B226" s="94" t="s">
        <v>29</v>
      </c>
      <c r="C226" s="94" t="b">
        <v>0</v>
      </c>
      <c r="D226" s="94" t="s">
        <v>71</v>
      </c>
      <c r="E226" s="94" t="s">
        <v>25</v>
      </c>
      <c r="F226" s="89" t="s">
        <v>497</v>
      </c>
      <c r="G226" s="101"/>
      <c r="H226" s="101">
        <v>1.9323655272527833</v>
      </c>
      <c r="I226" s="89" t="s">
        <v>383</v>
      </c>
      <c r="J226" s="89"/>
      <c r="K226" s="89">
        <v>1.2099008021440261</v>
      </c>
      <c r="L226" s="89"/>
      <c r="M226" s="89"/>
    </row>
    <row r="227" spans="1:13" x14ac:dyDescent="0.3">
      <c r="A227" s="94" t="s">
        <v>476</v>
      </c>
      <c r="B227" s="94" t="s">
        <v>30</v>
      </c>
      <c r="C227" s="94" t="b">
        <v>0</v>
      </c>
      <c r="D227" s="94" t="s">
        <v>22</v>
      </c>
      <c r="E227" s="94" t="s">
        <v>23</v>
      </c>
      <c r="F227" s="89" t="s">
        <v>498</v>
      </c>
      <c r="G227" s="101"/>
      <c r="H227" s="101">
        <v>0.17554478468586981</v>
      </c>
      <c r="I227" s="89" t="s">
        <v>253</v>
      </c>
      <c r="J227" s="89"/>
      <c r="K227" s="89">
        <v>0.50092447023568398</v>
      </c>
      <c r="L227" s="89"/>
      <c r="M227" s="89"/>
    </row>
    <row r="228" spans="1:13" x14ac:dyDescent="0.3">
      <c r="A228" s="94" t="s">
        <v>476</v>
      </c>
      <c r="B228" s="94" t="s">
        <v>30</v>
      </c>
      <c r="C228" s="94" t="b">
        <v>0</v>
      </c>
      <c r="D228" s="94" t="s">
        <v>22</v>
      </c>
      <c r="E228" s="94" t="s">
        <v>24</v>
      </c>
      <c r="F228" s="89" t="s">
        <v>499</v>
      </c>
      <c r="G228" s="101"/>
      <c r="H228" s="101">
        <v>0.22638306389196552</v>
      </c>
      <c r="I228" s="89" t="s">
        <v>253</v>
      </c>
      <c r="J228" s="89"/>
      <c r="K228" s="89"/>
      <c r="L228" s="89"/>
      <c r="M228" s="89"/>
    </row>
    <row r="229" spans="1:13" x14ac:dyDescent="0.3">
      <c r="A229" s="94" t="s">
        <v>476</v>
      </c>
      <c r="B229" s="94" t="s">
        <v>30</v>
      </c>
      <c r="C229" s="94" t="b">
        <v>0</v>
      </c>
      <c r="D229" s="94" t="s">
        <v>22</v>
      </c>
      <c r="E229" s="94" t="s">
        <v>25</v>
      </c>
      <c r="F229" s="89" t="s">
        <v>500</v>
      </c>
      <c r="G229" s="101"/>
      <c r="H229" s="101">
        <v>1.1008455621292166</v>
      </c>
      <c r="I229" s="89" t="s">
        <v>253</v>
      </c>
      <c r="J229" s="89"/>
      <c r="K229" s="89"/>
      <c r="L229" s="89"/>
      <c r="M229" s="89"/>
    </row>
    <row r="230" spans="1:13" x14ac:dyDescent="0.3">
      <c r="A230" s="94" t="s">
        <v>476</v>
      </c>
      <c r="B230" s="94" t="s">
        <v>30</v>
      </c>
      <c r="C230" s="94" t="b">
        <v>1</v>
      </c>
      <c r="D230" s="94" t="s">
        <v>22</v>
      </c>
      <c r="E230" s="94" t="s">
        <v>25</v>
      </c>
      <c r="F230" s="89" t="s">
        <v>501</v>
      </c>
      <c r="G230" s="101"/>
      <c r="H230" s="101">
        <v>1.0711921403172189</v>
      </c>
      <c r="I230" s="89" t="s">
        <v>253</v>
      </c>
      <c r="J230" s="89"/>
      <c r="K230" s="89"/>
      <c r="L230" s="89"/>
      <c r="M230" s="89"/>
    </row>
    <row r="231" spans="1:13" x14ac:dyDescent="0.3">
      <c r="A231" s="94" t="s">
        <v>476</v>
      </c>
      <c r="B231" s="94" t="s">
        <v>30</v>
      </c>
      <c r="C231" s="94" t="b">
        <v>0</v>
      </c>
      <c r="D231" s="94" t="s">
        <v>26</v>
      </c>
      <c r="E231" s="94" t="s">
        <v>23</v>
      </c>
      <c r="F231" s="89" t="s">
        <v>502</v>
      </c>
      <c r="G231" s="101"/>
      <c r="H231" s="101">
        <v>0.24348375417109724</v>
      </c>
      <c r="I231" s="89" t="s">
        <v>154</v>
      </c>
      <c r="J231" s="89"/>
      <c r="K231" s="89">
        <v>0.77187494185279515</v>
      </c>
      <c r="L231" s="89"/>
      <c r="M231" s="89"/>
    </row>
    <row r="232" spans="1:13" x14ac:dyDescent="0.3">
      <c r="A232" s="94" t="s">
        <v>476</v>
      </c>
      <c r="B232" s="94" t="s">
        <v>30</v>
      </c>
      <c r="C232" s="94" t="b">
        <v>0</v>
      </c>
      <c r="D232" s="94" t="s">
        <v>26</v>
      </c>
      <c r="E232" s="94" t="s">
        <v>24</v>
      </c>
      <c r="F232" s="89" t="s">
        <v>503</v>
      </c>
      <c r="G232" s="101"/>
      <c r="H232" s="101">
        <v>0.34382014369956948</v>
      </c>
      <c r="I232" s="89" t="s">
        <v>154</v>
      </c>
      <c r="J232" s="89"/>
      <c r="K232" s="89"/>
      <c r="L232" s="89"/>
      <c r="M232" s="89"/>
    </row>
    <row r="233" spans="1:13" x14ac:dyDescent="0.3">
      <c r="A233" s="94" t="s">
        <v>476</v>
      </c>
      <c r="B233" s="94" t="s">
        <v>30</v>
      </c>
      <c r="C233" s="94" t="b">
        <v>0</v>
      </c>
      <c r="D233" s="94" t="s">
        <v>26</v>
      </c>
      <c r="E233" s="94" t="s">
        <v>25</v>
      </c>
      <c r="F233" s="89" t="s">
        <v>504</v>
      </c>
      <c r="G233" s="101"/>
      <c r="H233" s="101">
        <v>1.7283209276877187</v>
      </c>
      <c r="I233" s="89" t="s">
        <v>154</v>
      </c>
      <c r="J233" s="89"/>
      <c r="K233" s="89"/>
      <c r="L233" s="89"/>
      <c r="M233" s="89"/>
    </row>
    <row r="234" spans="1:13" x14ac:dyDescent="0.3">
      <c r="A234" s="94" t="s">
        <v>476</v>
      </c>
      <c r="B234" s="94" t="s">
        <v>30</v>
      </c>
      <c r="C234" s="94" t="b">
        <v>0</v>
      </c>
      <c r="D234" s="94" t="s">
        <v>71</v>
      </c>
      <c r="E234" s="94" t="s">
        <v>23</v>
      </c>
      <c r="F234" s="89" t="s">
        <v>505</v>
      </c>
      <c r="G234" s="101"/>
      <c r="H234" s="101">
        <v>0.31576035136231406</v>
      </c>
      <c r="I234" s="89" t="s">
        <v>169</v>
      </c>
      <c r="J234" s="89"/>
      <c r="K234" s="89">
        <v>1.3697804517239409</v>
      </c>
      <c r="L234" s="89"/>
      <c r="M234" s="89"/>
    </row>
    <row r="235" spans="1:13" x14ac:dyDescent="0.3">
      <c r="A235" s="94" t="s">
        <v>476</v>
      </c>
      <c r="B235" s="94" t="s">
        <v>30</v>
      </c>
      <c r="C235" s="94" t="b">
        <v>0</v>
      </c>
      <c r="D235" s="94" t="s">
        <v>71</v>
      </c>
      <c r="E235" s="94" t="s">
        <v>25</v>
      </c>
      <c r="F235" s="89" t="s">
        <v>506</v>
      </c>
      <c r="G235" s="101"/>
      <c r="H235" s="101">
        <v>2.4238005520855679</v>
      </c>
      <c r="I235" s="89" t="s">
        <v>169</v>
      </c>
      <c r="J235" s="89"/>
      <c r="K235" s="89"/>
      <c r="L235" s="89"/>
      <c r="M235" s="89"/>
    </row>
    <row r="236" spans="1:13" x14ac:dyDescent="0.3">
      <c r="A236" s="94" t="s">
        <v>476</v>
      </c>
      <c r="B236" s="94" t="s">
        <v>93</v>
      </c>
      <c r="C236" s="94" t="b">
        <v>0</v>
      </c>
      <c r="D236" s="94" t="s">
        <v>22</v>
      </c>
      <c r="E236" s="94" t="s">
        <v>23</v>
      </c>
      <c r="F236" s="89" t="s">
        <v>507</v>
      </c>
      <c r="G236" s="101"/>
      <c r="H236" s="101">
        <v>9.0957997711109365E-2</v>
      </c>
      <c r="I236" s="89" t="s">
        <v>259</v>
      </c>
      <c r="J236" s="89"/>
      <c r="K236" s="89">
        <v>0.24735156464755828</v>
      </c>
      <c r="L236" s="89"/>
      <c r="M236" s="89"/>
    </row>
    <row r="237" spans="1:13" x14ac:dyDescent="0.3">
      <c r="A237" s="94" t="s">
        <v>476</v>
      </c>
      <c r="B237" s="94" t="s">
        <v>93</v>
      </c>
      <c r="C237" s="94" t="b">
        <v>1</v>
      </c>
      <c r="D237" s="94" t="s">
        <v>22</v>
      </c>
      <c r="E237" s="94" t="s">
        <v>23</v>
      </c>
      <c r="F237" s="89" t="s">
        <v>508</v>
      </c>
      <c r="G237" s="101"/>
      <c r="H237" s="101">
        <v>9.0957867788548225E-2</v>
      </c>
      <c r="I237" s="89" t="s">
        <v>259</v>
      </c>
      <c r="J237" s="89"/>
      <c r="K237" s="89"/>
      <c r="L237" s="89"/>
      <c r="M237" s="89"/>
    </row>
    <row r="238" spans="1:13" x14ac:dyDescent="0.3">
      <c r="A238" s="94" t="s">
        <v>476</v>
      </c>
      <c r="B238" s="94" t="s">
        <v>93</v>
      </c>
      <c r="C238" s="94" t="b">
        <v>0</v>
      </c>
      <c r="D238" s="94" t="s">
        <v>22</v>
      </c>
      <c r="E238" s="94" t="s">
        <v>24</v>
      </c>
      <c r="F238" s="89" t="s">
        <v>509</v>
      </c>
      <c r="G238" s="101"/>
      <c r="H238" s="101">
        <v>0.10286542498428522</v>
      </c>
      <c r="I238" s="89" t="s">
        <v>259</v>
      </c>
      <c r="J238" s="89"/>
      <c r="K238" s="89"/>
      <c r="L238" s="89"/>
      <c r="M238" s="89"/>
    </row>
    <row r="239" spans="1:13" x14ac:dyDescent="0.3">
      <c r="A239" s="94" t="s">
        <v>476</v>
      </c>
      <c r="B239" s="94" t="s">
        <v>93</v>
      </c>
      <c r="C239" s="94" t="b">
        <v>0</v>
      </c>
      <c r="D239" s="94" t="s">
        <v>22</v>
      </c>
      <c r="E239" s="94" t="s">
        <v>25</v>
      </c>
      <c r="F239" s="89" t="s">
        <v>510</v>
      </c>
      <c r="G239" s="101"/>
      <c r="H239" s="101">
        <v>0.54824656497444335</v>
      </c>
      <c r="I239" s="89" t="s">
        <v>259</v>
      </c>
      <c r="J239" s="89"/>
      <c r="K239" s="89"/>
      <c r="L239" s="89"/>
      <c r="M239" s="89"/>
    </row>
    <row r="240" spans="1:13" x14ac:dyDescent="0.3">
      <c r="A240" s="94" t="s">
        <v>476</v>
      </c>
      <c r="B240" s="94" t="s">
        <v>93</v>
      </c>
      <c r="C240" s="94" t="b">
        <v>1</v>
      </c>
      <c r="D240" s="94" t="s">
        <v>22</v>
      </c>
      <c r="E240" s="94" t="s">
        <v>25</v>
      </c>
      <c r="F240" s="89" t="s">
        <v>511</v>
      </c>
      <c r="G240" s="101"/>
      <c r="H240" s="101">
        <v>0.54823127124728022</v>
      </c>
      <c r="I240" s="89" t="s">
        <v>259</v>
      </c>
      <c r="J240" s="89"/>
      <c r="K240" s="89"/>
      <c r="L240" s="89"/>
      <c r="M240" s="89"/>
    </row>
    <row r="241" spans="1:13" x14ac:dyDescent="0.3">
      <c r="A241" s="94" t="s">
        <v>476</v>
      </c>
      <c r="B241" s="94" t="s">
        <v>93</v>
      </c>
      <c r="C241" s="94" t="b">
        <v>0</v>
      </c>
      <c r="D241" s="94" t="s">
        <v>26</v>
      </c>
      <c r="E241" s="94" t="s">
        <v>23</v>
      </c>
      <c r="F241" s="89" t="s">
        <v>512</v>
      </c>
      <c r="G241" s="101"/>
      <c r="H241" s="101">
        <v>0.14554376884693926</v>
      </c>
      <c r="I241" s="89" t="s">
        <v>175</v>
      </c>
      <c r="J241" s="89"/>
      <c r="K241" s="89">
        <v>0.41183908188683155</v>
      </c>
      <c r="L241" s="89"/>
      <c r="M241" s="89"/>
    </row>
    <row r="242" spans="1:13" x14ac:dyDescent="0.3">
      <c r="A242" s="94" t="s">
        <v>476</v>
      </c>
      <c r="B242" s="94" t="s">
        <v>93</v>
      </c>
      <c r="C242" s="94" t="b">
        <v>0</v>
      </c>
      <c r="D242" s="94" t="s">
        <v>26</v>
      </c>
      <c r="E242" s="94" t="s">
        <v>25</v>
      </c>
      <c r="F242" s="89" t="s">
        <v>513</v>
      </c>
      <c r="G242" s="101"/>
      <c r="H242" s="101">
        <v>0.92752088191699911</v>
      </c>
      <c r="I242" s="89" t="s">
        <v>175</v>
      </c>
      <c r="J242" s="89"/>
      <c r="K242" s="89"/>
      <c r="L242" s="89"/>
      <c r="M242" s="89"/>
    </row>
    <row r="243" spans="1:13" x14ac:dyDescent="0.3">
      <c r="A243" s="94" t="s">
        <v>476</v>
      </c>
      <c r="B243" s="94" t="s">
        <v>93</v>
      </c>
      <c r="C243" s="94" t="b">
        <v>0</v>
      </c>
      <c r="D243" s="94" t="s">
        <v>71</v>
      </c>
      <c r="E243" s="94" t="s">
        <v>23</v>
      </c>
      <c r="F243" s="89" t="s">
        <v>514</v>
      </c>
      <c r="G243" s="101"/>
      <c r="H243" s="101">
        <v>0.20696934044665308</v>
      </c>
      <c r="I243" s="89" t="s">
        <v>170</v>
      </c>
      <c r="J243" s="89"/>
      <c r="K243" s="89">
        <v>0.79032369052560647</v>
      </c>
      <c r="L243" s="89"/>
      <c r="M243" s="89"/>
    </row>
    <row r="244" spans="1:13" x14ac:dyDescent="0.3">
      <c r="A244" s="94" t="s">
        <v>476</v>
      </c>
      <c r="B244" s="94" t="s">
        <v>93</v>
      </c>
      <c r="C244" s="94" t="b">
        <v>0</v>
      </c>
      <c r="D244" s="94" t="s">
        <v>71</v>
      </c>
      <c r="E244" s="94" t="s">
        <v>25</v>
      </c>
      <c r="F244" s="89" t="s">
        <v>515</v>
      </c>
      <c r="G244" s="101"/>
      <c r="H244" s="101">
        <v>1.3736780406045599</v>
      </c>
      <c r="I244" s="89" t="s">
        <v>170</v>
      </c>
      <c r="J244" s="89"/>
      <c r="K244" s="89"/>
      <c r="L244" s="89"/>
      <c r="M244" s="89"/>
    </row>
    <row r="245" spans="1:13" x14ac:dyDescent="0.3">
      <c r="A245" s="94" t="s">
        <v>476</v>
      </c>
      <c r="B245" s="94" t="s">
        <v>93</v>
      </c>
      <c r="C245" s="94" t="b">
        <v>0</v>
      </c>
      <c r="D245" s="94" t="s">
        <v>74</v>
      </c>
      <c r="E245" s="94" t="s">
        <v>23</v>
      </c>
      <c r="F245" s="89" t="s">
        <v>516</v>
      </c>
      <c r="G245" s="101"/>
      <c r="H245" s="101">
        <v>0.32309834572813817</v>
      </c>
      <c r="I245" s="89" t="s">
        <v>171</v>
      </c>
      <c r="J245" s="89"/>
      <c r="K245" s="89">
        <v>0.90958889213330496</v>
      </c>
      <c r="L245" s="89"/>
      <c r="M245" s="89"/>
    </row>
    <row r="246" spans="1:13" x14ac:dyDescent="0.3">
      <c r="A246" s="94" t="s">
        <v>476</v>
      </c>
      <c r="B246" s="94" t="s">
        <v>93</v>
      </c>
      <c r="C246" s="94" t="b">
        <v>0</v>
      </c>
      <c r="D246" s="94" t="s">
        <v>74</v>
      </c>
      <c r="E246" s="94" t="s">
        <v>25</v>
      </c>
      <c r="F246" s="89" t="s">
        <v>517</v>
      </c>
      <c r="G246" s="101"/>
      <c r="H246" s="101">
        <v>2.0590641589114806</v>
      </c>
      <c r="I246" s="89" t="s">
        <v>171</v>
      </c>
      <c r="J246" s="89"/>
      <c r="K246" s="89"/>
      <c r="L246" s="89"/>
      <c r="M246" s="89"/>
    </row>
    <row r="247" spans="1:13" x14ac:dyDescent="0.3">
      <c r="A247" s="94" t="s">
        <v>476</v>
      </c>
      <c r="B247" s="94" t="s">
        <v>31</v>
      </c>
      <c r="C247" s="94" t="b">
        <v>0</v>
      </c>
      <c r="D247" s="94" t="s">
        <v>22</v>
      </c>
      <c r="E247" s="94" t="s">
        <v>23</v>
      </c>
      <c r="F247" s="89" t="s">
        <v>518</v>
      </c>
      <c r="G247" s="101"/>
      <c r="H247" s="101">
        <v>0.10846292144884029</v>
      </c>
      <c r="I247" s="89" t="s">
        <v>263</v>
      </c>
      <c r="J247" s="89"/>
      <c r="K247" s="89">
        <v>0.31143076304782213</v>
      </c>
      <c r="L247" s="89"/>
      <c r="M247" s="89"/>
    </row>
    <row r="248" spans="1:13" x14ac:dyDescent="0.3">
      <c r="A248" s="94" t="s">
        <v>476</v>
      </c>
      <c r="B248" s="94" t="s">
        <v>31</v>
      </c>
      <c r="C248" s="94" t="b">
        <v>1</v>
      </c>
      <c r="D248" s="94" t="s">
        <v>22</v>
      </c>
      <c r="E248" s="94" t="s">
        <v>23</v>
      </c>
      <c r="F248" s="89" t="s">
        <v>519</v>
      </c>
      <c r="G248" s="101"/>
      <c r="H248" s="101">
        <v>0.10846276862988748</v>
      </c>
      <c r="I248" s="89" t="s">
        <v>263</v>
      </c>
      <c r="J248" s="89"/>
      <c r="K248" s="89"/>
      <c r="L248" s="89"/>
      <c r="M248" s="89"/>
    </row>
    <row r="249" spans="1:13" x14ac:dyDescent="0.3">
      <c r="A249" s="94" t="s">
        <v>476</v>
      </c>
      <c r="B249" s="94" t="s">
        <v>31</v>
      </c>
      <c r="C249" s="94" t="b">
        <v>0</v>
      </c>
      <c r="D249" s="94" t="s">
        <v>22</v>
      </c>
      <c r="E249" s="94" t="s">
        <v>24</v>
      </c>
      <c r="F249" s="89" t="s">
        <v>520</v>
      </c>
      <c r="G249" s="101"/>
      <c r="H249" s="101">
        <v>0.14660049875532363</v>
      </c>
      <c r="I249" s="89" t="s">
        <v>263</v>
      </c>
      <c r="J249" s="89"/>
      <c r="K249" s="89"/>
      <c r="L249" s="89"/>
      <c r="M249" s="89"/>
    </row>
    <row r="250" spans="1:13" x14ac:dyDescent="0.3">
      <c r="A250" s="94" t="s">
        <v>476</v>
      </c>
      <c r="B250" s="94" t="s">
        <v>31</v>
      </c>
      <c r="C250" s="94" t="b">
        <v>1</v>
      </c>
      <c r="D250" s="94" t="s">
        <v>22</v>
      </c>
      <c r="E250" s="94" t="s">
        <v>24</v>
      </c>
      <c r="F250" s="89" t="s">
        <v>521</v>
      </c>
      <c r="G250" s="101"/>
      <c r="H250" s="101">
        <v>0.14660030915698474</v>
      </c>
      <c r="I250" s="89" t="s">
        <v>263</v>
      </c>
      <c r="J250" s="89"/>
      <c r="K250" s="89"/>
      <c r="L250" s="89"/>
      <c r="M250" s="89"/>
    </row>
    <row r="251" spans="1:13" x14ac:dyDescent="0.3">
      <c r="A251" s="94" t="s">
        <v>476</v>
      </c>
      <c r="B251" s="94" t="s">
        <v>31</v>
      </c>
      <c r="C251" s="94" t="b">
        <v>0</v>
      </c>
      <c r="D251" s="94" t="s">
        <v>22</v>
      </c>
      <c r="E251" s="94" t="s">
        <v>25</v>
      </c>
      <c r="F251" s="89" t="s">
        <v>522</v>
      </c>
      <c r="G251" s="101"/>
      <c r="H251" s="101">
        <v>0.67922886893930245</v>
      </c>
      <c r="I251" s="89" t="s">
        <v>263</v>
      </c>
      <c r="J251" s="89"/>
      <c r="K251" s="89"/>
      <c r="L251" s="89"/>
      <c r="M251" s="89"/>
    </row>
    <row r="252" spans="1:13" x14ac:dyDescent="0.3">
      <c r="A252" s="94" t="s">
        <v>476</v>
      </c>
      <c r="B252" s="94" t="s">
        <v>31</v>
      </c>
      <c r="C252" s="94" t="b">
        <v>1</v>
      </c>
      <c r="D252" s="94" t="s">
        <v>22</v>
      </c>
      <c r="E252" s="94" t="s">
        <v>25</v>
      </c>
      <c r="F252" s="89" t="s">
        <v>523</v>
      </c>
      <c r="G252" s="101"/>
      <c r="H252" s="101">
        <v>0.67921087998227214</v>
      </c>
      <c r="I252" s="89" t="s">
        <v>263</v>
      </c>
      <c r="J252" s="89"/>
      <c r="K252" s="89"/>
      <c r="L252" s="89"/>
      <c r="M252" s="89"/>
    </row>
    <row r="253" spans="1:13" x14ac:dyDescent="0.3">
      <c r="A253" s="94" t="s">
        <v>476</v>
      </c>
      <c r="B253" s="94" t="s">
        <v>31</v>
      </c>
      <c r="C253" s="94" t="b">
        <v>0</v>
      </c>
      <c r="D253" s="94" t="s">
        <v>26</v>
      </c>
      <c r="E253" s="94" t="s">
        <v>23</v>
      </c>
      <c r="F253" s="89" t="s">
        <v>524</v>
      </c>
      <c r="G253" s="101"/>
      <c r="H253" s="101">
        <v>0.16952032238566214</v>
      </c>
      <c r="I253" s="89" t="s">
        <v>155</v>
      </c>
      <c r="J253" s="89"/>
      <c r="K253" s="89">
        <v>0.5184233482868037</v>
      </c>
      <c r="L253" s="89"/>
      <c r="M253" s="89"/>
    </row>
    <row r="254" spans="1:13" x14ac:dyDescent="0.3">
      <c r="A254" s="94" t="s">
        <v>476</v>
      </c>
      <c r="B254" s="94" t="s">
        <v>31</v>
      </c>
      <c r="C254" s="94" t="b">
        <v>0</v>
      </c>
      <c r="D254" s="94" t="s">
        <v>26</v>
      </c>
      <c r="E254" s="94" t="s">
        <v>24</v>
      </c>
      <c r="F254" s="89" t="s">
        <v>525</v>
      </c>
      <c r="G254" s="101"/>
      <c r="H254" s="101">
        <v>0.24699673115829762</v>
      </c>
      <c r="I254" s="89" t="s">
        <v>155</v>
      </c>
      <c r="J254" s="89"/>
      <c r="K254" s="89"/>
      <c r="L254" s="89"/>
      <c r="M254" s="89"/>
    </row>
    <row r="255" spans="1:13" x14ac:dyDescent="0.3">
      <c r="A255" s="94" t="s">
        <v>476</v>
      </c>
      <c r="B255" s="94" t="s">
        <v>31</v>
      </c>
      <c r="C255" s="94" t="b">
        <v>0</v>
      </c>
      <c r="D255" s="94" t="s">
        <v>26</v>
      </c>
      <c r="E255" s="94" t="s">
        <v>25</v>
      </c>
      <c r="F255" s="89" t="s">
        <v>526</v>
      </c>
      <c r="G255" s="101"/>
      <c r="H255" s="101">
        <v>1.1387529913164514</v>
      </c>
      <c r="I255" s="89" t="s">
        <v>155</v>
      </c>
      <c r="J255" s="89"/>
      <c r="K255" s="89"/>
      <c r="L255" s="89"/>
      <c r="M255" s="89"/>
    </row>
    <row r="256" spans="1:13" x14ac:dyDescent="0.3">
      <c r="A256" s="94" t="s">
        <v>476</v>
      </c>
      <c r="B256" s="94" t="s">
        <v>31</v>
      </c>
      <c r="C256" s="94" t="b">
        <v>0</v>
      </c>
      <c r="D256" s="94" t="s">
        <v>71</v>
      </c>
      <c r="E256" s="94" t="s">
        <v>23</v>
      </c>
      <c r="F256" s="89" t="s">
        <v>527</v>
      </c>
      <c r="G256" s="101"/>
      <c r="H256" s="101">
        <v>0.23685021242053142</v>
      </c>
      <c r="I256" s="89" t="s">
        <v>172</v>
      </c>
      <c r="J256" s="89"/>
      <c r="K256" s="89">
        <v>0.95322617757546912</v>
      </c>
      <c r="L256" s="89"/>
      <c r="M256" s="89"/>
    </row>
    <row r="257" spans="1:13" x14ac:dyDescent="0.3">
      <c r="A257" s="94" t="s">
        <v>476</v>
      </c>
      <c r="B257" s="94" t="s">
        <v>31</v>
      </c>
      <c r="C257" s="94" t="b">
        <v>0</v>
      </c>
      <c r="D257" s="94" t="s">
        <v>71</v>
      </c>
      <c r="E257" s="94" t="s">
        <v>25</v>
      </c>
      <c r="F257" s="89" t="s">
        <v>528</v>
      </c>
      <c r="G257" s="101"/>
      <c r="H257" s="101">
        <v>1.6696021427304069</v>
      </c>
      <c r="I257" s="89" t="s">
        <v>172</v>
      </c>
      <c r="J257" s="89"/>
      <c r="K257" s="89"/>
      <c r="L257" s="89"/>
      <c r="M257" s="89"/>
    </row>
    <row r="258" spans="1:13" x14ac:dyDescent="0.3">
      <c r="A258" s="94" t="s">
        <v>476</v>
      </c>
      <c r="B258" s="94" t="s">
        <v>31</v>
      </c>
      <c r="C258" s="94" t="b">
        <v>0</v>
      </c>
      <c r="D258" s="94" t="s">
        <v>74</v>
      </c>
      <c r="E258" s="94" t="s">
        <v>23</v>
      </c>
      <c r="F258" s="89" t="s">
        <v>529</v>
      </c>
      <c r="G258" s="101"/>
      <c r="H258" s="101">
        <v>0.36853085861200729</v>
      </c>
      <c r="I258" s="89" t="s">
        <v>173</v>
      </c>
      <c r="J258" s="89"/>
      <c r="K258" s="89">
        <v>1.1553334905498842</v>
      </c>
      <c r="L258" s="89"/>
      <c r="M258" s="89"/>
    </row>
    <row r="259" spans="1:13" x14ac:dyDescent="0.3">
      <c r="A259" s="94" t="s">
        <v>476</v>
      </c>
      <c r="B259" s="94" t="s">
        <v>32</v>
      </c>
      <c r="C259" s="94" t="b">
        <v>0</v>
      </c>
      <c r="D259" s="94" t="s">
        <v>22</v>
      </c>
      <c r="E259" s="94" t="s">
        <v>23</v>
      </c>
      <c r="F259" s="89" t="s">
        <v>530</v>
      </c>
      <c r="G259" s="101"/>
      <c r="H259" s="101">
        <v>0.13170830559286484</v>
      </c>
      <c r="I259" s="89" t="s">
        <v>467</v>
      </c>
      <c r="J259" s="89"/>
      <c r="K259" s="89">
        <v>0.46645031765931305</v>
      </c>
      <c r="L259" s="89"/>
      <c r="M259" s="89"/>
    </row>
    <row r="260" spans="1:13" x14ac:dyDescent="0.3">
      <c r="A260" s="94" t="s">
        <v>476</v>
      </c>
      <c r="B260" s="94" t="s">
        <v>32</v>
      </c>
      <c r="C260" s="94" t="b">
        <v>1</v>
      </c>
      <c r="D260" s="94" t="s">
        <v>22</v>
      </c>
      <c r="E260" s="94" t="s">
        <v>23</v>
      </c>
      <c r="F260" s="89" t="s">
        <v>531</v>
      </c>
      <c r="G260" s="101"/>
      <c r="H260" s="101">
        <v>0.1313206992442644</v>
      </c>
      <c r="I260" s="89" t="s">
        <v>467</v>
      </c>
      <c r="J260" s="89"/>
      <c r="K260" s="89"/>
      <c r="L260" s="89"/>
      <c r="M260" s="89"/>
    </row>
    <row r="261" spans="1:13" x14ac:dyDescent="0.3">
      <c r="A261" s="94" t="s">
        <v>476</v>
      </c>
      <c r="B261" s="94" t="s">
        <v>32</v>
      </c>
      <c r="C261" s="94" t="b">
        <v>0</v>
      </c>
      <c r="D261" s="94" t="s">
        <v>22</v>
      </c>
      <c r="E261" s="94" t="s">
        <v>25</v>
      </c>
      <c r="F261" s="89" t="s">
        <v>532</v>
      </c>
      <c r="G261" s="101"/>
      <c r="H261" s="101">
        <v>0.88379113654063868</v>
      </c>
      <c r="I261" s="89" t="s">
        <v>467</v>
      </c>
      <c r="J261" s="89"/>
      <c r="K261" s="89"/>
      <c r="L261" s="89"/>
      <c r="M261" s="89"/>
    </row>
    <row r="262" spans="1:13" x14ac:dyDescent="0.3">
      <c r="A262" s="94" t="s">
        <v>476</v>
      </c>
      <c r="B262" s="94" t="s">
        <v>32</v>
      </c>
      <c r="C262" s="94" t="b">
        <v>1</v>
      </c>
      <c r="D262" s="94" t="s">
        <v>22</v>
      </c>
      <c r="E262" s="94" t="s">
        <v>25</v>
      </c>
      <c r="F262" s="89" t="s">
        <v>533</v>
      </c>
      <c r="G262" s="101"/>
      <c r="H262" s="101">
        <v>0.87970026471688734</v>
      </c>
      <c r="I262" s="89" t="s">
        <v>467</v>
      </c>
      <c r="J262" s="89"/>
      <c r="K262" s="89"/>
      <c r="L262" s="89"/>
      <c r="M262" s="89"/>
    </row>
    <row r="263" spans="1:13" x14ac:dyDescent="0.3">
      <c r="A263" s="94" t="s">
        <v>476</v>
      </c>
      <c r="B263" s="94" t="s">
        <v>32</v>
      </c>
      <c r="C263" s="94" t="b">
        <v>0</v>
      </c>
      <c r="D263" s="94" t="s">
        <v>26</v>
      </c>
      <c r="E263" s="94" t="s">
        <v>23</v>
      </c>
      <c r="F263" s="89" t="s">
        <v>534</v>
      </c>
      <c r="G263" s="101"/>
      <c r="H263" s="101">
        <v>0.21325701199568575</v>
      </c>
      <c r="I263" s="89" t="s">
        <v>156</v>
      </c>
      <c r="J263" s="89"/>
      <c r="K263" s="89">
        <v>0.78322983433691473</v>
      </c>
      <c r="L263" s="89"/>
      <c r="M263" s="89"/>
    </row>
    <row r="264" spans="1:13" x14ac:dyDescent="0.3">
      <c r="A264" s="94" t="s">
        <v>476</v>
      </c>
      <c r="B264" s="94" t="s">
        <v>32</v>
      </c>
      <c r="C264" s="94" t="b">
        <v>0</v>
      </c>
      <c r="D264" s="94" t="s">
        <v>26</v>
      </c>
      <c r="E264" s="94" t="s">
        <v>25</v>
      </c>
      <c r="F264" s="89" t="s">
        <v>535</v>
      </c>
      <c r="G264" s="101"/>
      <c r="H264" s="101">
        <v>1.4352988665491955</v>
      </c>
      <c r="I264" s="89" t="s">
        <v>156</v>
      </c>
      <c r="J264" s="89"/>
      <c r="K264" s="89"/>
      <c r="L264" s="89"/>
      <c r="M264" s="89"/>
    </row>
    <row r="265" spans="1:13" x14ac:dyDescent="0.3">
      <c r="A265" s="94" t="s">
        <v>476</v>
      </c>
      <c r="B265" s="94" t="s">
        <v>32</v>
      </c>
      <c r="C265" s="94" t="b">
        <v>0</v>
      </c>
      <c r="D265" s="94" t="s">
        <v>71</v>
      </c>
      <c r="E265" s="94" t="s">
        <v>23</v>
      </c>
      <c r="F265" s="89" t="s">
        <v>536</v>
      </c>
      <c r="G265" s="101"/>
      <c r="H265" s="101">
        <v>0.30215003438154958</v>
      </c>
      <c r="I265" s="89" t="s">
        <v>176</v>
      </c>
      <c r="J265" s="89"/>
      <c r="K265" s="89">
        <v>1.1806371849190409</v>
      </c>
      <c r="L265" s="89"/>
      <c r="M265" s="89"/>
    </row>
    <row r="266" spans="1:13" x14ac:dyDescent="0.3">
      <c r="A266" s="94" t="s">
        <v>476</v>
      </c>
      <c r="B266" s="94" t="s">
        <v>32</v>
      </c>
      <c r="C266" s="94" t="b">
        <v>0</v>
      </c>
      <c r="D266" s="94" t="s">
        <v>71</v>
      </c>
      <c r="E266" s="94" t="s">
        <v>25</v>
      </c>
      <c r="F266" s="89" t="s">
        <v>537</v>
      </c>
      <c r="G266" s="101"/>
      <c r="H266" s="101">
        <v>2.0591243354565321</v>
      </c>
      <c r="I266" s="89" t="s">
        <v>176</v>
      </c>
      <c r="J266" s="89"/>
      <c r="K266" s="89"/>
      <c r="L266" s="89"/>
      <c r="M266" s="89"/>
    </row>
    <row r="267" spans="1:13" x14ac:dyDescent="0.3">
      <c r="A267" s="94" t="s">
        <v>476</v>
      </c>
      <c r="B267" s="94" t="s">
        <v>32</v>
      </c>
      <c r="C267" s="94" t="b">
        <v>0</v>
      </c>
      <c r="D267" s="94" t="s">
        <v>74</v>
      </c>
      <c r="E267" s="94" t="s">
        <v>23</v>
      </c>
      <c r="F267" s="89" t="s">
        <v>538</v>
      </c>
      <c r="G267" s="101"/>
      <c r="H267" s="101">
        <v>0.50460341545829102</v>
      </c>
      <c r="I267" s="89" t="s">
        <v>245</v>
      </c>
      <c r="J267" s="89"/>
      <c r="K267" s="89">
        <v>1.9981575193271937</v>
      </c>
      <c r="L267" s="89"/>
      <c r="M267" s="89"/>
    </row>
    <row r="268" spans="1:13" x14ac:dyDescent="0.3">
      <c r="A268" s="94" t="s">
        <v>539</v>
      </c>
      <c r="B268" s="94" t="s">
        <v>21</v>
      </c>
      <c r="C268" s="94" t="b">
        <v>1</v>
      </c>
      <c r="D268" s="94" t="s">
        <v>22</v>
      </c>
      <c r="E268" s="94" t="s">
        <v>23</v>
      </c>
      <c r="F268" s="89" t="s">
        <v>540</v>
      </c>
      <c r="G268" s="101"/>
      <c r="H268" s="101">
        <v>0.1440014866496778</v>
      </c>
      <c r="I268" s="89" t="s">
        <v>416</v>
      </c>
      <c r="J268" s="89"/>
      <c r="K268" s="89">
        <v>0.56842921823334436</v>
      </c>
      <c r="L268" s="89"/>
      <c r="M268" s="89"/>
    </row>
    <row r="269" spans="1:13" x14ac:dyDescent="0.3">
      <c r="A269" s="94" t="s">
        <v>539</v>
      </c>
      <c r="B269" s="94" t="s">
        <v>21</v>
      </c>
      <c r="C269" s="94" t="b">
        <v>0</v>
      </c>
      <c r="D269" s="94" t="s">
        <v>22</v>
      </c>
      <c r="E269" s="94" t="s">
        <v>25</v>
      </c>
      <c r="F269" s="89" t="s">
        <v>541</v>
      </c>
      <c r="G269" s="101"/>
      <c r="H269" s="101">
        <v>0.94852921264216039</v>
      </c>
      <c r="I269" s="89" t="s">
        <v>416</v>
      </c>
      <c r="J269" s="89"/>
      <c r="K269" s="89"/>
      <c r="L269" s="89"/>
      <c r="M269" s="89"/>
    </row>
    <row r="270" spans="1:13" x14ac:dyDescent="0.3">
      <c r="A270" s="94" t="s">
        <v>539</v>
      </c>
      <c r="B270" s="94" t="s">
        <v>21</v>
      </c>
      <c r="C270" s="94" t="b">
        <v>1</v>
      </c>
      <c r="D270" s="94" t="s">
        <v>22</v>
      </c>
      <c r="E270" s="94" t="s">
        <v>25</v>
      </c>
      <c r="F270" s="89" t="s">
        <v>542</v>
      </c>
      <c r="G270" s="101"/>
      <c r="H270" s="101">
        <v>0.94829780469430447</v>
      </c>
      <c r="I270" s="89" t="s">
        <v>416</v>
      </c>
      <c r="J270" s="89"/>
      <c r="K270" s="89"/>
      <c r="L270" s="89"/>
      <c r="M270" s="89"/>
    </row>
    <row r="271" spans="1:13" x14ac:dyDescent="0.3">
      <c r="A271" s="94" t="s">
        <v>539</v>
      </c>
      <c r="B271" s="94" t="s">
        <v>21</v>
      </c>
      <c r="C271" s="94" t="b">
        <v>1</v>
      </c>
      <c r="D271" s="94" t="s">
        <v>26</v>
      </c>
      <c r="E271" s="94" t="s">
        <v>23</v>
      </c>
      <c r="F271" s="89" t="s">
        <v>543</v>
      </c>
      <c r="G271" s="101"/>
      <c r="H271" s="101">
        <v>0.25479045398267569</v>
      </c>
      <c r="I271" s="89" t="s">
        <v>246</v>
      </c>
      <c r="J271" s="89"/>
      <c r="K271" s="89">
        <v>0.90607886422863781</v>
      </c>
      <c r="L271" s="89"/>
      <c r="M271" s="89"/>
    </row>
    <row r="272" spans="1:13" x14ac:dyDescent="0.3">
      <c r="A272" s="94" t="s">
        <v>539</v>
      </c>
      <c r="B272" s="94" t="s">
        <v>21</v>
      </c>
      <c r="C272" s="94" t="b">
        <v>0</v>
      </c>
      <c r="D272" s="94" t="s">
        <v>26</v>
      </c>
      <c r="E272" s="94" t="s">
        <v>25</v>
      </c>
      <c r="F272" s="89" t="s">
        <v>544</v>
      </c>
      <c r="G272" s="101"/>
      <c r="H272" s="101">
        <v>1.5573672744745999</v>
      </c>
      <c r="I272" s="89" t="s">
        <v>246</v>
      </c>
      <c r="J272" s="89"/>
      <c r="K272" s="89"/>
      <c r="L272" s="89"/>
      <c r="M272" s="89"/>
    </row>
    <row r="273" spans="1:13" x14ac:dyDescent="0.3">
      <c r="A273" s="94" t="s">
        <v>539</v>
      </c>
      <c r="B273" s="94" t="s">
        <v>27</v>
      </c>
      <c r="C273" s="94" t="b">
        <v>1</v>
      </c>
      <c r="D273" s="94" t="s">
        <v>22</v>
      </c>
      <c r="E273" s="94" t="s">
        <v>23</v>
      </c>
      <c r="F273" s="89" t="s">
        <v>545</v>
      </c>
      <c r="G273" s="101"/>
      <c r="H273" s="101">
        <v>0.10632047559389968</v>
      </c>
      <c r="I273" s="89" t="s">
        <v>249</v>
      </c>
      <c r="J273" s="89"/>
      <c r="K273" s="89">
        <v>0.39208011832887313</v>
      </c>
      <c r="L273" s="89"/>
      <c r="M273" s="89"/>
    </row>
    <row r="274" spans="1:13" x14ac:dyDescent="0.3">
      <c r="A274" s="94" t="s">
        <v>539</v>
      </c>
      <c r="B274" s="94" t="s">
        <v>27</v>
      </c>
      <c r="C274" s="94" t="b">
        <v>0</v>
      </c>
      <c r="D274" s="94" t="s">
        <v>22</v>
      </c>
      <c r="E274" s="94" t="s">
        <v>24</v>
      </c>
      <c r="F274" s="89" t="s">
        <v>546</v>
      </c>
      <c r="G274" s="101"/>
      <c r="H274" s="101">
        <v>0.39398529319149189</v>
      </c>
      <c r="I274" s="89" t="s">
        <v>249</v>
      </c>
      <c r="J274" s="89"/>
      <c r="K274" s="89"/>
      <c r="L274" s="89"/>
      <c r="M274" s="89"/>
    </row>
    <row r="275" spans="1:13" x14ac:dyDescent="0.3">
      <c r="A275" s="94" t="s">
        <v>539</v>
      </c>
      <c r="B275" s="94" t="s">
        <v>27</v>
      </c>
      <c r="C275" s="94" t="b">
        <v>0</v>
      </c>
      <c r="D275" s="94" t="s">
        <v>22</v>
      </c>
      <c r="E275" s="94" t="s">
        <v>25</v>
      </c>
      <c r="F275" s="89" t="s">
        <v>547</v>
      </c>
      <c r="G275" s="101"/>
      <c r="H275" s="101">
        <v>0.67593458620122782</v>
      </c>
      <c r="I275" s="89" t="s">
        <v>249</v>
      </c>
      <c r="J275" s="89"/>
      <c r="K275" s="89"/>
      <c r="L275" s="89"/>
      <c r="M275" s="89"/>
    </row>
    <row r="276" spans="1:13" x14ac:dyDescent="0.3">
      <c r="A276" s="94" t="s">
        <v>539</v>
      </c>
      <c r="B276" s="94" t="s">
        <v>27</v>
      </c>
      <c r="C276" s="94" t="b">
        <v>0</v>
      </c>
      <c r="D276" s="94" t="s">
        <v>26</v>
      </c>
      <c r="E276" s="94" t="s">
        <v>23</v>
      </c>
      <c r="F276" s="89" t="s">
        <v>548</v>
      </c>
      <c r="G276" s="101"/>
      <c r="H276" s="101">
        <v>0.18935742401183842</v>
      </c>
      <c r="I276" s="89" t="s">
        <v>152</v>
      </c>
      <c r="J276" s="89"/>
      <c r="K276" s="89">
        <v>0.65360784978299413</v>
      </c>
      <c r="L276" s="89"/>
      <c r="M276" s="89"/>
    </row>
    <row r="277" spans="1:13" x14ac:dyDescent="0.3">
      <c r="A277" s="94" t="s">
        <v>539</v>
      </c>
      <c r="B277" s="94" t="s">
        <v>27</v>
      </c>
      <c r="C277" s="94" t="b">
        <v>1</v>
      </c>
      <c r="D277" s="94" t="s">
        <v>26</v>
      </c>
      <c r="E277" s="94" t="s">
        <v>23</v>
      </c>
      <c r="F277" s="89" t="s">
        <v>549</v>
      </c>
      <c r="G277" s="101"/>
      <c r="H277" s="101">
        <v>0.18935742401183842</v>
      </c>
      <c r="I277" s="89" t="s">
        <v>152</v>
      </c>
      <c r="J277" s="89"/>
      <c r="K277" s="89"/>
      <c r="L277" s="89"/>
      <c r="M277" s="89"/>
    </row>
    <row r="278" spans="1:13" x14ac:dyDescent="0.3">
      <c r="A278" s="94" t="s">
        <v>539</v>
      </c>
      <c r="B278" s="94" t="s">
        <v>27</v>
      </c>
      <c r="C278" s="94" t="b">
        <v>0</v>
      </c>
      <c r="D278" s="94" t="s">
        <v>26</v>
      </c>
      <c r="E278" s="94" t="s">
        <v>25</v>
      </c>
      <c r="F278" s="89" t="s">
        <v>550</v>
      </c>
      <c r="G278" s="101"/>
      <c r="H278" s="101">
        <v>1.1533704569684369</v>
      </c>
      <c r="I278" s="89" t="s">
        <v>152</v>
      </c>
      <c r="J278" s="89"/>
      <c r="K278" s="89"/>
      <c r="L278" s="89"/>
      <c r="M278" s="89"/>
    </row>
    <row r="279" spans="1:13" x14ac:dyDescent="0.3">
      <c r="A279" s="94" t="s">
        <v>539</v>
      </c>
      <c r="B279" s="94" t="s">
        <v>27</v>
      </c>
      <c r="C279" s="94" t="b">
        <v>1</v>
      </c>
      <c r="D279" s="94" t="s">
        <v>26</v>
      </c>
      <c r="E279" s="94" t="s">
        <v>25</v>
      </c>
      <c r="F279" s="89" t="s">
        <v>551</v>
      </c>
      <c r="G279" s="101"/>
      <c r="H279" s="101">
        <v>1.1533704569684369</v>
      </c>
      <c r="I279" s="89" t="s">
        <v>152</v>
      </c>
      <c r="J279" s="89"/>
      <c r="K279" s="89"/>
      <c r="L279" s="89"/>
      <c r="M279" s="89"/>
    </row>
    <row r="280" spans="1:13" x14ac:dyDescent="0.3">
      <c r="A280" s="94" t="s">
        <v>539</v>
      </c>
      <c r="B280" s="94" t="s">
        <v>27</v>
      </c>
      <c r="C280" s="94" t="b">
        <v>0</v>
      </c>
      <c r="D280" s="94" t="s">
        <v>71</v>
      </c>
      <c r="E280" s="94" t="s">
        <v>23</v>
      </c>
      <c r="F280" s="89" t="s">
        <v>552</v>
      </c>
      <c r="G280" s="101"/>
      <c r="H280" s="101">
        <v>0.28384450325995975</v>
      </c>
      <c r="I280" s="89" t="s">
        <v>167</v>
      </c>
      <c r="J280" s="89"/>
      <c r="K280" s="89">
        <v>0.99987815579189587</v>
      </c>
      <c r="L280" s="89"/>
      <c r="M280" s="89"/>
    </row>
    <row r="281" spans="1:13" x14ac:dyDescent="0.3">
      <c r="A281" s="94" t="s">
        <v>539</v>
      </c>
      <c r="B281" s="94" t="s">
        <v>27</v>
      </c>
      <c r="C281" s="94" t="b">
        <v>0</v>
      </c>
      <c r="D281" s="94" t="s">
        <v>71</v>
      </c>
      <c r="E281" s="94" t="s">
        <v>25</v>
      </c>
      <c r="F281" s="89" t="s">
        <v>553</v>
      </c>
      <c r="G281" s="101"/>
      <c r="H281" s="101">
        <v>1.7159118083238321</v>
      </c>
      <c r="I281" s="89" t="s">
        <v>167</v>
      </c>
      <c r="J281" s="89"/>
      <c r="K281" s="89"/>
      <c r="L281" s="89"/>
      <c r="M281" s="89"/>
    </row>
    <row r="282" spans="1:13" x14ac:dyDescent="0.3">
      <c r="A282" s="94" t="s">
        <v>539</v>
      </c>
      <c r="B282" s="94" t="s">
        <v>33</v>
      </c>
      <c r="C282" s="94" t="b">
        <v>0</v>
      </c>
      <c r="D282" s="94" t="s">
        <v>22</v>
      </c>
      <c r="E282" s="94" t="s">
        <v>24</v>
      </c>
      <c r="F282" s="89" t="s">
        <v>554</v>
      </c>
      <c r="G282" s="101"/>
      <c r="H282" s="101">
        <v>0.60702424446669445</v>
      </c>
      <c r="I282" s="89" t="s">
        <v>555</v>
      </c>
      <c r="J282" s="89"/>
      <c r="K282" s="89">
        <v>0.76981689578968382</v>
      </c>
      <c r="L282" s="89"/>
      <c r="M282" s="89">
        <v>1.0869025595168451</v>
      </c>
    </row>
    <row r="283" spans="1:13" x14ac:dyDescent="0.3">
      <c r="A283" s="94" t="s">
        <v>539</v>
      </c>
      <c r="B283" s="94" t="s">
        <v>33</v>
      </c>
      <c r="C283" s="94" t="b">
        <v>0</v>
      </c>
      <c r="D283" s="94" t="s">
        <v>22</v>
      </c>
      <c r="E283" s="94" t="s">
        <v>25</v>
      </c>
      <c r="F283" s="89" t="s">
        <v>556</v>
      </c>
      <c r="G283" s="101"/>
      <c r="H283" s="101">
        <v>0.93260954711267319</v>
      </c>
      <c r="I283" s="89" t="s">
        <v>555</v>
      </c>
      <c r="J283" s="89"/>
      <c r="K283" s="89"/>
      <c r="L283" s="89"/>
      <c r="M283" s="89"/>
    </row>
    <row r="284" spans="1:13" x14ac:dyDescent="0.3">
      <c r="A284" s="94" t="s">
        <v>539</v>
      </c>
      <c r="B284" s="94" t="s">
        <v>33</v>
      </c>
      <c r="C284" s="94" t="b">
        <v>1</v>
      </c>
      <c r="D284" s="94" t="s">
        <v>26</v>
      </c>
      <c r="E284" s="94" t="s">
        <v>23</v>
      </c>
      <c r="F284" s="89" t="s">
        <v>557</v>
      </c>
      <c r="G284" s="101"/>
      <c r="H284" s="101">
        <v>0.25161372696336998</v>
      </c>
      <c r="I284" s="89" t="s">
        <v>558</v>
      </c>
      <c r="J284" s="89"/>
      <c r="K284" s="89">
        <v>0.87354996685470054</v>
      </c>
      <c r="L284" s="89"/>
      <c r="M284" s="89"/>
    </row>
    <row r="285" spans="1:13" x14ac:dyDescent="0.3">
      <c r="A285" s="94" t="s">
        <v>539</v>
      </c>
      <c r="B285" s="94" t="s">
        <v>33</v>
      </c>
      <c r="C285" s="94" t="b">
        <v>0</v>
      </c>
      <c r="D285" s="94" t="s">
        <v>26</v>
      </c>
      <c r="E285" s="94" t="s">
        <v>25</v>
      </c>
      <c r="F285" s="89" t="s">
        <v>559</v>
      </c>
      <c r="G285" s="101"/>
      <c r="H285" s="101">
        <v>1.4954862067460311</v>
      </c>
      <c r="I285" s="89" t="s">
        <v>558</v>
      </c>
      <c r="J285" s="89"/>
      <c r="K285" s="89"/>
      <c r="L285" s="89"/>
      <c r="M285" s="89"/>
    </row>
    <row r="286" spans="1:13" x14ac:dyDescent="0.3">
      <c r="A286" s="94" t="s">
        <v>539</v>
      </c>
      <c r="B286" s="94" t="s">
        <v>33</v>
      </c>
      <c r="C286" s="94" t="b">
        <v>0</v>
      </c>
      <c r="D286" s="94" t="s">
        <v>71</v>
      </c>
      <c r="E286" s="94" t="s">
        <v>25</v>
      </c>
      <c r="F286" s="89" t="s">
        <v>560</v>
      </c>
      <c r="G286" s="101"/>
      <c r="H286" s="101">
        <v>2.1477790722954575</v>
      </c>
      <c r="I286" s="89" t="s">
        <v>561</v>
      </c>
      <c r="J286" s="89"/>
      <c r="K286" s="89">
        <v>2.1477790722954575</v>
      </c>
      <c r="L286" s="89"/>
      <c r="M286" s="89"/>
    </row>
    <row r="287" spans="1:13" x14ac:dyDescent="0.3">
      <c r="A287" s="94" t="s">
        <v>539</v>
      </c>
      <c r="B287" s="94" t="s">
        <v>29</v>
      </c>
      <c r="C287" s="94" t="b">
        <v>1</v>
      </c>
      <c r="D287" s="94" t="s">
        <v>22</v>
      </c>
      <c r="E287" s="94" t="s">
        <v>23</v>
      </c>
      <c r="F287" s="89" t="s">
        <v>562</v>
      </c>
      <c r="G287" s="101"/>
      <c r="H287" s="101">
        <v>0.58458094136391425</v>
      </c>
      <c r="I287" s="89" t="s">
        <v>436</v>
      </c>
      <c r="J287" s="89"/>
      <c r="K287" s="89">
        <v>1.2910140989438348</v>
      </c>
      <c r="L287" s="89"/>
      <c r="M287" s="89"/>
    </row>
    <row r="288" spans="1:13" x14ac:dyDescent="0.3">
      <c r="A288" s="94" t="s">
        <v>539</v>
      </c>
      <c r="B288" s="94" t="s">
        <v>29</v>
      </c>
      <c r="C288" s="94" t="b">
        <v>0</v>
      </c>
      <c r="D288" s="94" t="s">
        <v>22</v>
      </c>
      <c r="E288" s="94" t="s">
        <v>25</v>
      </c>
      <c r="F288" s="89" t="s">
        <v>563</v>
      </c>
      <c r="G288" s="101"/>
      <c r="H288" s="101">
        <v>2.8245474330233371</v>
      </c>
      <c r="I288" s="89" t="s">
        <v>436</v>
      </c>
      <c r="J288" s="89"/>
      <c r="K288" s="89"/>
      <c r="L288" s="89"/>
      <c r="M288" s="89"/>
    </row>
    <row r="289" spans="1:13" x14ac:dyDescent="0.3">
      <c r="A289" s="94" t="s">
        <v>539</v>
      </c>
      <c r="B289" s="94" t="s">
        <v>29</v>
      </c>
      <c r="C289" s="94" t="b">
        <v>0</v>
      </c>
      <c r="D289" s="94" t="s">
        <v>26</v>
      </c>
      <c r="E289" s="94" t="s">
        <v>25</v>
      </c>
      <c r="F289" s="89" t="s">
        <v>564</v>
      </c>
      <c r="G289" s="101"/>
      <c r="H289" s="101">
        <v>4.1203916954175348</v>
      </c>
      <c r="I289" s="89" t="s">
        <v>153</v>
      </c>
      <c r="J289" s="89"/>
      <c r="K289" s="89">
        <v>1.7595503238724424</v>
      </c>
      <c r="L289" s="89"/>
      <c r="M289" s="89"/>
    </row>
    <row r="290" spans="1:13" x14ac:dyDescent="0.3">
      <c r="A290" s="94" t="s">
        <v>539</v>
      </c>
      <c r="B290" s="94" t="s">
        <v>29</v>
      </c>
      <c r="C290" s="94" t="b">
        <v>1</v>
      </c>
      <c r="D290" s="94" t="s">
        <v>26</v>
      </c>
      <c r="E290" s="94" t="s">
        <v>25</v>
      </c>
      <c r="F290" s="89" t="s">
        <v>565</v>
      </c>
      <c r="G290" s="101"/>
      <c r="H290" s="101">
        <v>3.8863178694071308</v>
      </c>
      <c r="I290" s="89" t="s">
        <v>153</v>
      </c>
      <c r="J290" s="89"/>
      <c r="K290" s="89"/>
      <c r="L290" s="89"/>
      <c r="M290" s="89"/>
    </row>
    <row r="291" spans="1:13" x14ac:dyDescent="0.3">
      <c r="A291" s="94" t="s">
        <v>539</v>
      </c>
      <c r="B291" s="94" t="s">
        <v>30</v>
      </c>
      <c r="C291" s="94" t="b">
        <v>0</v>
      </c>
      <c r="D291" s="94" t="s">
        <v>22</v>
      </c>
      <c r="E291" s="94" t="s">
        <v>23</v>
      </c>
      <c r="F291" s="89" t="s">
        <v>566</v>
      </c>
      <c r="G291" s="101"/>
      <c r="H291" s="101">
        <v>0.17878395634571589</v>
      </c>
      <c r="I291" s="89" t="s">
        <v>253</v>
      </c>
      <c r="J291" s="89"/>
      <c r="K291" s="89">
        <v>0.56246942267588074</v>
      </c>
      <c r="L291" s="89"/>
      <c r="M291" s="89"/>
    </row>
    <row r="292" spans="1:13" x14ac:dyDescent="0.3">
      <c r="A292" s="94" t="s">
        <v>539</v>
      </c>
      <c r="B292" s="94" t="s">
        <v>30</v>
      </c>
      <c r="C292" s="94" t="b">
        <v>1</v>
      </c>
      <c r="D292" s="94" t="s">
        <v>22</v>
      </c>
      <c r="E292" s="94" t="s">
        <v>23</v>
      </c>
      <c r="F292" s="89" t="s">
        <v>567</v>
      </c>
      <c r="G292" s="101"/>
      <c r="H292" s="101">
        <v>0.17695223415216263</v>
      </c>
      <c r="I292" s="89" t="s">
        <v>253</v>
      </c>
      <c r="J292" s="89"/>
      <c r="K292" s="89"/>
      <c r="L292" s="89"/>
      <c r="M292" s="89"/>
    </row>
    <row r="293" spans="1:13" x14ac:dyDescent="0.3">
      <c r="A293" s="94" t="s">
        <v>539</v>
      </c>
      <c r="B293" s="94" t="s">
        <v>30</v>
      </c>
      <c r="C293" s="94" t="b">
        <v>0</v>
      </c>
      <c r="D293" s="94" t="s">
        <v>22</v>
      </c>
      <c r="E293" s="94" t="s">
        <v>24</v>
      </c>
      <c r="F293" s="89" t="s">
        <v>568</v>
      </c>
      <c r="G293" s="101"/>
      <c r="H293" s="101">
        <v>0.2837611443044819</v>
      </c>
      <c r="I293" s="89" t="s">
        <v>253</v>
      </c>
      <c r="J293" s="89"/>
      <c r="K293" s="89"/>
      <c r="L293" s="89"/>
      <c r="M293" s="89"/>
    </row>
    <row r="294" spans="1:13" x14ac:dyDescent="0.3">
      <c r="A294" s="94" t="s">
        <v>539</v>
      </c>
      <c r="B294" s="94" t="s">
        <v>30</v>
      </c>
      <c r="C294" s="94" t="b">
        <v>0</v>
      </c>
      <c r="D294" s="94" t="s">
        <v>22</v>
      </c>
      <c r="E294" s="94" t="s">
        <v>25</v>
      </c>
      <c r="F294" s="89" t="s">
        <v>569</v>
      </c>
      <c r="G294" s="101"/>
      <c r="H294" s="101">
        <v>1.2248631673774444</v>
      </c>
      <c r="I294" s="89" t="s">
        <v>253</v>
      </c>
      <c r="J294" s="89"/>
      <c r="K294" s="89"/>
      <c r="L294" s="89"/>
      <c r="M294" s="89"/>
    </row>
    <row r="295" spans="1:13" x14ac:dyDescent="0.3">
      <c r="A295" s="94" t="s">
        <v>539</v>
      </c>
      <c r="B295" s="94" t="s">
        <v>30</v>
      </c>
      <c r="C295" s="94" t="b">
        <v>1</v>
      </c>
      <c r="D295" s="94" t="s">
        <v>22</v>
      </c>
      <c r="E295" s="94" t="s">
        <v>25</v>
      </c>
      <c r="F295" s="89" t="s">
        <v>570</v>
      </c>
      <c r="G295" s="101"/>
      <c r="H295" s="101">
        <v>1.1919441555186137</v>
      </c>
      <c r="I295" s="89" t="s">
        <v>253</v>
      </c>
      <c r="J295" s="89"/>
      <c r="K295" s="89"/>
      <c r="L295" s="89"/>
      <c r="M295" s="89"/>
    </row>
    <row r="296" spans="1:13" x14ac:dyDescent="0.3">
      <c r="A296" s="94" t="s">
        <v>539</v>
      </c>
      <c r="B296" s="94" t="s">
        <v>30</v>
      </c>
      <c r="C296" s="94" t="b">
        <v>0</v>
      </c>
      <c r="D296" s="94" t="s">
        <v>26</v>
      </c>
      <c r="E296" s="94" t="s">
        <v>23</v>
      </c>
      <c r="F296" s="89" t="s">
        <v>571</v>
      </c>
      <c r="G296" s="101"/>
      <c r="H296" s="101">
        <v>0.25133228374906302</v>
      </c>
      <c r="I296" s="89" t="s">
        <v>154</v>
      </c>
      <c r="J296" s="89"/>
      <c r="K296" s="89">
        <v>0.85855772791515161</v>
      </c>
      <c r="L296" s="89"/>
      <c r="M296" s="89"/>
    </row>
    <row r="297" spans="1:13" x14ac:dyDescent="0.3">
      <c r="A297" s="94" t="s">
        <v>539</v>
      </c>
      <c r="B297" s="94" t="s">
        <v>30</v>
      </c>
      <c r="C297" s="94" t="b">
        <v>1</v>
      </c>
      <c r="D297" s="94" t="s">
        <v>26</v>
      </c>
      <c r="E297" s="94" t="s">
        <v>23</v>
      </c>
      <c r="F297" s="89" t="s">
        <v>572</v>
      </c>
      <c r="G297" s="101"/>
      <c r="H297" s="101">
        <v>0.24899335495266273</v>
      </c>
      <c r="I297" s="89" t="s">
        <v>154</v>
      </c>
      <c r="J297" s="89"/>
      <c r="K297" s="89"/>
      <c r="L297" s="89"/>
      <c r="M297" s="89"/>
    </row>
    <row r="298" spans="1:13" x14ac:dyDescent="0.3">
      <c r="A298" s="94" t="s">
        <v>539</v>
      </c>
      <c r="B298" s="94" t="s">
        <v>30</v>
      </c>
      <c r="C298" s="94" t="b">
        <v>0</v>
      </c>
      <c r="D298" s="94" t="s">
        <v>26</v>
      </c>
      <c r="E298" s="94" t="s">
        <v>25</v>
      </c>
      <c r="F298" s="89" t="s">
        <v>573</v>
      </c>
      <c r="G298" s="101"/>
      <c r="H298" s="101">
        <v>1.9146386879884081</v>
      </c>
      <c r="I298" s="89" t="s">
        <v>154</v>
      </c>
      <c r="J298" s="89"/>
      <c r="K298" s="89"/>
      <c r="L298" s="89"/>
      <c r="M298" s="89"/>
    </row>
    <row r="299" spans="1:13" x14ac:dyDescent="0.3">
      <c r="A299" s="94" t="s">
        <v>539</v>
      </c>
      <c r="B299" s="94" t="s">
        <v>30</v>
      </c>
      <c r="C299" s="94" t="b">
        <v>1</v>
      </c>
      <c r="D299" s="94" t="s">
        <v>26</v>
      </c>
      <c r="E299" s="94" t="s">
        <v>25</v>
      </c>
      <c r="F299" s="89" t="s">
        <v>574</v>
      </c>
      <c r="G299" s="101"/>
      <c r="H299" s="101">
        <v>1.8731516885318213</v>
      </c>
      <c r="I299" s="89" t="s">
        <v>154</v>
      </c>
      <c r="J299" s="89"/>
      <c r="K299" s="89"/>
      <c r="L299" s="89"/>
      <c r="M299" s="89"/>
    </row>
    <row r="300" spans="1:13" x14ac:dyDescent="0.3">
      <c r="A300" s="94" t="s">
        <v>539</v>
      </c>
      <c r="B300" s="94" t="s">
        <v>30</v>
      </c>
      <c r="C300" s="94" t="b">
        <v>0</v>
      </c>
      <c r="D300" s="94" t="s">
        <v>71</v>
      </c>
      <c r="E300" s="94" t="s">
        <v>23</v>
      </c>
      <c r="F300" s="89" t="s">
        <v>575</v>
      </c>
      <c r="G300" s="101"/>
      <c r="H300" s="101">
        <v>0.32872392638639997</v>
      </c>
      <c r="I300" s="89" t="s">
        <v>169</v>
      </c>
      <c r="J300" s="89"/>
      <c r="K300" s="89">
        <v>1.5004070584182072</v>
      </c>
      <c r="L300" s="89"/>
      <c r="M300" s="89"/>
    </row>
    <row r="301" spans="1:13" x14ac:dyDescent="0.3">
      <c r="A301" s="94" t="s">
        <v>539</v>
      </c>
      <c r="B301" s="94" t="s">
        <v>30</v>
      </c>
      <c r="C301" s="94" t="b">
        <v>0</v>
      </c>
      <c r="D301" s="94" t="s">
        <v>71</v>
      </c>
      <c r="E301" s="94" t="s">
        <v>25</v>
      </c>
      <c r="F301" s="89" t="s">
        <v>576</v>
      </c>
      <c r="G301" s="101"/>
      <c r="H301" s="101">
        <v>2.6720901904500143</v>
      </c>
      <c r="I301" s="89" t="s">
        <v>169</v>
      </c>
      <c r="J301" s="89"/>
      <c r="K301" s="89"/>
      <c r="L301" s="89"/>
      <c r="M301" s="89"/>
    </row>
    <row r="302" spans="1:13" x14ac:dyDescent="0.3">
      <c r="A302" s="94" t="s">
        <v>539</v>
      </c>
      <c r="B302" s="94" t="s">
        <v>93</v>
      </c>
      <c r="C302" s="94" t="b">
        <v>0</v>
      </c>
      <c r="D302" s="94" t="s">
        <v>22</v>
      </c>
      <c r="E302" s="94" t="s">
        <v>25</v>
      </c>
      <c r="F302" s="89" t="s">
        <v>577</v>
      </c>
      <c r="G302" s="101"/>
      <c r="H302" s="101">
        <v>0.57832163135055759</v>
      </c>
      <c r="I302" s="89" t="s">
        <v>259</v>
      </c>
      <c r="J302" s="89"/>
      <c r="K302" s="89">
        <v>0.25642225845915106</v>
      </c>
      <c r="L302" s="89"/>
      <c r="M302" s="89"/>
    </row>
    <row r="303" spans="1:13" x14ac:dyDescent="0.3">
      <c r="A303" s="94" t="s">
        <v>539</v>
      </c>
      <c r="B303" s="94" t="s">
        <v>93</v>
      </c>
      <c r="C303" s="94" t="b">
        <v>0</v>
      </c>
      <c r="D303" s="94" t="s">
        <v>26</v>
      </c>
      <c r="E303" s="94" t="s">
        <v>23</v>
      </c>
      <c r="F303" s="89" t="s">
        <v>578</v>
      </c>
      <c r="G303" s="101"/>
      <c r="H303" s="101">
        <v>0.14139208143233578</v>
      </c>
      <c r="I303" s="89" t="s">
        <v>175</v>
      </c>
      <c r="J303" s="89"/>
      <c r="K303" s="89">
        <v>0.42748737458381708</v>
      </c>
      <c r="L303" s="89"/>
      <c r="M303" s="89"/>
    </row>
    <row r="304" spans="1:13" x14ac:dyDescent="0.3">
      <c r="A304" s="94" t="s">
        <v>539</v>
      </c>
      <c r="B304" s="94" t="s">
        <v>93</v>
      </c>
      <c r="C304" s="94" t="b">
        <v>1</v>
      </c>
      <c r="D304" s="94" t="s">
        <v>26</v>
      </c>
      <c r="E304" s="94" t="s">
        <v>23</v>
      </c>
      <c r="F304" s="89" t="s">
        <v>579</v>
      </c>
      <c r="G304" s="101"/>
      <c r="H304" s="101">
        <v>0.14139183936021857</v>
      </c>
      <c r="I304" s="89" t="s">
        <v>175</v>
      </c>
      <c r="J304" s="89"/>
      <c r="K304" s="89"/>
      <c r="L304" s="89"/>
      <c r="M304" s="89"/>
    </row>
    <row r="305" spans="1:13" x14ac:dyDescent="0.3">
      <c r="A305" s="94" t="s">
        <v>539</v>
      </c>
      <c r="B305" s="94" t="s">
        <v>93</v>
      </c>
      <c r="C305" s="94" t="b">
        <v>0</v>
      </c>
      <c r="D305" s="94" t="s">
        <v>26</v>
      </c>
      <c r="E305" s="94" t="s">
        <v>25</v>
      </c>
      <c r="F305" s="89" t="s">
        <v>580</v>
      </c>
      <c r="G305" s="101"/>
      <c r="H305" s="101">
        <v>0.97861744742255918</v>
      </c>
      <c r="I305" s="89" t="s">
        <v>175</v>
      </c>
      <c r="J305" s="89"/>
      <c r="K305" s="89"/>
      <c r="L305" s="89"/>
      <c r="M305" s="89"/>
    </row>
    <row r="306" spans="1:13" x14ac:dyDescent="0.3">
      <c r="A306" s="94" t="s">
        <v>539</v>
      </c>
      <c r="B306" s="94" t="s">
        <v>93</v>
      </c>
      <c r="C306" s="94" t="b">
        <v>1</v>
      </c>
      <c r="D306" s="94" t="s">
        <v>26</v>
      </c>
      <c r="E306" s="94" t="s">
        <v>25</v>
      </c>
      <c r="F306" s="89" t="s">
        <v>581</v>
      </c>
      <c r="G306" s="101"/>
      <c r="H306" s="101">
        <v>0.97858591373683046</v>
      </c>
      <c r="I306" s="89" t="s">
        <v>175</v>
      </c>
      <c r="J306" s="89"/>
      <c r="K306" s="89"/>
      <c r="L306" s="89"/>
      <c r="M306" s="89"/>
    </row>
    <row r="307" spans="1:13" x14ac:dyDescent="0.3">
      <c r="A307" s="94" t="s">
        <v>539</v>
      </c>
      <c r="B307" s="94" t="s">
        <v>93</v>
      </c>
      <c r="C307" s="94" t="b">
        <v>0</v>
      </c>
      <c r="D307" s="94" t="s">
        <v>71</v>
      </c>
      <c r="E307" s="94" t="s">
        <v>23</v>
      </c>
      <c r="F307" s="89" t="s">
        <v>582</v>
      </c>
      <c r="G307" s="101"/>
      <c r="H307" s="101">
        <v>0.1991263914334637</v>
      </c>
      <c r="I307" s="89" t="s">
        <v>170</v>
      </c>
      <c r="J307" s="89"/>
      <c r="K307" s="89">
        <v>0.82287384521544482</v>
      </c>
      <c r="L307" s="89"/>
      <c r="M307" s="89"/>
    </row>
    <row r="308" spans="1:13" x14ac:dyDescent="0.3">
      <c r="A308" s="94" t="s">
        <v>539</v>
      </c>
      <c r="B308" s="94" t="s">
        <v>93</v>
      </c>
      <c r="C308" s="94" t="b">
        <v>0</v>
      </c>
      <c r="D308" s="94" t="s">
        <v>71</v>
      </c>
      <c r="E308" s="94" t="s">
        <v>25</v>
      </c>
      <c r="F308" s="89" t="s">
        <v>583</v>
      </c>
      <c r="G308" s="101"/>
      <c r="H308" s="101">
        <v>1.4466212989974259</v>
      </c>
      <c r="I308" s="89" t="s">
        <v>170</v>
      </c>
      <c r="J308" s="89"/>
      <c r="K308" s="89"/>
      <c r="L308" s="89"/>
      <c r="M308" s="89"/>
    </row>
    <row r="309" spans="1:13" x14ac:dyDescent="0.3">
      <c r="A309" s="94" t="s">
        <v>539</v>
      </c>
      <c r="B309" s="94" t="s">
        <v>31</v>
      </c>
      <c r="C309" s="94" t="b">
        <v>0</v>
      </c>
      <c r="D309" s="94" t="s">
        <v>22</v>
      </c>
      <c r="E309" s="94" t="s">
        <v>23</v>
      </c>
      <c r="F309" s="89" t="s">
        <v>584</v>
      </c>
      <c r="G309" s="101"/>
      <c r="H309" s="101">
        <v>0.11468126574734247</v>
      </c>
      <c r="I309" s="89" t="s">
        <v>263</v>
      </c>
      <c r="J309" s="89"/>
      <c r="K309" s="89">
        <v>0.36053368183837947</v>
      </c>
      <c r="L309" s="89"/>
      <c r="M309" s="89"/>
    </row>
    <row r="310" spans="1:13" x14ac:dyDescent="0.3">
      <c r="A310" s="94" t="s">
        <v>539</v>
      </c>
      <c r="B310" s="94" t="s">
        <v>31</v>
      </c>
      <c r="C310" s="94" t="b">
        <v>1</v>
      </c>
      <c r="D310" s="94" t="s">
        <v>22</v>
      </c>
      <c r="E310" s="94" t="s">
        <v>23</v>
      </c>
      <c r="F310" s="89" t="s">
        <v>585</v>
      </c>
      <c r="G310" s="101"/>
      <c r="H310" s="101">
        <v>0.11468106542822401</v>
      </c>
      <c r="I310" s="89" t="s">
        <v>263</v>
      </c>
      <c r="J310" s="89"/>
      <c r="K310" s="89"/>
      <c r="L310" s="89"/>
      <c r="M310" s="89"/>
    </row>
    <row r="311" spans="1:13" x14ac:dyDescent="0.3">
      <c r="A311" s="94" t="s">
        <v>539</v>
      </c>
      <c r="B311" s="94" t="s">
        <v>31</v>
      </c>
      <c r="C311" s="94" t="b">
        <v>0</v>
      </c>
      <c r="D311" s="94" t="s">
        <v>22</v>
      </c>
      <c r="E311" s="94" t="s">
        <v>24</v>
      </c>
      <c r="F311" s="89" t="s">
        <v>586</v>
      </c>
      <c r="G311" s="101"/>
      <c r="H311" s="101">
        <v>0.1955506455799792</v>
      </c>
      <c r="I311" s="89" t="s">
        <v>263</v>
      </c>
      <c r="J311" s="89"/>
      <c r="K311" s="89"/>
      <c r="L311" s="89"/>
      <c r="M311" s="89"/>
    </row>
    <row r="312" spans="1:13" x14ac:dyDescent="0.3">
      <c r="A312" s="94" t="s">
        <v>539</v>
      </c>
      <c r="B312" s="94" t="s">
        <v>31</v>
      </c>
      <c r="C312" s="94" t="b">
        <v>0</v>
      </c>
      <c r="D312" s="94" t="s">
        <v>22</v>
      </c>
      <c r="E312" s="94" t="s">
        <v>25</v>
      </c>
      <c r="F312" s="89" t="s">
        <v>587</v>
      </c>
      <c r="G312" s="101"/>
      <c r="H312" s="101">
        <v>0.77136913418781661</v>
      </c>
      <c r="I312" s="89" t="s">
        <v>263</v>
      </c>
      <c r="J312" s="89"/>
      <c r="K312" s="89"/>
      <c r="L312" s="89"/>
      <c r="M312" s="89"/>
    </row>
    <row r="313" spans="1:13" x14ac:dyDescent="0.3">
      <c r="A313" s="94" t="s">
        <v>539</v>
      </c>
      <c r="B313" s="94" t="s">
        <v>31</v>
      </c>
      <c r="C313" s="94" t="b">
        <v>1</v>
      </c>
      <c r="D313" s="94" t="s">
        <v>22</v>
      </c>
      <c r="E313" s="94" t="s">
        <v>25</v>
      </c>
      <c r="F313" s="89" t="s">
        <v>588</v>
      </c>
      <c r="G313" s="101"/>
      <c r="H313" s="101">
        <v>0.77134294368291501</v>
      </c>
      <c r="I313" s="89" t="s">
        <v>263</v>
      </c>
      <c r="J313" s="89"/>
      <c r="K313" s="89"/>
      <c r="L313" s="89"/>
      <c r="M313" s="89"/>
    </row>
    <row r="314" spans="1:13" x14ac:dyDescent="0.3">
      <c r="A314" s="94" t="s">
        <v>539</v>
      </c>
      <c r="B314" s="94" t="s">
        <v>31</v>
      </c>
      <c r="C314" s="94" t="b">
        <v>0</v>
      </c>
      <c r="D314" s="94" t="s">
        <v>26</v>
      </c>
      <c r="E314" s="94" t="s">
        <v>23</v>
      </c>
      <c r="F314" s="89" t="s">
        <v>589</v>
      </c>
      <c r="G314" s="101"/>
      <c r="H314" s="101">
        <v>0.17898427863348934</v>
      </c>
      <c r="I314" s="89" t="s">
        <v>155</v>
      </c>
      <c r="J314" s="89"/>
      <c r="K314" s="89">
        <v>0.57736897266211307</v>
      </c>
      <c r="L314" s="89"/>
      <c r="M314" s="89"/>
    </row>
    <row r="315" spans="1:13" x14ac:dyDescent="0.3">
      <c r="A315" s="94" t="s">
        <v>539</v>
      </c>
      <c r="B315" s="94" t="s">
        <v>31</v>
      </c>
      <c r="C315" s="94" t="b">
        <v>1</v>
      </c>
      <c r="D315" s="94" t="s">
        <v>26</v>
      </c>
      <c r="E315" s="94" t="s">
        <v>23</v>
      </c>
      <c r="F315" s="89" t="s">
        <v>590</v>
      </c>
      <c r="G315" s="101"/>
      <c r="H315" s="101">
        <v>0.17898402284570869</v>
      </c>
      <c r="I315" s="89" t="s">
        <v>155</v>
      </c>
      <c r="J315" s="89"/>
      <c r="K315" s="89"/>
      <c r="L315" s="89"/>
      <c r="M315" s="89"/>
    </row>
    <row r="316" spans="1:13" x14ac:dyDescent="0.3">
      <c r="A316" s="94" t="s">
        <v>539</v>
      </c>
      <c r="B316" s="94" t="s">
        <v>31</v>
      </c>
      <c r="C316" s="94" t="b">
        <v>0</v>
      </c>
      <c r="D316" s="94" t="s">
        <v>26</v>
      </c>
      <c r="E316" s="94" t="s">
        <v>25</v>
      </c>
      <c r="F316" s="89" t="s">
        <v>591</v>
      </c>
      <c r="G316" s="101"/>
      <c r="H316" s="101">
        <v>1.282014076510128</v>
      </c>
      <c r="I316" s="89" t="s">
        <v>155</v>
      </c>
      <c r="J316" s="89"/>
      <c r="K316" s="89"/>
      <c r="L316" s="89"/>
      <c r="M316" s="89"/>
    </row>
    <row r="317" spans="1:13" x14ac:dyDescent="0.3">
      <c r="A317" s="94" t="s">
        <v>539</v>
      </c>
      <c r="B317" s="94" t="s">
        <v>31</v>
      </c>
      <c r="C317" s="94" t="b">
        <v>1</v>
      </c>
      <c r="D317" s="94" t="s">
        <v>26</v>
      </c>
      <c r="E317" s="94" t="s">
        <v>25</v>
      </c>
      <c r="F317" s="89" t="s">
        <v>592</v>
      </c>
      <c r="G317" s="101"/>
      <c r="H317" s="101">
        <v>1.2819807561443588</v>
      </c>
      <c r="I317" s="89" t="s">
        <v>155</v>
      </c>
      <c r="J317" s="89"/>
      <c r="K317" s="89"/>
      <c r="L317" s="89"/>
      <c r="M317" s="89"/>
    </row>
    <row r="318" spans="1:13" x14ac:dyDescent="0.3">
      <c r="A318" s="94" t="s">
        <v>539</v>
      </c>
      <c r="B318" s="94" t="s">
        <v>31</v>
      </c>
      <c r="C318" s="94" t="b">
        <v>0</v>
      </c>
      <c r="D318" s="94" t="s">
        <v>71</v>
      </c>
      <c r="E318" s="94" t="s">
        <v>25</v>
      </c>
      <c r="F318" s="89" t="s">
        <v>593</v>
      </c>
      <c r="G318" s="101"/>
      <c r="H318" s="101">
        <v>1.8648083688508645</v>
      </c>
      <c r="I318" s="89" t="s">
        <v>172</v>
      </c>
      <c r="J318" s="89"/>
      <c r="K318" s="89">
        <v>1.0586340313018265</v>
      </c>
      <c r="L318" s="89"/>
      <c r="M318" s="89"/>
    </row>
    <row r="319" spans="1:13" x14ac:dyDescent="0.3">
      <c r="A319" s="94" t="s">
        <v>539</v>
      </c>
      <c r="B319" s="94" t="s">
        <v>32</v>
      </c>
      <c r="C319" s="94" t="b">
        <v>0</v>
      </c>
      <c r="D319" s="94" t="s">
        <v>22</v>
      </c>
      <c r="E319" s="94" t="s">
        <v>23</v>
      </c>
      <c r="F319" s="89" t="s">
        <v>594</v>
      </c>
      <c r="G319" s="101"/>
      <c r="H319" s="101">
        <v>0.14046283063569528</v>
      </c>
      <c r="I319" s="89" t="s">
        <v>467</v>
      </c>
      <c r="J319" s="89"/>
      <c r="K319" s="89">
        <v>0.48970390472139719</v>
      </c>
      <c r="L319" s="89"/>
      <c r="M319" s="89"/>
    </row>
    <row r="320" spans="1:13" x14ac:dyDescent="0.3">
      <c r="A320" s="94" t="s">
        <v>539</v>
      </c>
      <c r="B320" s="94" t="s">
        <v>32</v>
      </c>
      <c r="C320" s="94" t="b">
        <v>1</v>
      </c>
      <c r="D320" s="94" t="s">
        <v>22</v>
      </c>
      <c r="E320" s="94" t="s">
        <v>23</v>
      </c>
      <c r="F320" s="89" t="s">
        <v>595</v>
      </c>
      <c r="G320" s="101"/>
      <c r="H320" s="101">
        <v>0.14017511423358031</v>
      </c>
      <c r="I320" s="89" t="s">
        <v>467</v>
      </c>
      <c r="J320" s="89"/>
      <c r="K320" s="89"/>
      <c r="L320" s="89"/>
      <c r="M320" s="89"/>
    </row>
    <row r="321" spans="1:13" x14ac:dyDescent="0.3">
      <c r="A321" s="94" t="s">
        <v>539</v>
      </c>
      <c r="B321" s="94" t="s">
        <v>32</v>
      </c>
      <c r="C321" s="94" t="b">
        <v>0</v>
      </c>
      <c r="D321" s="94" t="s">
        <v>22</v>
      </c>
      <c r="E321" s="94" t="s">
        <v>25</v>
      </c>
      <c r="F321" s="89" t="s">
        <v>596</v>
      </c>
      <c r="G321" s="101"/>
      <c r="H321" s="101">
        <v>0.94479737268406072</v>
      </c>
      <c r="I321" s="89" t="s">
        <v>467</v>
      </c>
      <c r="J321" s="89"/>
      <c r="K321" s="89"/>
      <c r="L321" s="89"/>
      <c r="M321" s="89"/>
    </row>
    <row r="322" spans="1:13" x14ac:dyDescent="0.3">
      <c r="A322" s="94" t="s">
        <v>539</v>
      </c>
      <c r="B322" s="94" t="s">
        <v>32</v>
      </c>
      <c r="C322" s="94" t="b">
        <v>0</v>
      </c>
      <c r="D322" s="94" t="s">
        <v>26</v>
      </c>
      <c r="E322" s="94" t="s">
        <v>23</v>
      </c>
      <c r="F322" s="89" t="s">
        <v>597</v>
      </c>
      <c r="G322" s="101"/>
      <c r="H322" s="101">
        <v>0.23263654336735401</v>
      </c>
      <c r="I322" s="89" t="s">
        <v>156</v>
      </c>
      <c r="J322" s="89"/>
      <c r="K322" s="89">
        <v>0.82957087882350444</v>
      </c>
      <c r="L322" s="89"/>
      <c r="M322" s="89"/>
    </row>
    <row r="323" spans="1:13" x14ac:dyDescent="0.3">
      <c r="A323" s="94" t="s">
        <v>539</v>
      </c>
      <c r="B323" s="94" t="s">
        <v>32</v>
      </c>
      <c r="C323" s="94" t="b">
        <v>1</v>
      </c>
      <c r="D323" s="94" t="s">
        <v>26</v>
      </c>
      <c r="E323" s="94" t="s">
        <v>23</v>
      </c>
      <c r="F323" s="89" t="s">
        <v>598</v>
      </c>
      <c r="G323" s="101"/>
      <c r="H323" s="101">
        <v>0.23228025177739775</v>
      </c>
      <c r="I323" s="89" t="s">
        <v>156</v>
      </c>
      <c r="J323" s="89"/>
      <c r="K323" s="89"/>
      <c r="L323" s="89"/>
      <c r="M323" s="89"/>
    </row>
    <row r="324" spans="1:13" x14ac:dyDescent="0.3">
      <c r="A324" s="94" t="s">
        <v>539</v>
      </c>
      <c r="B324" s="94" t="s">
        <v>32</v>
      </c>
      <c r="C324" s="94" t="b">
        <v>0</v>
      </c>
      <c r="D324" s="94" t="s">
        <v>26</v>
      </c>
      <c r="E324" s="94" t="s">
        <v>25</v>
      </c>
      <c r="F324" s="89" t="s">
        <v>599</v>
      </c>
      <c r="G324" s="101"/>
      <c r="H324" s="101">
        <v>1.5549424686372961</v>
      </c>
      <c r="I324" s="89" t="s">
        <v>156</v>
      </c>
      <c r="J324" s="89"/>
      <c r="K324" s="89"/>
      <c r="L324" s="89"/>
      <c r="M324" s="89"/>
    </row>
    <row r="325" spans="1:13" x14ac:dyDescent="0.3">
      <c r="A325" s="94" t="s">
        <v>539</v>
      </c>
      <c r="B325" s="94" t="s">
        <v>32</v>
      </c>
      <c r="C325" s="94" t="b">
        <v>0</v>
      </c>
      <c r="D325" s="94" t="s">
        <v>71</v>
      </c>
      <c r="E325" s="94" t="s">
        <v>25</v>
      </c>
      <c r="F325" s="89" t="s">
        <v>600</v>
      </c>
      <c r="G325" s="101"/>
      <c r="H325" s="101">
        <v>2.242245663516838</v>
      </c>
      <c r="I325" s="89" t="s">
        <v>176</v>
      </c>
      <c r="J325" s="89"/>
      <c r="K325" s="89">
        <v>1.2899854874232708</v>
      </c>
      <c r="L325" s="89"/>
      <c r="M325" s="89"/>
    </row>
    <row r="326" spans="1:13" x14ac:dyDescent="0.3">
      <c r="A326" s="94" t="s">
        <v>601</v>
      </c>
      <c r="B326" s="94" t="s">
        <v>21</v>
      </c>
      <c r="C326" s="94" t="b">
        <v>0</v>
      </c>
      <c r="D326" s="94" t="s">
        <v>22</v>
      </c>
      <c r="E326" s="94" t="s">
        <v>23</v>
      </c>
      <c r="F326" s="89" t="s">
        <v>602</v>
      </c>
      <c r="G326" s="101"/>
      <c r="H326" s="101">
        <v>0.15194720966187814</v>
      </c>
      <c r="I326" s="89" t="s">
        <v>416</v>
      </c>
      <c r="J326" s="89"/>
      <c r="K326" s="89">
        <v>0.53618963874291958</v>
      </c>
      <c r="L326" s="89"/>
      <c r="M326" s="89"/>
    </row>
    <row r="327" spans="1:13" x14ac:dyDescent="0.3">
      <c r="A327" s="94" t="s">
        <v>601</v>
      </c>
      <c r="B327" s="94" t="s">
        <v>21</v>
      </c>
      <c r="C327" s="94" t="b">
        <v>0</v>
      </c>
      <c r="D327" s="94" t="s">
        <v>22</v>
      </c>
      <c r="E327" s="94" t="s">
        <v>24</v>
      </c>
      <c r="F327" s="89" t="s">
        <v>603</v>
      </c>
      <c r="G327" s="101"/>
      <c r="H327" s="101">
        <v>0.58452407052235067</v>
      </c>
      <c r="I327" s="89" t="s">
        <v>416</v>
      </c>
      <c r="J327" s="89"/>
      <c r="K327" s="89"/>
      <c r="L327" s="89"/>
      <c r="M327" s="89"/>
    </row>
    <row r="328" spans="1:13" x14ac:dyDescent="0.3">
      <c r="A328" s="94" t="s">
        <v>601</v>
      </c>
      <c r="B328" s="94" t="s">
        <v>21</v>
      </c>
      <c r="C328" s="94" t="b">
        <v>0</v>
      </c>
      <c r="D328" s="94" t="s">
        <v>22</v>
      </c>
      <c r="E328" s="94" t="s">
        <v>25</v>
      </c>
      <c r="F328" s="89" t="s">
        <v>604</v>
      </c>
      <c r="G328" s="101"/>
      <c r="H328" s="101">
        <v>0.87209763604453006</v>
      </c>
      <c r="I328" s="89" t="s">
        <v>416</v>
      </c>
      <c r="J328" s="89"/>
      <c r="K328" s="89"/>
      <c r="L328" s="89"/>
      <c r="M328" s="89"/>
    </row>
    <row r="329" spans="1:13" x14ac:dyDescent="0.3">
      <c r="A329" s="94" t="s">
        <v>601</v>
      </c>
      <c r="B329" s="94" t="s">
        <v>21</v>
      </c>
      <c r="C329" s="94" t="b">
        <v>1</v>
      </c>
      <c r="D329" s="94" t="s">
        <v>22</v>
      </c>
      <c r="E329" s="94" t="s">
        <v>25</v>
      </c>
      <c r="F329" s="89" t="s">
        <v>605</v>
      </c>
      <c r="G329" s="101"/>
      <c r="H329" s="101">
        <v>0.87178958691680863</v>
      </c>
      <c r="I329" s="89" t="s">
        <v>416</v>
      </c>
      <c r="J329" s="89"/>
      <c r="K329" s="89"/>
      <c r="L329" s="89"/>
      <c r="M329" s="89"/>
    </row>
    <row r="330" spans="1:13" x14ac:dyDescent="0.3">
      <c r="A330" s="94" t="s">
        <v>601</v>
      </c>
      <c r="B330" s="94" t="s">
        <v>21</v>
      </c>
      <c r="C330" s="94" t="b">
        <v>0</v>
      </c>
      <c r="D330" s="94" t="s">
        <v>26</v>
      </c>
      <c r="E330" s="94" t="s">
        <v>24</v>
      </c>
      <c r="F330" s="89" t="s">
        <v>606</v>
      </c>
      <c r="G330" s="101"/>
      <c r="H330" s="101">
        <v>1.1072379715081557</v>
      </c>
      <c r="I330" s="89" t="s">
        <v>246</v>
      </c>
      <c r="J330" s="89"/>
      <c r="K330" s="89">
        <v>0.93738030642535353</v>
      </c>
      <c r="L330" s="89"/>
      <c r="M330" s="89"/>
    </row>
    <row r="331" spans="1:13" x14ac:dyDescent="0.3">
      <c r="A331" s="94" t="s">
        <v>601</v>
      </c>
      <c r="B331" s="94" t="s">
        <v>21</v>
      </c>
      <c r="C331" s="94" t="b">
        <v>0</v>
      </c>
      <c r="D331" s="94" t="s">
        <v>26</v>
      </c>
      <c r="E331" s="94" t="s">
        <v>25</v>
      </c>
      <c r="F331" s="89" t="s">
        <v>607</v>
      </c>
      <c r="G331" s="101"/>
      <c r="H331" s="101">
        <v>1.4413795688467563</v>
      </c>
      <c r="I331" s="89" t="s">
        <v>246</v>
      </c>
      <c r="J331" s="89"/>
      <c r="K331" s="89"/>
      <c r="L331" s="89"/>
      <c r="M331" s="89"/>
    </row>
    <row r="332" spans="1:13" x14ac:dyDescent="0.3">
      <c r="A332" s="94" t="s">
        <v>601</v>
      </c>
      <c r="B332" s="94" t="s">
        <v>30</v>
      </c>
      <c r="C332" s="94" t="b">
        <v>0</v>
      </c>
      <c r="D332" s="94" t="s">
        <v>22</v>
      </c>
      <c r="E332" s="94" t="s">
        <v>23</v>
      </c>
      <c r="F332" s="89" t="s">
        <v>608</v>
      </c>
      <c r="G332" s="101"/>
      <c r="H332" s="101">
        <v>0.19958415224494697</v>
      </c>
      <c r="I332" s="89" t="s">
        <v>253</v>
      </c>
      <c r="J332" s="89"/>
      <c r="K332" s="89">
        <v>0.53541570180094322</v>
      </c>
      <c r="L332" s="89"/>
      <c r="M332" s="89"/>
    </row>
    <row r="333" spans="1:13" x14ac:dyDescent="0.3">
      <c r="A333" s="94" t="s">
        <v>601</v>
      </c>
      <c r="B333" s="94" t="s">
        <v>30</v>
      </c>
      <c r="C333" s="94" t="b">
        <v>0</v>
      </c>
      <c r="D333" s="94" t="s">
        <v>22</v>
      </c>
      <c r="E333" s="94" t="s">
        <v>24</v>
      </c>
      <c r="F333" s="89" t="s">
        <v>609</v>
      </c>
      <c r="G333" s="101"/>
      <c r="H333" s="101">
        <v>0.2658492095710242</v>
      </c>
      <c r="I333" s="89" t="s">
        <v>253</v>
      </c>
      <c r="J333" s="89"/>
      <c r="K333" s="89"/>
      <c r="L333" s="89"/>
      <c r="M333" s="89"/>
    </row>
    <row r="334" spans="1:13" x14ac:dyDescent="0.3">
      <c r="A334" s="94" t="s">
        <v>601</v>
      </c>
      <c r="B334" s="94" t="s">
        <v>30</v>
      </c>
      <c r="C334" s="94" t="b">
        <v>0</v>
      </c>
      <c r="D334" s="94" t="s">
        <v>22</v>
      </c>
      <c r="E334" s="94" t="s">
        <v>25</v>
      </c>
      <c r="F334" s="89" t="s">
        <v>610</v>
      </c>
      <c r="G334" s="101"/>
      <c r="H334" s="101">
        <v>1.1408137435868584</v>
      </c>
      <c r="I334" s="89" t="s">
        <v>253</v>
      </c>
      <c r="J334" s="89"/>
      <c r="K334" s="89"/>
      <c r="L334" s="89"/>
      <c r="M334" s="89"/>
    </row>
    <row r="335" spans="1:13" x14ac:dyDescent="0.3">
      <c r="A335" s="94" t="s">
        <v>601</v>
      </c>
      <c r="B335" s="94" t="s">
        <v>30</v>
      </c>
      <c r="C335" s="94" t="b">
        <v>0</v>
      </c>
      <c r="D335" s="94" t="s">
        <v>26</v>
      </c>
      <c r="E335" s="94" t="s">
        <v>23</v>
      </c>
      <c r="F335" s="89" t="s">
        <v>611</v>
      </c>
      <c r="G335" s="101"/>
      <c r="H335" s="101">
        <v>0.27656961421963688</v>
      </c>
      <c r="I335" s="89" t="s">
        <v>154</v>
      </c>
      <c r="J335" s="89"/>
      <c r="K335" s="89">
        <v>0.82183558048058325</v>
      </c>
      <c r="L335" s="89"/>
      <c r="M335" s="89"/>
    </row>
    <row r="336" spans="1:13" x14ac:dyDescent="0.3">
      <c r="A336" s="94" t="s">
        <v>601</v>
      </c>
      <c r="B336" s="94" t="s">
        <v>30</v>
      </c>
      <c r="C336" s="94" t="b">
        <v>0</v>
      </c>
      <c r="D336" s="94" t="s">
        <v>26</v>
      </c>
      <c r="E336" s="94" t="s">
        <v>25</v>
      </c>
      <c r="F336" s="89" t="s">
        <v>612</v>
      </c>
      <c r="G336" s="101"/>
      <c r="H336" s="101">
        <v>1.7821988107827185</v>
      </c>
      <c r="I336" s="89" t="s">
        <v>154</v>
      </c>
      <c r="J336" s="89"/>
      <c r="K336" s="89"/>
      <c r="L336" s="89"/>
      <c r="M336" s="89"/>
    </row>
    <row r="337" spans="1:13" x14ac:dyDescent="0.3">
      <c r="A337" s="94" t="s">
        <v>601</v>
      </c>
      <c r="B337" s="94" t="s">
        <v>30</v>
      </c>
      <c r="C337" s="94" t="b">
        <v>0</v>
      </c>
      <c r="D337" s="94" t="s">
        <v>71</v>
      </c>
      <c r="E337" s="94" t="s">
        <v>23</v>
      </c>
      <c r="F337" s="89" t="s">
        <v>613</v>
      </c>
      <c r="G337" s="101"/>
      <c r="H337" s="101">
        <v>0.35771224071062485</v>
      </c>
      <c r="I337" s="89" t="s">
        <v>169</v>
      </c>
      <c r="J337" s="89"/>
      <c r="K337" s="89">
        <v>1.4240236471983199</v>
      </c>
      <c r="L337" s="89"/>
      <c r="M337" s="89"/>
    </row>
    <row r="338" spans="1:13" x14ac:dyDescent="0.3">
      <c r="A338" s="94" t="s">
        <v>601</v>
      </c>
      <c r="B338" s="94" t="s">
        <v>30</v>
      </c>
      <c r="C338" s="94" t="b">
        <v>0</v>
      </c>
      <c r="D338" s="94" t="s">
        <v>71</v>
      </c>
      <c r="E338" s="94" t="s">
        <v>25</v>
      </c>
      <c r="F338" s="89" t="s">
        <v>614</v>
      </c>
      <c r="G338" s="101"/>
      <c r="H338" s="101">
        <v>2.4903350536860147</v>
      </c>
      <c r="I338" s="89" t="s">
        <v>169</v>
      </c>
      <c r="J338" s="89"/>
      <c r="K338" s="89"/>
      <c r="L338" s="89"/>
      <c r="M338" s="89"/>
    </row>
    <row r="339" spans="1:13" x14ac:dyDescent="0.3">
      <c r="A339" s="94" t="s">
        <v>601</v>
      </c>
      <c r="B339" s="94" t="s">
        <v>27</v>
      </c>
      <c r="C339" s="94" t="b">
        <v>0</v>
      </c>
      <c r="D339" s="94" t="s">
        <v>22</v>
      </c>
      <c r="E339" s="94" t="s">
        <v>24</v>
      </c>
      <c r="F339" s="89" t="s">
        <v>615</v>
      </c>
      <c r="G339" s="101"/>
      <c r="H339" s="101">
        <v>0.3118882265449695</v>
      </c>
      <c r="I339" s="89" t="s">
        <v>249</v>
      </c>
      <c r="J339" s="89"/>
      <c r="K339" s="89">
        <v>0.33552433250947894</v>
      </c>
      <c r="L339" s="89"/>
      <c r="M339" s="89"/>
    </row>
    <row r="340" spans="1:13" x14ac:dyDescent="0.3">
      <c r="A340" s="94" t="s">
        <v>601</v>
      </c>
      <c r="B340" s="94" t="s">
        <v>27</v>
      </c>
      <c r="C340" s="94" t="b">
        <v>0</v>
      </c>
      <c r="D340" s="94" t="s">
        <v>22</v>
      </c>
      <c r="E340" s="94" t="s">
        <v>25</v>
      </c>
      <c r="F340" s="89" t="s">
        <v>616</v>
      </c>
      <c r="G340" s="101"/>
      <c r="H340" s="101">
        <v>0.59115603289443319</v>
      </c>
      <c r="I340" s="89" t="s">
        <v>249</v>
      </c>
      <c r="J340" s="89"/>
      <c r="K340" s="89"/>
      <c r="L340" s="89"/>
      <c r="M340" s="89"/>
    </row>
    <row r="341" spans="1:13" x14ac:dyDescent="0.3">
      <c r="A341" s="94" t="s">
        <v>601</v>
      </c>
      <c r="B341" s="94" t="s">
        <v>27</v>
      </c>
      <c r="C341" s="94" t="b">
        <v>0</v>
      </c>
      <c r="D341" s="94" t="s">
        <v>26</v>
      </c>
      <c r="E341" s="94" t="s">
        <v>24</v>
      </c>
      <c r="F341" s="89" t="s">
        <v>617</v>
      </c>
      <c r="G341" s="101"/>
      <c r="H341" s="101">
        <v>0.59015863262798618</v>
      </c>
      <c r="I341" s="89" t="s">
        <v>152</v>
      </c>
      <c r="J341" s="89"/>
      <c r="K341" s="89">
        <v>0.60143305343464004</v>
      </c>
      <c r="L341" s="89"/>
      <c r="M341" s="89"/>
    </row>
    <row r="342" spans="1:13" x14ac:dyDescent="0.3">
      <c r="A342" s="94" t="s">
        <v>601</v>
      </c>
      <c r="B342" s="94" t="s">
        <v>27</v>
      </c>
      <c r="C342" s="94" t="b">
        <v>0</v>
      </c>
      <c r="D342" s="94" t="s">
        <v>26</v>
      </c>
      <c r="E342" s="94" t="s">
        <v>25</v>
      </c>
      <c r="F342" s="89" t="s">
        <v>618</v>
      </c>
      <c r="G342" s="101"/>
      <c r="H342" s="101">
        <v>1.0220970499370181</v>
      </c>
      <c r="I342" s="89" t="s">
        <v>152</v>
      </c>
      <c r="J342" s="89"/>
      <c r="K342" s="89"/>
      <c r="L342" s="89"/>
      <c r="M342" s="89"/>
    </row>
    <row r="343" spans="1:13" x14ac:dyDescent="0.3">
      <c r="A343" s="94" t="s">
        <v>601</v>
      </c>
      <c r="B343" s="94" t="s">
        <v>27</v>
      </c>
      <c r="C343" s="94" t="b">
        <v>0</v>
      </c>
      <c r="D343" s="94" t="s">
        <v>26</v>
      </c>
      <c r="E343" s="94" t="s">
        <v>23</v>
      </c>
      <c r="F343" s="89" t="s">
        <v>619</v>
      </c>
      <c r="G343" s="101"/>
      <c r="H343" s="101">
        <v>0.19204347773891586</v>
      </c>
      <c r="I343" s="89" t="s">
        <v>152</v>
      </c>
      <c r="J343" s="89"/>
      <c r="K343" s="89"/>
      <c r="L343" s="89"/>
      <c r="M343" s="89"/>
    </row>
    <row r="344" spans="1:13" x14ac:dyDescent="0.3">
      <c r="A344" s="94" t="s">
        <v>601</v>
      </c>
      <c r="B344" s="94" t="s">
        <v>27</v>
      </c>
      <c r="C344" s="94" t="b">
        <v>0</v>
      </c>
      <c r="D344" s="94" t="s">
        <v>71</v>
      </c>
      <c r="E344" s="94" t="s">
        <v>25</v>
      </c>
      <c r="F344" s="89" t="s">
        <v>620</v>
      </c>
      <c r="G344" s="101"/>
      <c r="H344" s="101">
        <v>1.5351760916044137</v>
      </c>
      <c r="I344" s="89" t="s">
        <v>167</v>
      </c>
      <c r="J344" s="89"/>
      <c r="K344" s="89">
        <v>0.28074705111405301</v>
      </c>
      <c r="L344" s="89"/>
      <c r="M344" s="89"/>
    </row>
    <row r="345" spans="1:13" x14ac:dyDescent="0.3">
      <c r="A345" s="94" t="s">
        <v>601</v>
      </c>
      <c r="B345" s="94" t="s">
        <v>93</v>
      </c>
      <c r="C345" s="94" t="b">
        <v>0</v>
      </c>
      <c r="D345" s="94" t="s">
        <v>22</v>
      </c>
      <c r="E345" s="94" t="s">
        <v>25</v>
      </c>
      <c r="F345" s="89" t="s">
        <v>621</v>
      </c>
      <c r="G345" s="101"/>
      <c r="H345" s="101">
        <v>0.54300096434752854</v>
      </c>
      <c r="I345" s="89" t="s">
        <v>259</v>
      </c>
      <c r="J345" s="89"/>
      <c r="K345" s="89">
        <v>0.24464865205089925</v>
      </c>
      <c r="L345" s="89"/>
      <c r="M345" s="89"/>
    </row>
    <row r="346" spans="1:13" x14ac:dyDescent="0.3">
      <c r="A346" s="94" t="s">
        <v>601</v>
      </c>
      <c r="B346" s="94" t="s">
        <v>93</v>
      </c>
      <c r="C346" s="94" t="b">
        <v>0</v>
      </c>
      <c r="D346" s="94" t="s">
        <v>26</v>
      </c>
      <c r="E346" s="94" t="s">
        <v>23</v>
      </c>
      <c r="F346" s="89" t="s">
        <v>622</v>
      </c>
      <c r="G346" s="101"/>
      <c r="H346" s="101">
        <v>0.16431117489002836</v>
      </c>
      <c r="I346" s="89" t="s">
        <v>175</v>
      </c>
      <c r="J346" s="89"/>
      <c r="K346" s="89">
        <v>0.41143915099059886</v>
      </c>
      <c r="L346" s="89"/>
      <c r="M346" s="89"/>
    </row>
    <row r="347" spans="1:13" x14ac:dyDescent="0.3">
      <c r="A347" s="94" t="s">
        <v>601</v>
      </c>
      <c r="B347" s="94" t="s">
        <v>93</v>
      </c>
      <c r="C347" s="94" t="b">
        <v>0</v>
      </c>
      <c r="D347" s="94" t="s">
        <v>26</v>
      </c>
      <c r="E347" s="94" t="s">
        <v>25</v>
      </c>
      <c r="F347" s="89" t="s">
        <v>623</v>
      </c>
      <c r="G347" s="101"/>
      <c r="H347" s="101">
        <v>0.9075536831852119</v>
      </c>
      <c r="I347" s="89" t="s">
        <v>175</v>
      </c>
      <c r="J347" s="89"/>
      <c r="K347" s="89"/>
      <c r="L347" s="89"/>
      <c r="M347" s="89"/>
    </row>
    <row r="348" spans="1:13" x14ac:dyDescent="0.3">
      <c r="A348" s="94" t="s">
        <v>601</v>
      </c>
      <c r="B348" s="94" t="s">
        <v>93</v>
      </c>
      <c r="C348" s="94" t="b">
        <v>0</v>
      </c>
      <c r="D348" s="94" t="s">
        <v>71</v>
      </c>
      <c r="E348" s="94" t="s">
        <v>25</v>
      </c>
      <c r="F348" s="89" t="s">
        <v>624</v>
      </c>
      <c r="G348" s="101"/>
      <c r="H348" s="101">
        <v>1.3340376697577754</v>
      </c>
      <c r="I348" s="89" t="s">
        <v>170</v>
      </c>
      <c r="J348" s="89"/>
      <c r="K348" s="89">
        <v>0.78296436885301401</v>
      </c>
      <c r="L348" s="89"/>
      <c r="M348" s="89"/>
    </row>
    <row r="349" spans="1:13" x14ac:dyDescent="0.3">
      <c r="A349" s="94" t="s">
        <v>601</v>
      </c>
      <c r="B349" s="94" t="s">
        <v>93</v>
      </c>
      <c r="C349" s="94" t="b">
        <v>0</v>
      </c>
      <c r="D349" s="94" t="s">
        <v>71</v>
      </c>
      <c r="E349" s="94" t="s">
        <v>23</v>
      </c>
      <c r="F349" s="89" t="s">
        <v>625</v>
      </c>
      <c r="G349" s="101"/>
      <c r="H349" s="101">
        <v>0.23189106794825262</v>
      </c>
      <c r="I349" s="89" t="s">
        <v>170</v>
      </c>
      <c r="J349" s="89"/>
      <c r="K349" s="89"/>
      <c r="L349" s="89"/>
      <c r="M349" s="89"/>
    </row>
    <row r="350" spans="1:13" x14ac:dyDescent="0.3">
      <c r="A350" s="94" t="s">
        <v>601</v>
      </c>
      <c r="B350" s="94" t="s">
        <v>93</v>
      </c>
      <c r="C350" s="94" t="b">
        <v>0</v>
      </c>
      <c r="D350" s="94" t="s">
        <v>74</v>
      </c>
      <c r="E350" s="94" t="s">
        <v>25</v>
      </c>
      <c r="F350" s="89" t="s">
        <v>626</v>
      </c>
      <c r="G350" s="101"/>
      <c r="H350" s="101">
        <v>1.9910546932548583</v>
      </c>
      <c r="I350" s="89" t="s">
        <v>171</v>
      </c>
      <c r="J350" s="89"/>
      <c r="K350" s="89">
        <v>0.91715784265770417</v>
      </c>
      <c r="L350" s="89"/>
      <c r="M350" s="89"/>
    </row>
    <row r="351" spans="1:13" x14ac:dyDescent="0.3">
      <c r="A351" s="94" t="s">
        <v>601</v>
      </c>
      <c r="B351" s="94" t="s">
        <v>93</v>
      </c>
      <c r="C351" s="94" t="b">
        <v>0</v>
      </c>
      <c r="D351" s="94" t="s">
        <v>74</v>
      </c>
      <c r="E351" s="94" t="s">
        <v>24</v>
      </c>
      <c r="F351" s="89" t="s">
        <v>627</v>
      </c>
      <c r="G351" s="101"/>
      <c r="H351" s="101">
        <v>0.39851185554549767</v>
      </c>
      <c r="I351" s="89" t="s">
        <v>171</v>
      </c>
      <c r="J351" s="89"/>
      <c r="K351" s="89"/>
      <c r="L351" s="89"/>
      <c r="M351" s="89"/>
    </row>
    <row r="352" spans="1:13" x14ac:dyDescent="0.3">
      <c r="A352" s="94" t="s">
        <v>601</v>
      </c>
      <c r="B352" s="94" t="s">
        <v>93</v>
      </c>
      <c r="C352" s="94" t="b">
        <v>0</v>
      </c>
      <c r="D352" s="94" t="s">
        <v>74</v>
      </c>
      <c r="E352" s="94" t="s">
        <v>23</v>
      </c>
      <c r="F352" s="89" t="s">
        <v>628</v>
      </c>
      <c r="G352" s="101"/>
      <c r="H352" s="101">
        <v>0.36190697917275633</v>
      </c>
      <c r="I352" s="89" t="s">
        <v>171</v>
      </c>
      <c r="J352" s="89"/>
      <c r="K352" s="89"/>
      <c r="L352" s="89"/>
      <c r="M352" s="89"/>
    </row>
    <row r="353" spans="1:13" x14ac:dyDescent="0.3">
      <c r="A353" s="94" t="s">
        <v>601</v>
      </c>
      <c r="B353" s="94" t="s">
        <v>31</v>
      </c>
      <c r="C353" s="94" t="b">
        <v>0</v>
      </c>
      <c r="D353" s="94" t="s">
        <v>22</v>
      </c>
      <c r="E353" s="94" t="s">
        <v>23</v>
      </c>
      <c r="F353" s="89" t="s">
        <v>629</v>
      </c>
      <c r="G353" s="101"/>
      <c r="H353" s="101">
        <v>0.13321061316578758</v>
      </c>
      <c r="I353" s="89" t="s">
        <v>263</v>
      </c>
      <c r="J353" s="89"/>
      <c r="K353" s="89">
        <v>0.34960176726866382</v>
      </c>
      <c r="L353" s="89"/>
      <c r="M353" s="89"/>
    </row>
    <row r="354" spans="1:13" x14ac:dyDescent="0.3">
      <c r="A354" s="94" t="s">
        <v>601</v>
      </c>
      <c r="B354" s="94" t="s">
        <v>31</v>
      </c>
      <c r="C354" s="94" t="b">
        <v>0</v>
      </c>
      <c r="D354" s="94" t="s">
        <v>22</v>
      </c>
      <c r="E354" s="94" t="s">
        <v>24</v>
      </c>
      <c r="F354" s="89" t="s">
        <v>630</v>
      </c>
      <c r="G354" s="101"/>
      <c r="H354" s="101">
        <v>0.17255100310592136</v>
      </c>
      <c r="I354" s="89" t="s">
        <v>263</v>
      </c>
      <c r="J354" s="89"/>
      <c r="K354" s="89"/>
      <c r="L354" s="89"/>
      <c r="M354" s="89"/>
    </row>
    <row r="355" spans="1:13" x14ac:dyDescent="0.3">
      <c r="A355" s="94" t="s">
        <v>601</v>
      </c>
      <c r="B355" s="94" t="s">
        <v>31</v>
      </c>
      <c r="C355" s="94" t="b">
        <v>0</v>
      </c>
      <c r="D355" s="94" t="s">
        <v>22</v>
      </c>
      <c r="E355" s="94" t="s">
        <v>25</v>
      </c>
      <c r="F355" s="89" t="s">
        <v>631</v>
      </c>
      <c r="G355" s="101"/>
      <c r="H355" s="101">
        <v>0.74304368553428246</v>
      </c>
      <c r="I355" s="89" t="s">
        <v>263</v>
      </c>
      <c r="J355" s="89"/>
      <c r="K355" s="89"/>
      <c r="L355" s="89"/>
      <c r="M355" s="89"/>
    </row>
    <row r="356" spans="1:13" x14ac:dyDescent="0.3">
      <c r="A356" s="94" t="s">
        <v>601</v>
      </c>
      <c r="B356" s="94" t="s">
        <v>31</v>
      </c>
      <c r="C356" s="94" t="b">
        <v>0</v>
      </c>
      <c r="D356" s="94" t="s">
        <v>26</v>
      </c>
      <c r="E356" s="94" t="s">
        <v>24</v>
      </c>
      <c r="F356" s="89" t="s">
        <v>632</v>
      </c>
      <c r="G356" s="101"/>
      <c r="H356" s="101">
        <v>0.28193130558467383</v>
      </c>
      <c r="I356" s="89" t="s">
        <v>155</v>
      </c>
      <c r="J356" s="89"/>
      <c r="K356" s="89">
        <v>0.5709679379855338</v>
      </c>
      <c r="L356" s="89"/>
      <c r="M356" s="89"/>
    </row>
    <row r="357" spans="1:13" x14ac:dyDescent="0.3">
      <c r="A357" s="94" t="s">
        <v>601</v>
      </c>
      <c r="B357" s="94" t="s">
        <v>31</v>
      </c>
      <c r="C357" s="94" t="b">
        <v>0</v>
      </c>
      <c r="D357" s="94" t="s">
        <v>26</v>
      </c>
      <c r="E357" s="94" t="s">
        <v>25</v>
      </c>
      <c r="F357" s="89" t="s">
        <v>633</v>
      </c>
      <c r="G357" s="101"/>
      <c r="H357" s="101">
        <v>1.2287222844784909</v>
      </c>
      <c r="I357" s="89" t="s">
        <v>155</v>
      </c>
      <c r="J357" s="89"/>
      <c r="K357" s="89"/>
      <c r="L357" s="89"/>
      <c r="M357" s="89"/>
    </row>
    <row r="358" spans="1:13" x14ac:dyDescent="0.3">
      <c r="A358" s="94" t="s">
        <v>601</v>
      </c>
      <c r="B358" s="94" t="s">
        <v>31</v>
      </c>
      <c r="C358" s="94" t="b">
        <v>0</v>
      </c>
      <c r="D358" s="94" t="s">
        <v>26</v>
      </c>
      <c r="E358" s="94" t="s">
        <v>23</v>
      </c>
      <c r="F358" s="89" t="s">
        <v>634</v>
      </c>
      <c r="G358" s="101"/>
      <c r="H358" s="101">
        <v>0.20225022389343705</v>
      </c>
      <c r="I358" s="89" t="s">
        <v>155</v>
      </c>
      <c r="J358" s="89"/>
      <c r="K358" s="89"/>
      <c r="L358" s="89"/>
      <c r="M358" s="89"/>
    </row>
    <row r="359" spans="1:13" x14ac:dyDescent="0.3">
      <c r="A359" s="94" t="s">
        <v>601</v>
      </c>
      <c r="B359" s="94" t="s">
        <v>31</v>
      </c>
      <c r="C359" s="94" t="b">
        <v>0</v>
      </c>
      <c r="D359" s="94" t="s">
        <v>71</v>
      </c>
      <c r="E359" s="94" t="s">
        <v>25</v>
      </c>
      <c r="F359" s="89" t="s">
        <v>635</v>
      </c>
      <c r="G359" s="101"/>
      <c r="H359" s="101">
        <v>1.7829193820617273</v>
      </c>
      <c r="I359" s="89" t="s">
        <v>172</v>
      </c>
      <c r="J359" s="89"/>
      <c r="K359" s="89">
        <v>1.0176895379072581</v>
      </c>
      <c r="L359" s="89"/>
      <c r="M359" s="89"/>
    </row>
    <row r="360" spans="1:13" x14ac:dyDescent="0.3">
      <c r="A360" s="94" t="s">
        <v>601</v>
      </c>
      <c r="B360" s="94" t="s">
        <v>31</v>
      </c>
      <c r="C360" s="94" t="b">
        <v>0</v>
      </c>
      <c r="D360" s="94" t="s">
        <v>74</v>
      </c>
      <c r="E360" s="94" t="s">
        <v>23</v>
      </c>
      <c r="F360" s="89" t="s">
        <v>636</v>
      </c>
      <c r="G360" s="101"/>
      <c r="H360" s="101">
        <v>0.42663658355018097</v>
      </c>
      <c r="I360" s="89" t="s">
        <v>173</v>
      </c>
      <c r="J360" s="89"/>
      <c r="K360" s="89">
        <v>1.1747020655292755</v>
      </c>
      <c r="L360" s="89"/>
      <c r="M360" s="89"/>
    </row>
    <row r="361" spans="1:13" x14ac:dyDescent="0.3">
      <c r="A361" s="94" t="s">
        <v>601</v>
      </c>
      <c r="B361" s="94" t="s">
        <v>32</v>
      </c>
      <c r="C361" s="94" t="b">
        <v>0</v>
      </c>
      <c r="D361" s="94" t="s">
        <v>22</v>
      </c>
      <c r="E361" s="94" t="s">
        <v>24</v>
      </c>
      <c r="F361" s="89" t="s">
        <v>637</v>
      </c>
      <c r="G361" s="101"/>
      <c r="H361" s="101">
        <v>0.4068351550635021</v>
      </c>
      <c r="I361" s="89" t="s">
        <v>467</v>
      </c>
      <c r="J361" s="89"/>
      <c r="K361" s="89">
        <v>0.52538548763024018</v>
      </c>
      <c r="L361" s="89"/>
      <c r="M361" s="89"/>
    </row>
    <row r="362" spans="1:13" x14ac:dyDescent="0.3">
      <c r="A362" s="94" t="s">
        <v>601</v>
      </c>
      <c r="B362" s="94" t="s">
        <v>32</v>
      </c>
      <c r="C362" s="94" t="b">
        <v>0</v>
      </c>
      <c r="D362" s="94" t="s">
        <v>22</v>
      </c>
      <c r="E362" s="94" t="s">
        <v>25</v>
      </c>
      <c r="F362" s="89" t="s">
        <v>638</v>
      </c>
      <c r="G362" s="101"/>
      <c r="H362" s="101">
        <v>1.0263325021483118</v>
      </c>
      <c r="I362" s="89" t="s">
        <v>467</v>
      </c>
      <c r="J362" s="89"/>
      <c r="K362" s="89"/>
      <c r="L362" s="89"/>
      <c r="M362" s="89"/>
    </row>
    <row r="363" spans="1:13" x14ac:dyDescent="0.3">
      <c r="A363" s="94" t="s">
        <v>601</v>
      </c>
      <c r="B363" s="94" t="s">
        <v>32</v>
      </c>
      <c r="C363" s="94" t="b">
        <v>0</v>
      </c>
      <c r="D363" s="94" t="s">
        <v>26</v>
      </c>
      <c r="E363" s="94" t="s">
        <v>25</v>
      </c>
      <c r="F363" s="89" t="s">
        <v>639</v>
      </c>
      <c r="G363" s="101"/>
      <c r="H363" s="101">
        <v>1.5677255312483862</v>
      </c>
      <c r="I363" s="89" t="s">
        <v>156</v>
      </c>
      <c r="J363" s="89"/>
      <c r="K363" s="89">
        <v>0.83483936744584464</v>
      </c>
      <c r="L363" s="89"/>
      <c r="M363" s="89"/>
    </row>
    <row r="364" spans="1:13" x14ac:dyDescent="0.3">
      <c r="A364" s="94" t="s">
        <v>601</v>
      </c>
      <c r="B364" s="94" t="s">
        <v>32</v>
      </c>
      <c r="C364" s="94" t="b">
        <v>0</v>
      </c>
      <c r="D364" s="94" t="s">
        <v>71</v>
      </c>
      <c r="E364" s="94" t="s">
        <v>25</v>
      </c>
      <c r="F364" s="89" t="s">
        <v>640</v>
      </c>
      <c r="G364" s="101"/>
      <c r="H364" s="101">
        <v>2.1823510838219149</v>
      </c>
      <c r="I364" s="89" t="s">
        <v>176</v>
      </c>
      <c r="J364" s="89"/>
      <c r="K364" s="89">
        <v>1.2600381975758093</v>
      </c>
      <c r="L364" s="89"/>
      <c r="M364" s="89"/>
    </row>
    <row r="365" spans="1:13" x14ac:dyDescent="0.3">
      <c r="A365" s="94" t="s">
        <v>601</v>
      </c>
      <c r="B365" s="94" t="s">
        <v>29</v>
      </c>
      <c r="C365" s="94" t="b">
        <v>0</v>
      </c>
      <c r="D365" s="94" t="s">
        <v>22</v>
      </c>
      <c r="E365" s="94" t="s">
        <v>23</v>
      </c>
      <c r="F365" s="89" t="s">
        <v>641</v>
      </c>
      <c r="G365" s="101"/>
      <c r="H365" s="101">
        <v>0.16373494616129494</v>
      </c>
      <c r="I365" s="89" t="s">
        <v>436</v>
      </c>
      <c r="J365" s="89"/>
      <c r="K365" s="89">
        <v>0.46756710770402782</v>
      </c>
      <c r="L365" s="89"/>
      <c r="M365" s="89"/>
    </row>
    <row r="366" spans="1:13" x14ac:dyDescent="0.3">
      <c r="A366" s="94" t="s">
        <v>601</v>
      </c>
      <c r="B366" s="94" t="s">
        <v>29</v>
      </c>
      <c r="C366" s="94" t="b">
        <v>0</v>
      </c>
      <c r="D366" s="94" t="s">
        <v>22</v>
      </c>
      <c r="E366" s="94" t="s">
        <v>25</v>
      </c>
      <c r="F366" s="89" t="s">
        <v>642</v>
      </c>
      <c r="G366" s="101"/>
      <c r="H366" s="101">
        <v>0.77505245450653559</v>
      </c>
      <c r="I366" s="89" t="s">
        <v>436</v>
      </c>
      <c r="J366" s="89"/>
      <c r="K366" s="89"/>
      <c r="L366" s="89"/>
      <c r="M366" s="89"/>
    </row>
    <row r="367" spans="1:13" x14ac:dyDescent="0.3">
      <c r="A367" s="94" t="s">
        <v>601</v>
      </c>
      <c r="B367" s="94" t="s">
        <v>29</v>
      </c>
      <c r="C367" s="94" t="b">
        <v>0</v>
      </c>
      <c r="D367" s="94" t="s">
        <v>26</v>
      </c>
      <c r="E367" s="94" t="s">
        <v>25</v>
      </c>
      <c r="F367" s="89" t="s">
        <v>643</v>
      </c>
      <c r="G367" s="101"/>
      <c r="H367" s="101">
        <v>1.2659572047289698</v>
      </c>
      <c r="I367" s="89" t="s">
        <v>153</v>
      </c>
      <c r="J367" s="89"/>
      <c r="K367" s="89">
        <v>0.70603119161252625</v>
      </c>
      <c r="L367" s="89"/>
      <c r="M367" s="89"/>
    </row>
    <row r="368" spans="1:13" x14ac:dyDescent="0.3">
      <c r="A368" s="94" t="s">
        <v>601</v>
      </c>
      <c r="B368" s="94" t="s">
        <v>29</v>
      </c>
      <c r="C368" s="94" t="b">
        <v>0</v>
      </c>
      <c r="D368" s="94" t="s">
        <v>26</v>
      </c>
      <c r="E368" s="94" t="s">
        <v>23</v>
      </c>
      <c r="F368" s="89" t="s">
        <v>644</v>
      </c>
      <c r="G368" s="101"/>
      <c r="H368" s="101">
        <v>0.26025552023100001</v>
      </c>
      <c r="I368" s="89" t="s">
        <v>153</v>
      </c>
      <c r="J368" s="89"/>
      <c r="K368" s="89"/>
      <c r="L368" s="89"/>
      <c r="M368" s="89"/>
    </row>
    <row r="369" spans="1:13" x14ac:dyDescent="0.3">
      <c r="A369" s="94" t="s">
        <v>601</v>
      </c>
      <c r="B369" s="94" t="s">
        <v>29</v>
      </c>
      <c r="C369" s="94" t="b">
        <v>0</v>
      </c>
      <c r="D369" s="94" t="s">
        <v>26</v>
      </c>
      <c r="E369" s="94" t="s">
        <v>24</v>
      </c>
      <c r="F369" s="89" t="s">
        <v>645</v>
      </c>
      <c r="G369" s="101"/>
      <c r="H369" s="101">
        <v>0.59188084987760903</v>
      </c>
      <c r="I369" s="89" t="s">
        <v>153</v>
      </c>
      <c r="J369" s="89"/>
      <c r="K369" s="89"/>
      <c r="L369" s="89"/>
      <c r="M369" s="89"/>
    </row>
    <row r="370" spans="1:13" x14ac:dyDescent="0.3">
      <c r="A370" s="94" t="s">
        <v>601</v>
      </c>
      <c r="B370" s="94" t="s">
        <v>29</v>
      </c>
      <c r="C370" s="94" t="b">
        <v>0</v>
      </c>
      <c r="D370" s="94" t="s">
        <v>71</v>
      </c>
      <c r="E370" s="94" t="s">
        <v>25</v>
      </c>
      <c r="F370" s="89" t="s">
        <v>646</v>
      </c>
      <c r="G370" s="101"/>
      <c r="H370" s="101">
        <v>1.8302060406239744</v>
      </c>
      <c r="I370" s="89" t="s">
        <v>383</v>
      </c>
      <c r="J370" s="89"/>
      <c r="K370" s="89">
        <v>1.0916719272866129</v>
      </c>
      <c r="L370" s="89"/>
      <c r="M370" s="89"/>
    </row>
    <row r="371" spans="1:13" x14ac:dyDescent="0.3">
      <c r="A371" s="94" t="s">
        <v>601</v>
      </c>
      <c r="B371" s="94" t="s">
        <v>29</v>
      </c>
      <c r="C371" s="94" t="b">
        <v>0</v>
      </c>
      <c r="D371" s="94" t="s">
        <v>71</v>
      </c>
      <c r="E371" s="94" t="s">
        <v>23</v>
      </c>
      <c r="F371" s="89" t="s">
        <v>647</v>
      </c>
      <c r="G371" s="101"/>
      <c r="H371" s="101">
        <v>0.3531378139492512</v>
      </c>
      <c r="I371" s="89" t="s">
        <v>383</v>
      </c>
      <c r="J371" s="89"/>
      <c r="K371" s="89"/>
      <c r="L371" s="89"/>
      <c r="M371" s="89"/>
    </row>
    <row r="372" spans="1:13" x14ac:dyDescent="0.3">
      <c r="A372" s="94" t="s">
        <v>648</v>
      </c>
      <c r="B372" s="94" t="s">
        <v>21</v>
      </c>
      <c r="C372" s="94" t="b">
        <v>1</v>
      </c>
      <c r="D372" s="94" t="s">
        <v>22</v>
      </c>
      <c r="E372" s="94" t="s">
        <v>24</v>
      </c>
      <c r="F372" s="89" t="s">
        <v>649</v>
      </c>
      <c r="G372" s="101"/>
      <c r="H372" s="101">
        <v>0.54019459964815941</v>
      </c>
      <c r="I372" s="89" t="s">
        <v>416</v>
      </c>
      <c r="J372" s="89"/>
      <c r="K372" s="89">
        <v>0.49890575347250365</v>
      </c>
      <c r="L372" s="89"/>
      <c r="M372" s="89"/>
    </row>
    <row r="373" spans="1:13" x14ac:dyDescent="0.3">
      <c r="A373" s="94" t="s">
        <v>648</v>
      </c>
      <c r="B373" s="94" t="s">
        <v>21</v>
      </c>
      <c r="C373" s="94" t="b">
        <v>0</v>
      </c>
      <c r="D373" s="94" t="s">
        <v>22</v>
      </c>
      <c r="E373" s="94" t="s">
        <v>25</v>
      </c>
      <c r="F373" s="89" t="s">
        <v>650</v>
      </c>
      <c r="G373" s="101"/>
      <c r="H373" s="101">
        <v>0.80710905712092829</v>
      </c>
      <c r="I373" s="89" t="s">
        <v>416</v>
      </c>
      <c r="J373" s="89"/>
      <c r="K373" s="89"/>
      <c r="L373" s="89"/>
      <c r="M373" s="89"/>
    </row>
    <row r="374" spans="1:13" x14ac:dyDescent="0.3">
      <c r="A374" s="94" t="s">
        <v>648</v>
      </c>
      <c r="B374" s="94" t="s">
        <v>21</v>
      </c>
      <c r="C374" s="94" t="b">
        <v>0</v>
      </c>
      <c r="D374" s="94" t="s">
        <v>22</v>
      </c>
      <c r="E374" s="94" t="s">
        <v>23</v>
      </c>
      <c r="F374" s="89" t="s">
        <v>651</v>
      </c>
      <c r="G374" s="101"/>
      <c r="H374" s="101">
        <v>0.14941360364842327</v>
      </c>
      <c r="I374" s="89" t="s">
        <v>416</v>
      </c>
      <c r="J374" s="89"/>
      <c r="K374" s="89"/>
      <c r="L374" s="89"/>
      <c r="M374" s="89"/>
    </row>
    <row r="375" spans="1:13" x14ac:dyDescent="0.3">
      <c r="A375" s="94" t="s">
        <v>648</v>
      </c>
      <c r="B375" s="94" t="s">
        <v>21</v>
      </c>
      <c r="C375" s="94" t="b">
        <v>1</v>
      </c>
      <c r="D375" s="94" t="s">
        <v>22</v>
      </c>
      <c r="E375" s="94" t="s">
        <v>23</v>
      </c>
      <c r="F375" s="89" t="s">
        <v>652</v>
      </c>
      <c r="G375" s="101"/>
      <c r="H375" s="101">
        <v>0.1493768121754841</v>
      </c>
      <c r="I375" s="89" t="s">
        <v>416</v>
      </c>
      <c r="J375" s="89"/>
      <c r="K375" s="89"/>
      <c r="L375" s="89"/>
      <c r="M375" s="89"/>
    </row>
    <row r="376" spans="1:13" x14ac:dyDescent="0.3">
      <c r="A376" s="94" t="s">
        <v>648</v>
      </c>
      <c r="B376" s="94" t="s">
        <v>21</v>
      </c>
      <c r="C376" s="94" t="b">
        <v>0</v>
      </c>
      <c r="D376" s="94" t="s">
        <v>26</v>
      </c>
      <c r="E376" s="94" t="s">
        <v>25</v>
      </c>
      <c r="F376" s="89" t="s">
        <v>653</v>
      </c>
      <c r="G376" s="101"/>
      <c r="H376" s="101">
        <v>1.3364750138289336</v>
      </c>
      <c r="I376" s="89" t="s">
        <v>246</v>
      </c>
      <c r="J376" s="89"/>
      <c r="K376" s="89">
        <v>0.80392433895928905</v>
      </c>
      <c r="L376" s="89"/>
      <c r="M376" s="89"/>
    </row>
    <row r="377" spans="1:13" x14ac:dyDescent="0.3">
      <c r="A377" s="94" t="s">
        <v>648</v>
      </c>
      <c r="B377" s="94" t="s">
        <v>21</v>
      </c>
      <c r="C377" s="94" t="b">
        <v>0</v>
      </c>
      <c r="D377" s="94" t="s">
        <v>26</v>
      </c>
      <c r="E377" s="94" t="s">
        <v>23</v>
      </c>
      <c r="F377" s="89" t="s">
        <v>654</v>
      </c>
      <c r="G377" s="101"/>
      <c r="H377" s="101">
        <v>0.27137366408964447</v>
      </c>
      <c r="I377" s="89" t="s">
        <v>246</v>
      </c>
      <c r="J377" s="89"/>
      <c r="K377" s="89"/>
      <c r="L377" s="89"/>
      <c r="M377" s="89"/>
    </row>
    <row r="378" spans="1:13" x14ac:dyDescent="0.3">
      <c r="A378" s="94" t="s">
        <v>648</v>
      </c>
      <c r="B378" s="94" t="s">
        <v>21</v>
      </c>
      <c r="C378" s="94" t="b">
        <v>0</v>
      </c>
      <c r="D378" s="94" t="s">
        <v>71</v>
      </c>
      <c r="E378" s="94" t="s">
        <v>23</v>
      </c>
      <c r="F378" s="89" t="s">
        <v>655</v>
      </c>
      <c r="G378" s="101"/>
      <c r="H378" s="101">
        <v>0.40893116303392552</v>
      </c>
      <c r="I378" s="89" t="s">
        <v>369</v>
      </c>
      <c r="J378" s="89"/>
      <c r="K378" s="89">
        <v>1.2681040189331194</v>
      </c>
      <c r="L378" s="89"/>
      <c r="M378" s="89"/>
    </row>
    <row r="379" spans="1:13" x14ac:dyDescent="0.3">
      <c r="A379" s="94" t="s">
        <v>648</v>
      </c>
      <c r="B379" s="94" t="s">
        <v>30</v>
      </c>
      <c r="C379" s="94" t="b">
        <v>0</v>
      </c>
      <c r="D379" s="94" t="s">
        <v>22</v>
      </c>
      <c r="E379" s="94" t="s">
        <v>23</v>
      </c>
      <c r="F379" s="89" t="s">
        <v>656</v>
      </c>
      <c r="G379" s="101"/>
      <c r="H379" s="101">
        <v>0.21363300296383361</v>
      </c>
      <c r="I379" s="89" t="s">
        <v>253</v>
      </c>
      <c r="J379" s="89"/>
      <c r="K379" s="89">
        <v>0.54290061139784174</v>
      </c>
      <c r="L379" s="89"/>
      <c r="M379" s="89"/>
    </row>
    <row r="380" spans="1:13" x14ac:dyDescent="0.3">
      <c r="A380" s="94" t="s">
        <v>648</v>
      </c>
      <c r="B380" s="94" t="s">
        <v>30</v>
      </c>
      <c r="C380" s="94" t="b">
        <v>1</v>
      </c>
      <c r="D380" s="94" t="s">
        <v>22</v>
      </c>
      <c r="E380" s="94" t="s">
        <v>23</v>
      </c>
      <c r="F380" s="89" t="s">
        <v>657</v>
      </c>
      <c r="G380" s="101"/>
      <c r="H380" s="101">
        <v>0.21138981668211876</v>
      </c>
      <c r="I380" s="89" t="s">
        <v>253</v>
      </c>
      <c r="J380" s="89"/>
      <c r="K380" s="89"/>
      <c r="L380" s="89"/>
      <c r="M380" s="89"/>
    </row>
    <row r="381" spans="1:13" x14ac:dyDescent="0.3">
      <c r="A381" s="94" t="s">
        <v>648</v>
      </c>
      <c r="B381" s="94" t="s">
        <v>30</v>
      </c>
      <c r="C381" s="94" t="b">
        <v>0</v>
      </c>
      <c r="D381" s="94" t="s">
        <v>22</v>
      </c>
      <c r="E381" s="94" t="s">
        <v>24</v>
      </c>
      <c r="F381" s="89" t="s">
        <v>658</v>
      </c>
      <c r="G381" s="101"/>
      <c r="H381" s="101">
        <v>0.27840605964052578</v>
      </c>
      <c r="I381" s="89" t="s">
        <v>253</v>
      </c>
      <c r="J381" s="89"/>
      <c r="K381" s="89"/>
      <c r="L381" s="89"/>
      <c r="M381" s="89"/>
    </row>
    <row r="382" spans="1:13" x14ac:dyDescent="0.3">
      <c r="A382" s="94" t="s">
        <v>648</v>
      </c>
      <c r="B382" s="94" t="s">
        <v>30</v>
      </c>
      <c r="C382" s="94" t="b">
        <v>1</v>
      </c>
      <c r="D382" s="94" t="s">
        <v>22</v>
      </c>
      <c r="E382" s="94" t="s">
        <v>24</v>
      </c>
      <c r="F382" s="89" t="s">
        <v>659</v>
      </c>
      <c r="G382" s="101"/>
      <c r="H382" s="101">
        <v>0.27562299912940202</v>
      </c>
      <c r="I382" s="89" t="s">
        <v>253</v>
      </c>
      <c r="J382" s="89"/>
      <c r="K382" s="89"/>
      <c r="L382" s="89"/>
      <c r="M382" s="89"/>
    </row>
    <row r="383" spans="1:13" x14ac:dyDescent="0.3">
      <c r="A383" s="94" t="s">
        <v>648</v>
      </c>
      <c r="B383" s="94" t="s">
        <v>30</v>
      </c>
      <c r="C383" s="94" t="b">
        <v>0</v>
      </c>
      <c r="D383" s="94" t="s">
        <v>22</v>
      </c>
      <c r="E383" s="94" t="s">
        <v>25</v>
      </c>
      <c r="F383" s="89" t="s">
        <v>660</v>
      </c>
      <c r="G383" s="101"/>
      <c r="H383" s="101">
        <v>1.1389059578708807</v>
      </c>
      <c r="I383" s="89" t="s">
        <v>253</v>
      </c>
      <c r="J383" s="89"/>
      <c r="K383" s="89"/>
      <c r="L383" s="89"/>
      <c r="M383" s="89"/>
    </row>
    <row r="384" spans="1:13" x14ac:dyDescent="0.3">
      <c r="A384" s="94" t="s">
        <v>648</v>
      </c>
      <c r="B384" s="94" t="s">
        <v>30</v>
      </c>
      <c r="C384" s="94" t="b">
        <v>1</v>
      </c>
      <c r="D384" s="94" t="s">
        <v>22</v>
      </c>
      <c r="E384" s="94" t="s">
        <v>25</v>
      </c>
      <c r="F384" s="89" t="s">
        <v>661</v>
      </c>
      <c r="G384" s="101"/>
      <c r="H384" s="101">
        <v>1.1085626235861441</v>
      </c>
      <c r="I384" s="89" t="s">
        <v>253</v>
      </c>
      <c r="J384" s="89"/>
      <c r="K384" s="89"/>
      <c r="L384" s="89"/>
      <c r="M384" s="89"/>
    </row>
    <row r="385" spans="1:13" x14ac:dyDescent="0.3">
      <c r="A385" s="94" t="s">
        <v>648</v>
      </c>
      <c r="B385" s="94" t="s">
        <v>30</v>
      </c>
      <c r="C385" s="94" t="b">
        <v>0</v>
      </c>
      <c r="D385" s="94" t="s">
        <v>26</v>
      </c>
      <c r="E385" s="94" t="s">
        <v>23</v>
      </c>
      <c r="F385" s="89" t="s">
        <v>662</v>
      </c>
      <c r="G385" s="101"/>
      <c r="H385" s="101">
        <v>0.29417212800424375</v>
      </c>
      <c r="I385" s="89" t="s">
        <v>154</v>
      </c>
      <c r="J385" s="89"/>
      <c r="K385" s="89">
        <v>0.82950880928434678</v>
      </c>
      <c r="L385" s="89"/>
      <c r="M385" s="89"/>
    </row>
    <row r="386" spans="1:13" x14ac:dyDescent="0.3">
      <c r="A386" s="94" t="s">
        <v>648</v>
      </c>
      <c r="B386" s="94" t="s">
        <v>30</v>
      </c>
      <c r="C386" s="94" t="b">
        <v>1</v>
      </c>
      <c r="D386" s="94" t="s">
        <v>26</v>
      </c>
      <c r="E386" s="94" t="s">
        <v>23</v>
      </c>
      <c r="F386" s="89" t="s">
        <v>663</v>
      </c>
      <c r="G386" s="101"/>
      <c r="H386" s="101">
        <v>0.29130780010099588</v>
      </c>
      <c r="I386" s="89" t="s">
        <v>154</v>
      </c>
      <c r="J386" s="89"/>
      <c r="K386" s="89"/>
      <c r="L386" s="89"/>
      <c r="M386" s="89"/>
    </row>
    <row r="387" spans="1:13" x14ac:dyDescent="0.3">
      <c r="A387" s="94" t="s">
        <v>648</v>
      </c>
      <c r="B387" s="94" t="s">
        <v>30</v>
      </c>
      <c r="C387" s="94" t="b">
        <v>0</v>
      </c>
      <c r="D387" s="94" t="s">
        <v>26</v>
      </c>
      <c r="E387" s="94" t="s">
        <v>24</v>
      </c>
      <c r="F387" s="89" t="s">
        <v>664</v>
      </c>
      <c r="G387" s="101"/>
      <c r="H387" s="101">
        <v>0.42167756915666743</v>
      </c>
      <c r="I387" s="89" t="s">
        <v>154</v>
      </c>
      <c r="J387" s="89"/>
      <c r="K387" s="89"/>
      <c r="L387" s="89"/>
      <c r="M387" s="89"/>
    </row>
    <row r="388" spans="1:13" x14ac:dyDescent="0.3">
      <c r="A388" s="94" t="s">
        <v>648</v>
      </c>
      <c r="B388" s="94" t="s">
        <v>30</v>
      </c>
      <c r="C388" s="94" t="b">
        <v>1</v>
      </c>
      <c r="D388" s="94" t="s">
        <v>26</v>
      </c>
      <c r="E388" s="94" t="s">
        <v>24</v>
      </c>
      <c r="F388" s="89" t="s">
        <v>665</v>
      </c>
      <c r="G388" s="101"/>
      <c r="H388" s="101">
        <v>0.41800774485767583</v>
      </c>
      <c r="I388" s="89" t="s">
        <v>154</v>
      </c>
      <c r="J388" s="89"/>
      <c r="K388" s="89"/>
      <c r="L388" s="89"/>
      <c r="M388" s="89"/>
    </row>
    <row r="389" spans="1:13" x14ac:dyDescent="0.3">
      <c r="A389" s="94" t="s">
        <v>648</v>
      </c>
      <c r="B389" s="94" t="s">
        <v>30</v>
      </c>
      <c r="C389" s="94" t="b">
        <v>0</v>
      </c>
      <c r="D389" s="94" t="s">
        <v>26</v>
      </c>
      <c r="E389" s="94" t="s">
        <v>25</v>
      </c>
      <c r="F389" s="89" t="s">
        <v>666</v>
      </c>
      <c r="G389" s="101"/>
      <c r="H389" s="101">
        <v>1.7726767306921289</v>
      </c>
      <c r="I389" s="89" t="s">
        <v>154</v>
      </c>
      <c r="J389" s="89"/>
      <c r="K389" s="89"/>
      <c r="L389" s="89"/>
      <c r="M389" s="89"/>
    </row>
    <row r="390" spans="1:13" x14ac:dyDescent="0.3">
      <c r="A390" s="94" t="s">
        <v>648</v>
      </c>
      <c r="B390" s="94" t="s">
        <v>30</v>
      </c>
      <c r="C390" s="94" t="b">
        <v>0</v>
      </c>
      <c r="D390" s="94" t="s">
        <v>71</v>
      </c>
      <c r="E390" s="94" t="s">
        <v>25</v>
      </c>
      <c r="F390" s="89" t="s">
        <v>667</v>
      </c>
      <c r="G390" s="101"/>
      <c r="H390" s="101">
        <v>2.4715198062936103</v>
      </c>
      <c r="I390" s="89" t="s">
        <v>169</v>
      </c>
      <c r="J390" s="89"/>
      <c r="K390" s="89">
        <v>1.4252350323268588</v>
      </c>
      <c r="L390" s="89"/>
      <c r="M390" s="89"/>
    </row>
    <row r="391" spans="1:13" x14ac:dyDescent="0.3">
      <c r="A391" s="94" t="s">
        <v>648</v>
      </c>
      <c r="B391" s="94" t="s">
        <v>30</v>
      </c>
      <c r="C391" s="94" t="b">
        <v>0</v>
      </c>
      <c r="D391" s="94" t="s">
        <v>71</v>
      </c>
      <c r="E391" s="94" t="s">
        <v>23</v>
      </c>
      <c r="F391" s="89" t="s">
        <v>668</v>
      </c>
      <c r="G391" s="101"/>
      <c r="H391" s="101">
        <v>0.37895025836010732</v>
      </c>
      <c r="I391" s="89" t="s">
        <v>169</v>
      </c>
      <c r="J391" s="89"/>
      <c r="K391" s="89"/>
      <c r="L391" s="89"/>
      <c r="M391" s="89"/>
    </row>
    <row r="392" spans="1:13" x14ac:dyDescent="0.3">
      <c r="A392" s="94" t="s">
        <v>648</v>
      </c>
      <c r="B392" s="94" t="s">
        <v>27</v>
      </c>
      <c r="C392" s="94" t="b">
        <v>0</v>
      </c>
      <c r="D392" s="94" t="s">
        <v>22</v>
      </c>
      <c r="E392" s="94" t="s">
        <v>23</v>
      </c>
      <c r="F392" s="89" t="s">
        <v>669</v>
      </c>
      <c r="G392" s="101"/>
      <c r="H392" s="101">
        <v>9.886845205407177E-2</v>
      </c>
      <c r="I392" s="89" t="s">
        <v>249</v>
      </c>
      <c r="J392" s="89"/>
      <c r="K392" s="89">
        <v>0.29196699350428479</v>
      </c>
      <c r="L392" s="89"/>
      <c r="M392" s="89"/>
    </row>
    <row r="393" spans="1:13" x14ac:dyDescent="0.3">
      <c r="A393" s="94" t="s">
        <v>648</v>
      </c>
      <c r="B393" s="94" t="s">
        <v>27</v>
      </c>
      <c r="C393" s="94" t="b">
        <v>1</v>
      </c>
      <c r="D393" s="94" t="s">
        <v>22</v>
      </c>
      <c r="E393" s="94" t="s">
        <v>23</v>
      </c>
      <c r="F393" s="89" t="s">
        <v>670</v>
      </c>
      <c r="G393" s="101"/>
      <c r="H393" s="101">
        <v>9.886845205407177E-2</v>
      </c>
      <c r="I393" s="89" t="s">
        <v>249</v>
      </c>
      <c r="J393" s="89"/>
      <c r="K393" s="89"/>
      <c r="L393" s="89"/>
      <c r="M393" s="89"/>
    </row>
    <row r="394" spans="1:13" x14ac:dyDescent="0.3">
      <c r="A394" s="94" t="s">
        <v>648</v>
      </c>
      <c r="B394" s="94" t="s">
        <v>27</v>
      </c>
      <c r="C394" s="94" t="b">
        <v>0</v>
      </c>
      <c r="D394" s="94" t="s">
        <v>22</v>
      </c>
      <c r="E394" s="94" t="s">
        <v>24</v>
      </c>
      <c r="F394" s="89" t="s">
        <v>671</v>
      </c>
      <c r="G394" s="101"/>
      <c r="H394" s="101">
        <v>0.25877797672904546</v>
      </c>
      <c r="I394" s="89" t="s">
        <v>249</v>
      </c>
      <c r="J394" s="89"/>
      <c r="K394" s="89"/>
      <c r="L394" s="89"/>
      <c r="M394" s="89"/>
    </row>
    <row r="395" spans="1:13" x14ac:dyDescent="0.3">
      <c r="A395" s="94" t="s">
        <v>648</v>
      </c>
      <c r="B395" s="94" t="s">
        <v>27</v>
      </c>
      <c r="C395" s="94" t="b">
        <v>0</v>
      </c>
      <c r="D395" s="94" t="s">
        <v>22</v>
      </c>
      <c r="E395" s="94" t="s">
        <v>25</v>
      </c>
      <c r="F395" s="89" t="s">
        <v>672</v>
      </c>
      <c r="G395" s="101"/>
      <c r="H395" s="101">
        <v>0.51825455172973711</v>
      </c>
      <c r="I395" s="89" t="s">
        <v>249</v>
      </c>
      <c r="J395" s="89"/>
      <c r="K395" s="89"/>
      <c r="L395" s="89"/>
      <c r="M395" s="89"/>
    </row>
    <row r="396" spans="1:13" x14ac:dyDescent="0.3">
      <c r="A396" s="94" t="s">
        <v>648</v>
      </c>
      <c r="B396" s="94" t="s">
        <v>27</v>
      </c>
      <c r="C396" s="94" t="b">
        <v>0</v>
      </c>
      <c r="D396" s="94" t="s">
        <v>26</v>
      </c>
      <c r="E396" s="94" t="s">
        <v>24</v>
      </c>
      <c r="F396" s="89" t="s">
        <v>673</v>
      </c>
      <c r="G396" s="101"/>
      <c r="H396" s="101">
        <v>0.49078019045581533</v>
      </c>
      <c r="I396" s="89" t="s">
        <v>152</v>
      </c>
      <c r="J396" s="89"/>
      <c r="K396" s="89">
        <v>0.52430938552920403</v>
      </c>
      <c r="L396" s="89"/>
      <c r="M396" s="89"/>
    </row>
    <row r="397" spans="1:13" x14ac:dyDescent="0.3">
      <c r="A397" s="94" t="s">
        <v>648</v>
      </c>
      <c r="B397" s="94" t="s">
        <v>27</v>
      </c>
      <c r="C397" s="94" t="b">
        <v>0</v>
      </c>
      <c r="D397" s="94" t="s">
        <v>26</v>
      </c>
      <c r="E397" s="94" t="s">
        <v>25</v>
      </c>
      <c r="F397" s="89" t="s">
        <v>674</v>
      </c>
      <c r="G397" s="101"/>
      <c r="H397" s="101">
        <v>0.90372229665092785</v>
      </c>
      <c r="I397" s="89" t="s">
        <v>152</v>
      </c>
      <c r="J397" s="89"/>
      <c r="K397" s="89"/>
      <c r="L397" s="89"/>
      <c r="M397" s="89"/>
    </row>
    <row r="398" spans="1:13" x14ac:dyDescent="0.3">
      <c r="A398" s="94" t="s">
        <v>648</v>
      </c>
      <c r="B398" s="94" t="s">
        <v>27</v>
      </c>
      <c r="C398" s="94" t="b">
        <v>0</v>
      </c>
      <c r="D398" s="94" t="s">
        <v>26</v>
      </c>
      <c r="E398" s="94" t="s">
        <v>23</v>
      </c>
      <c r="F398" s="89" t="s">
        <v>675</v>
      </c>
      <c r="G398" s="101"/>
      <c r="H398" s="101">
        <v>0.17842566948086899</v>
      </c>
      <c r="I398" s="89" t="s">
        <v>152</v>
      </c>
      <c r="J398" s="89"/>
      <c r="K398" s="89"/>
      <c r="L398" s="89"/>
      <c r="M398" s="89"/>
    </row>
    <row r="399" spans="1:13" x14ac:dyDescent="0.3">
      <c r="A399" s="94" t="s">
        <v>648</v>
      </c>
      <c r="B399" s="94" t="s">
        <v>27</v>
      </c>
      <c r="C399" s="94" t="b">
        <v>1</v>
      </c>
      <c r="D399" s="94" t="s">
        <v>26</v>
      </c>
      <c r="E399" s="94" t="s">
        <v>23</v>
      </c>
      <c r="F399" s="89" t="s">
        <v>676</v>
      </c>
      <c r="G399" s="101"/>
      <c r="H399" s="101">
        <v>0.17842566948086899</v>
      </c>
      <c r="I399" s="89" t="s">
        <v>152</v>
      </c>
      <c r="J399" s="89"/>
      <c r="K399" s="89"/>
      <c r="L399" s="89"/>
      <c r="M399" s="89"/>
    </row>
    <row r="400" spans="1:13" x14ac:dyDescent="0.3">
      <c r="A400" s="94" t="s">
        <v>648</v>
      </c>
      <c r="B400" s="94" t="s">
        <v>27</v>
      </c>
      <c r="C400" s="94" t="b">
        <v>0</v>
      </c>
      <c r="D400" s="94" t="s">
        <v>71</v>
      </c>
      <c r="E400" s="94" t="s">
        <v>23</v>
      </c>
      <c r="F400" s="89" t="s">
        <v>677</v>
      </c>
      <c r="G400" s="101"/>
      <c r="H400" s="101">
        <v>0.26960425377557601</v>
      </c>
      <c r="I400" s="89" t="s">
        <v>167</v>
      </c>
      <c r="J400" s="89"/>
      <c r="K400" s="89">
        <v>0.81755484052306515</v>
      </c>
      <c r="L400" s="89"/>
      <c r="M400" s="89"/>
    </row>
    <row r="401" spans="1:13" x14ac:dyDescent="0.3">
      <c r="A401" s="94" t="s">
        <v>648</v>
      </c>
      <c r="B401" s="94" t="s">
        <v>27</v>
      </c>
      <c r="C401" s="94" t="b">
        <v>0</v>
      </c>
      <c r="D401" s="94" t="s">
        <v>71</v>
      </c>
      <c r="E401" s="94" t="s">
        <v>25</v>
      </c>
      <c r="F401" s="89" t="s">
        <v>678</v>
      </c>
      <c r="G401" s="101"/>
      <c r="H401" s="101">
        <v>1.3655054272705542</v>
      </c>
      <c r="I401" s="89" t="s">
        <v>167</v>
      </c>
      <c r="J401" s="89"/>
      <c r="K401" s="89"/>
      <c r="L401" s="89"/>
      <c r="M401" s="89"/>
    </row>
    <row r="402" spans="1:13" x14ac:dyDescent="0.3">
      <c r="A402" s="94" t="s">
        <v>648</v>
      </c>
      <c r="B402" s="94" t="s">
        <v>93</v>
      </c>
      <c r="C402" s="94" t="b">
        <v>0</v>
      </c>
      <c r="D402" s="94" t="s">
        <v>22</v>
      </c>
      <c r="E402" s="94" t="s">
        <v>24</v>
      </c>
      <c r="F402" s="89" t="s">
        <v>679</v>
      </c>
      <c r="G402" s="101"/>
      <c r="H402" s="101">
        <v>0.11822854176853737</v>
      </c>
      <c r="I402" s="89" t="s">
        <v>259</v>
      </c>
      <c r="J402" s="89"/>
      <c r="K402" s="89">
        <v>0.23057674572862441</v>
      </c>
      <c r="L402" s="89"/>
      <c r="M402" s="89"/>
    </row>
    <row r="403" spans="1:13" x14ac:dyDescent="0.3">
      <c r="A403" s="94" t="s">
        <v>648</v>
      </c>
      <c r="B403" s="94" t="s">
        <v>93</v>
      </c>
      <c r="C403" s="94" t="b">
        <v>1</v>
      </c>
      <c r="D403" s="94" t="s">
        <v>22</v>
      </c>
      <c r="E403" s="94" t="s">
        <v>24</v>
      </c>
      <c r="F403" s="89" t="s">
        <v>680</v>
      </c>
      <c r="G403" s="101"/>
      <c r="H403" s="101">
        <v>0.11822829936439301</v>
      </c>
      <c r="I403" s="89" t="s">
        <v>259</v>
      </c>
      <c r="J403" s="89"/>
      <c r="K403" s="89"/>
      <c r="L403" s="89"/>
      <c r="M403" s="89"/>
    </row>
    <row r="404" spans="1:13" x14ac:dyDescent="0.3">
      <c r="A404" s="94" t="s">
        <v>648</v>
      </c>
      <c r="B404" s="94" t="s">
        <v>93</v>
      </c>
      <c r="C404" s="94" t="b">
        <v>0</v>
      </c>
      <c r="D404" s="94" t="s">
        <v>22</v>
      </c>
      <c r="E404" s="94" t="s">
        <v>25</v>
      </c>
      <c r="F404" s="89" t="s">
        <v>681</v>
      </c>
      <c r="G404" s="101"/>
      <c r="H404" s="101">
        <v>0.46955150145524355</v>
      </c>
      <c r="I404" s="89" t="s">
        <v>259</v>
      </c>
      <c r="J404" s="89"/>
      <c r="K404" s="89"/>
      <c r="L404" s="89"/>
      <c r="M404" s="89"/>
    </row>
    <row r="405" spans="1:13" x14ac:dyDescent="0.3">
      <c r="A405" s="94" t="s">
        <v>648</v>
      </c>
      <c r="B405" s="94" t="s">
        <v>93</v>
      </c>
      <c r="C405" s="94" t="b">
        <v>0</v>
      </c>
      <c r="D405" s="94" t="s">
        <v>22</v>
      </c>
      <c r="E405" s="94" t="s">
        <v>23</v>
      </c>
      <c r="F405" s="89" t="s">
        <v>682</v>
      </c>
      <c r="G405" s="101"/>
      <c r="H405" s="101">
        <v>0.10395019396209226</v>
      </c>
      <c r="I405" s="89" t="s">
        <v>259</v>
      </c>
      <c r="J405" s="89"/>
      <c r="K405" s="89"/>
      <c r="L405" s="89"/>
      <c r="M405" s="89"/>
    </row>
    <row r="406" spans="1:13" x14ac:dyDescent="0.3">
      <c r="A406" s="94" t="s">
        <v>648</v>
      </c>
      <c r="B406" s="94" t="s">
        <v>93</v>
      </c>
      <c r="C406" s="94" t="b">
        <v>0</v>
      </c>
      <c r="D406" s="94" t="s">
        <v>26</v>
      </c>
      <c r="E406" s="94" t="s">
        <v>25</v>
      </c>
      <c r="F406" s="89" t="s">
        <v>683</v>
      </c>
      <c r="G406" s="101"/>
      <c r="H406" s="101">
        <v>0.79546321755624472</v>
      </c>
      <c r="I406" s="89" t="s">
        <v>175</v>
      </c>
      <c r="J406" s="89"/>
      <c r="K406" s="89">
        <v>0.3853337734061042</v>
      </c>
      <c r="L406" s="89"/>
      <c r="M406" s="89"/>
    </row>
    <row r="407" spans="1:13" x14ac:dyDescent="0.3">
      <c r="A407" s="94" t="s">
        <v>648</v>
      </c>
      <c r="B407" s="94" t="s">
        <v>93</v>
      </c>
      <c r="C407" s="94" t="b">
        <v>1</v>
      </c>
      <c r="D407" s="94" t="s">
        <v>26</v>
      </c>
      <c r="E407" s="94" t="s">
        <v>25</v>
      </c>
      <c r="F407" s="89" t="s">
        <v>684</v>
      </c>
      <c r="G407" s="101"/>
      <c r="H407" s="101">
        <v>0.79543875621082927</v>
      </c>
      <c r="I407" s="89" t="s">
        <v>175</v>
      </c>
      <c r="J407" s="89"/>
      <c r="K407" s="89"/>
      <c r="L407" s="89"/>
      <c r="M407" s="89"/>
    </row>
    <row r="408" spans="1:13" x14ac:dyDescent="0.3">
      <c r="A408" s="94" t="s">
        <v>648</v>
      </c>
      <c r="B408" s="94" t="s">
        <v>93</v>
      </c>
      <c r="C408" s="94" t="b">
        <v>0</v>
      </c>
      <c r="D408" s="94" t="s">
        <v>26</v>
      </c>
      <c r="E408" s="94" t="s">
        <v>23</v>
      </c>
      <c r="F408" s="89" t="s">
        <v>685</v>
      </c>
      <c r="G408" s="101"/>
      <c r="H408" s="101">
        <v>0.16543121227943899</v>
      </c>
      <c r="I408" s="89" t="s">
        <v>175</v>
      </c>
      <c r="J408" s="89"/>
      <c r="K408" s="89"/>
      <c r="L408" s="89"/>
      <c r="M408" s="89"/>
    </row>
    <row r="409" spans="1:13" x14ac:dyDescent="0.3">
      <c r="A409" s="94" t="s">
        <v>648</v>
      </c>
      <c r="B409" s="94" t="s">
        <v>93</v>
      </c>
      <c r="C409" s="94" t="b">
        <v>1</v>
      </c>
      <c r="D409" s="94" t="s">
        <v>26</v>
      </c>
      <c r="E409" s="94" t="s">
        <v>23</v>
      </c>
      <c r="F409" s="89" t="s">
        <v>686</v>
      </c>
      <c r="G409" s="101"/>
      <c r="H409" s="101">
        <v>0.16543096279691724</v>
      </c>
      <c r="I409" s="89" t="s">
        <v>175</v>
      </c>
      <c r="J409" s="89"/>
      <c r="K409" s="89"/>
      <c r="L409" s="89"/>
      <c r="M409" s="89"/>
    </row>
    <row r="410" spans="1:13" x14ac:dyDescent="0.3">
      <c r="A410" s="94" t="s">
        <v>648</v>
      </c>
      <c r="B410" s="94" t="s">
        <v>93</v>
      </c>
      <c r="C410" s="94" t="b">
        <v>0</v>
      </c>
      <c r="D410" s="94" t="s">
        <v>26</v>
      </c>
      <c r="E410" s="94" t="s">
        <v>24</v>
      </c>
      <c r="F410" s="89" t="s">
        <v>687</v>
      </c>
      <c r="G410" s="101"/>
      <c r="H410" s="101">
        <v>0.19510689038262896</v>
      </c>
      <c r="I410" s="89" t="s">
        <v>175</v>
      </c>
      <c r="J410" s="89"/>
      <c r="K410" s="89"/>
      <c r="L410" s="89"/>
      <c r="M410" s="89"/>
    </row>
    <row r="411" spans="1:13" x14ac:dyDescent="0.3">
      <c r="A411" s="94" t="s">
        <v>648</v>
      </c>
      <c r="B411" s="94" t="s">
        <v>93</v>
      </c>
      <c r="C411" s="94" t="b">
        <v>0</v>
      </c>
      <c r="D411" s="94" t="s">
        <v>71</v>
      </c>
      <c r="E411" s="94" t="s">
        <v>23</v>
      </c>
      <c r="F411" s="89" t="s">
        <v>688</v>
      </c>
      <c r="G411" s="101"/>
      <c r="H411" s="101">
        <v>0.23554813316438566</v>
      </c>
      <c r="I411" s="89" t="s">
        <v>170</v>
      </c>
      <c r="J411" s="89"/>
      <c r="K411" s="89">
        <v>0.70785653284455419</v>
      </c>
      <c r="L411" s="89"/>
      <c r="M411" s="89"/>
    </row>
    <row r="412" spans="1:13" x14ac:dyDescent="0.3">
      <c r="A412" s="94" t="s">
        <v>648</v>
      </c>
      <c r="B412" s="94" t="s">
        <v>93</v>
      </c>
      <c r="C412" s="94" t="b">
        <v>0</v>
      </c>
      <c r="D412" s="94" t="s">
        <v>71</v>
      </c>
      <c r="E412" s="94" t="s">
        <v>25</v>
      </c>
      <c r="F412" s="89" t="s">
        <v>689</v>
      </c>
      <c r="G412" s="101"/>
      <c r="H412" s="101">
        <v>1.1801649325247228</v>
      </c>
      <c r="I412" s="89" t="s">
        <v>170</v>
      </c>
      <c r="J412" s="89"/>
      <c r="K412" s="89"/>
      <c r="L412" s="89"/>
      <c r="M412" s="89"/>
    </row>
    <row r="413" spans="1:13" x14ac:dyDescent="0.3">
      <c r="A413" s="94" t="s">
        <v>648</v>
      </c>
      <c r="B413" s="94" t="s">
        <v>31</v>
      </c>
      <c r="C413" s="94" t="b">
        <v>0</v>
      </c>
      <c r="D413" s="94" t="s">
        <v>22</v>
      </c>
      <c r="E413" s="94" t="s">
        <v>23</v>
      </c>
      <c r="F413" s="89" t="s">
        <v>690</v>
      </c>
      <c r="G413" s="101"/>
      <c r="H413" s="101">
        <v>0.13633299426553047</v>
      </c>
      <c r="I413" s="89" t="s">
        <v>263</v>
      </c>
      <c r="J413" s="89"/>
      <c r="K413" s="89">
        <v>0.3318247736250669</v>
      </c>
      <c r="L413" s="89"/>
      <c r="M413" s="89"/>
    </row>
    <row r="414" spans="1:13" x14ac:dyDescent="0.3">
      <c r="A414" s="94" t="s">
        <v>648</v>
      </c>
      <c r="B414" s="94" t="s">
        <v>31</v>
      </c>
      <c r="C414" s="94" t="b">
        <v>1</v>
      </c>
      <c r="D414" s="94" t="s">
        <v>22</v>
      </c>
      <c r="E414" s="94" t="s">
        <v>23</v>
      </c>
      <c r="F414" s="89" t="s">
        <v>691</v>
      </c>
      <c r="G414" s="101"/>
      <c r="H414" s="101">
        <v>0.13633273936410506</v>
      </c>
      <c r="I414" s="89" t="s">
        <v>263</v>
      </c>
      <c r="J414" s="89"/>
      <c r="K414" s="89"/>
      <c r="L414" s="89"/>
      <c r="M414" s="89"/>
    </row>
    <row r="415" spans="1:13" x14ac:dyDescent="0.3">
      <c r="A415" s="94" t="s">
        <v>648</v>
      </c>
      <c r="B415" s="94" t="s">
        <v>31</v>
      </c>
      <c r="C415" s="94" t="b">
        <v>0</v>
      </c>
      <c r="D415" s="94" t="s">
        <v>22</v>
      </c>
      <c r="E415" s="94" t="s">
        <v>24</v>
      </c>
      <c r="F415" s="89" t="s">
        <v>692</v>
      </c>
      <c r="G415" s="101"/>
      <c r="H415" s="101">
        <v>0.17153754717151259</v>
      </c>
      <c r="I415" s="89" t="s">
        <v>263</v>
      </c>
      <c r="J415" s="89"/>
      <c r="K415" s="89"/>
      <c r="L415" s="89"/>
      <c r="M415" s="89"/>
    </row>
    <row r="416" spans="1:13" x14ac:dyDescent="0.3">
      <c r="A416" s="94" t="s">
        <v>648</v>
      </c>
      <c r="B416" s="94" t="s">
        <v>31</v>
      </c>
      <c r="C416" s="94" t="b">
        <v>1</v>
      </c>
      <c r="D416" s="94" t="s">
        <v>22</v>
      </c>
      <c r="E416" s="94" t="s">
        <v>24</v>
      </c>
      <c r="F416" s="89" t="s">
        <v>693</v>
      </c>
      <c r="G416" s="101"/>
      <c r="H416" s="101">
        <v>0.17153723092221265</v>
      </c>
      <c r="I416" s="89" t="s">
        <v>263</v>
      </c>
      <c r="J416" s="89"/>
      <c r="K416" s="89"/>
      <c r="L416" s="89"/>
      <c r="M416" s="89"/>
    </row>
    <row r="417" spans="1:13" x14ac:dyDescent="0.3">
      <c r="A417" s="94" t="s">
        <v>648</v>
      </c>
      <c r="B417" s="94" t="s">
        <v>31</v>
      </c>
      <c r="C417" s="94" t="b">
        <v>0</v>
      </c>
      <c r="D417" s="94" t="s">
        <v>22</v>
      </c>
      <c r="E417" s="94" t="s">
        <v>25</v>
      </c>
      <c r="F417" s="89" t="s">
        <v>694</v>
      </c>
      <c r="G417" s="101"/>
      <c r="H417" s="101">
        <v>0.68760377943815765</v>
      </c>
      <c r="I417" s="89" t="s">
        <v>263</v>
      </c>
      <c r="J417" s="89"/>
      <c r="K417" s="89"/>
      <c r="L417" s="89"/>
      <c r="M417" s="89"/>
    </row>
    <row r="418" spans="1:13" x14ac:dyDescent="0.3">
      <c r="A418" s="94" t="s">
        <v>648</v>
      </c>
      <c r="B418" s="94" t="s">
        <v>31</v>
      </c>
      <c r="C418" s="94" t="b">
        <v>1</v>
      </c>
      <c r="D418" s="94" t="s">
        <v>22</v>
      </c>
      <c r="E418" s="94" t="s">
        <v>25</v>
      </c>
      <c r="F418" s="89" t="s">
        <v>695</v>
      </c>
      <c r="G418" s="101"/>
      <c r="H418" s="101">
        <v>0.68757869502281188</v>
      </c>
      <c r="I418" s="89" t="s">
        <v>263</v>
      </c>
      <c r="J418" s="89"/>
      <c r="K418" s="89"/>
      <c r="L418" s="89"/>
      <c r="M418" s="89"/>
    </row>
    <row r="419" spans="1:13" x14ac:dyDescent="0.3">
      <c r="A419" s="94" t="s">
        <v>648</v>
      </c>
      <c r="B419" s="94" t="s">
        <v>31</v>
      </c>
      <c r="C419" s="94" t="b">
        <v>0</v>
      </c>
      <c r="D419" s="94" t="s">
        <v>26</v>
      </c>
      <c r="E419" s="94" t="s">
        <v>25</v>
      </c>
      <c r="F419" s="89" t="s">
        <v>696</v>
      </c>
      <c r="G419" s="101"/>
      <c r="H419" s="101">
        <v>1.1468340973549209</v>
      </c>
      <c r="I419" s="89" t="s">
        <v>155</v>
      </c>
      <c r="J419" s="89"/>
      <c r="K419" s="89">
        <v>0.54389312016567182</v>
      </c>
      <c r="L419" s="89"/>
      <c r="M419" s="89"/>
    </row>
    <row r="420" spans="1:13" x14ac:dyDescent="0.3">
      <c r="A420" s="94" t="s">
        <v>648</v>
      </c>
      <c r="B420" s="94" t="s">
        <v>31</v>
      </c>
      <c r="C420" s="94" t="b">
        <v>0</v>
      </c>
      <c r="D420" s="94" t="s">
        <v>26</v>
      </c>
      <c r="E420" s="94" t="s">
        <v>23</v>
      </c>
      <c r="F420" s="89" t="s">
        <v>697</v>
      </c>
      <c r="G420" s="101"/>
      <c r="H420" s="101">
        <v>0.2064059023120457</v>
      </c>
      <c r="I420" s="89" t="s">
        <v>155</v>
      </c>
      <c r="J420" s="89"/>
      <c r="K420" s="89"/>
      <c r="L420" s="89"/>
      <c r="M420" s="89"/>
    </row>
    <row r="421" spans="1:13" x14ac:dyDescent="0.3">
      <c r="A421" s="94" t="s">
        <v>648</v>
      </c>
      <c r="B421" s="94" t="s">
        <v>31</v>
      </c>
      <c r="C421" s="94" t="b">
        <v>1</v>
      </c>
      <c r="D421" s="94" t="s">
        <v>26</v>
      </c>
      <c r="E421" s="94" t="s">
        <v>23</v>
      </c>
      <c r="F421" s="89" t="s">
        <v>698</v>
      </c>
      <c r="G421" s="101"/>
      <c r="H421" s="101">
        <v>0.20640557682803606</v>
      </c>
      <c r="I421" s="89" t="s">
        <v>155</v>
      </c>
      <c r="J421" s="89"/>
      <c r="K421" s="89"/>
      <c r="L421" s="89"/>
      <c r="M421" s="89"/>
    </row>
    <row r="422" spans="1:13" x14ac:dyDescent="0.3">
      <c r="A422" s="94" t="s">
        <v>648</v>
      </c>
      <c r="B422" s="94" t="s">
        <v>31</v>
      </c>
      <c r="C422" s="94" t="b">
        <v>0</v>
      </c>
      <c r="D422" s="94" t="s">
        <v>26</v>
      </c>
      <c r="E422" s="94" t="s">
        <v>24</v>
      </c>
      <c r="F422" s="89" t="s">
        <v>699</v>
      </c>
      <c r="G422" s="101"/>
      <c r="H422" s="101">
        <v>0.27843936083004872</v>
      </c>
      <c r="I422" s="89" t="s">
        <v>155</v>
      </c>
      <c r="J422" s="89"/>
      <c r="K422" s="89"/>
      <c r="L422" s="89"/>
      <c r="M422" s="89"/>
    </row>
    <row r="423" spans="1:13" x14ac:dyDescent="0.3">
      <c r="A423" s="94" t="s">
        <v>648</v>
      </c>
      <c r="B423" s="94" t="s">
        <v>31</v>
      </c>
      <c r="C423" s="94" t="b">
        <v>0</v>
      </c>
      <c r="D423" s="94" t="s">
        <v>71</v>
      </c>
      <c r="E423" s="94" t="s">
        <v>23</v>
      </c>
      <c r="F423" s="89" t="s">
        <v>700</v>
      </c>
      <c r="G423" s="101"/>
      <c r="H423" s="101">
        <v>0.28279768909009928</v>
      </c>
      <c r="I423" s="89" t="s">
        <v>172</v>
      </c>
      <c r="J423" s="89"/>
      <c r="K423" s="89">
        <v>0.98185260126514495</v>
      </c>
      <c r="L423" s="89"/>
      <c r="M423" s="89"/>
    </row>
    <row r="424" spans="1:13" x14ac:dyDescent="0.3">
      <c r="A424" s="94" t="s">
        <v>648</v>
      </c>
      <c r="B424" s="94" t="s">
        <v>32</v>
      </c>
      <c r="C424" s="94" t="b">
        <v>0</v>
      </c>
      <c r="D424" s="94" t="s">
        <v>22</v>
      </c>
      <c r="E424" s="94" t="s">
        <v>25</v>
      </c>
      <c r="F424" s="89" t="s">
        <v>701</v>
      </c>
      <c r="G424" s="101"/>
      <c r="H424" s="101">
        <v>0.84562799804515998</v>
      </c>
      <c r="I424" s="89" t="s">
        <v>467</v>
      </c>
      <c r="J424" s="89"/>
      <c r="K424" s="89">
        <v>0.45748943818950072</v>
      </c>
      <c r="L424" s="89"/>
      <c r="M424" s="89"/>
    </row>
    <row r="425" spans="1:13" x14ac:dyDescent="0.3">
      <c r="A425" s="94" t="s">
        <v>648</v>
      </c>
      <c r="B425" s="94" t="s">
        <v>32</v>
      </c>
      <c r="C425" s="94" t="b">
        <v>0</v>
      </c>
      <c r="D425" s="94" t="s">
        <v>26</v>
      </c>
      <c r="E425" s="94" t="s">
        <v>25</v>
      </c>
      <c r="F425" s="89" t="s">
        <v>702</v>
      </c>
      <c r="G425" s="101"/>
      <c r="H425" s="101">
        <v>1.3830543476180277</v>
      </c>
      <c r="I425" s="89" t="s">
        <v>156</v>
      </c>
      <c r="J425" s="89"/>
      <c r="K425" s="89">
        <v>0.72969052461963602</v>
      </c>
      <c r="L425" s="89"/>
      <c r="M425" s="89"/>
    </row>
    <row r="426" spans="1:13" x14ac:dyDescent="0.3">
      <c r="A426" s="94" t="s">
        <v>648</v>
      </c>
      <c r="B426" s="94" t="s">
        <v>32</v>
      </c>
      <c r="C426" s="94" t="b">
        <v>0</v>
      </c>
      <c r="D426" s="94" t="s">
        <v>26</v>
      </c>
      <c r="E426" s="94" t="s">
        <v>24</v>
      </c>
      <c r="F426" s="89" t="s">
        <v>703</v>
      </c>
      <c r="G426" s="101"/>
      <c r="H426" s="101">
        <v>0.56993555421954112</v>
      </c>
      <c r="I426" s="89" t="s">
        <v>156</v>
      </c>
      <c r="J426" s="89"/>
      <c r="K426" s="89"/>
      <c r="L426" s="89"/>
      <c r="M426" s="89"/>
    </row>
    <row r="427" spans="1:13" x14ac:dyDescent="0.3">
      <c r="A427" s="94" t="s">
        <v>648</v>
      </c>
      <c r="B427" s="94" t="s">
        <v>32</v>
      </c>
      <c r="C427" s="94" t="b">
        <v>1</v>
      </c>
      <c r="D427" s="94" t="s">
        <v>26</v>
      </c>
      <c r="E427" s="94" t="s">
        <v>23</v>
      </c>
      <c r="F427" s="89" t="s">
        <v>704</v>
      </c>
      <c r="G427" s="101"/>
      <c r="H427" s="101">
        <v>0.24385097427252445</v>
      </c>
      <c r="I427" s="89" t="s">
        <v>156</v>
      </c>
      <c r="J427" s="89"/>
      <c r="K427" s="89"/>
      <c r="L427" s="89"/>
      <c r="M427" s="89"/>
    </row>
    <row r="428" spans="1:13" x14ac:dyDescent="0.3">
      <c r="A428" s="94" t="s">
        <v>648</v>
      </c>
      <c r="B428" s="94" t="s">
        <v>32</v>
      </c>
      <c r="C428" s="94" t="b">
        <v>0</v>
      </c>
      <c r="D428" s="94" t="s">
        <v>71</v>
      </c>
      <c r="E428" s="94" t="s">
        <v>23</v>
      </c>
      <c r="F428" s="89" t="s">
        <v>705</v>
      </c>
      <c r="G428" s="101"/>
      <c r="H428" s="101">
        <v>0.34338059451603986</v>
      </c>
      <c r="I428" s="89" t="s">
        <v>176</v>
      </c>
      <c r="J428" s="89"/>
      <c r="K428" s="89">
        <v>1.1661178593313681</v>
      </c>
      <c r="L428" s="89"/>
      <c r="M428" s="89"/>
    </row>
    <row r="429" spans="1:13" x14ac:dyDescent="0.3">
      <c r="A429" s="94" t="s">
        <v>648</v>
      </c>
      <c r="B429" s="94" t="s">
        <v>32</v>
      </c>
      <c r="C429" s="94" t="b">
        <v>0</v>
      </c>
      <c r="D429" s="94" t="s">
        <v>71</v>
      </c>
      <c r="E429" s="94" t="s">
        <v>25</v>
      </c>
      <c r="F429" s="89" t="s">
        <v>706</v>
      </c>
      <c r="G429" s="101"/>
      <c r="H429" s="101">
        <v>1.9888551241466965</v>
      </c>
      <c r="I429" s="89" t="s">
        <v>176</v>
      </c>
      <c r="J429" s="89"/>
      <c r="K429" s="89"/>
      <c r="L429" s="89"/>
      <c r="M429" s="89"/>
    </row>
    <row r="430" spans="1:13" x14ac:dyDescent="0.3">
      <c r="A430" s="94" t="s">
        <v>648</v>
      </c>
      <c r="B430" s="94" t="s">
        <v>29</v>
      </c>
      <c r="C430" s="94" t="b">
        <v>0</v>
      </c>
      <c r="D430" s="94" t="s">
        <v>22</v>
      </c>
      <c r="E430" s="94" t="s">
        <v>25</v>
      </c>
      <c r="F430" s="89" t="s">
        <v>707</v>
      </c>
      <c r="G430" s="101"/>
      <c r="H430" s="101">
        <v>0.77467854493813071</v>
      </c>
      <c r="I430" s="89" t="s">
        <v>436</v>
      </c>
      <c r="J430" s="89"/>
      <c r="K430" s="89">
        <v>0.49816583161209621</v>
      </c>
      <c r="L430" s="89"/>
      <c r="M430" s="89"/>
    </row>
    <row r="431" spans="1:13" x14ac:dyDescent="0.3">
      <c r="A431" s="94" t="s">
        <v>648</v>
      </c>
      <c r="B431" s="94" t="s">
        <v>29</v>
      </c>
      <c r="C431" s="94" t="b">
        <v>0</v>
      </c>
      <c r="D431" s="94" t="s">
        <v>26</v>
      </c>
      <c r="E431" s="94" t="s">
        <v>25</v>
      </c>
      <c r="F431" s="89" t="s">
        <v>708</v>
      </c>
      <c r="G431" s="101"/>
      <c r="H431" s="101">
        <v>1.2446237188583928</v>
      </c>
      <c r="I431" s="89" t="s">
        <v>153</v>
      </c>
      <c r="J431" s="89"/>
      <c r="K431" s="89">
        <v>0.66049572054365491</v>
      </c>
      <c r="L431" s="89"/>
      <c r="M431" s="89"/>
    </row>
    <row r="432" spans="1:13" x14ac:dyDescent="0.3">
      <c r="A432" s="94" t="s">
        <v>648</v>
      </c>
      <c r="B432" s="94" t="s">
        <v>29</v>
      </c>
      <c r="C432" s="94" t="b">
        <v>0</v>
      </c>
      <c r="D432" s="94" t="s">
        <v>26</v>
      </c>
      <c r="E432" s="94" t="s">
        <v>23</v>
      </c>
      <c r="F432" s="89" t="s">
        <v>709</v>
      </c>
      <c r="G432" s="101"/>
      <c r="H432" s="101">
        <v>0.26167046916716941</v>
      </c>
      <c r="I432" s="89" t="s">
        <v>153</v>
      </c>
      <c r="J432" s="89"/>
      <c r="K432" s="89"/>
      <c r="L432" s="89"/>
      <c r="M432" s="89"/>
    </row>
    <row r="433" spans="1:13" x14ac:dyDescent="0.3">
      <c r="A433" s="94" t="s">
        <v>648</v>
      </c>
      <c r="B433" s="94" t="s">
        <v>29</v>
      </c>
      <c r="C433" s="94" t="b">
        <v>0</v>
      </c>
      <c r="D433" s="94" t="s">
        <v>26</v>
      </c>
      <c r="E433" s="94" t="s">
        <v>24</v>
      </c>
      <c r="F433" s="89" t="s">
        <v>710</v>
      </c>
      <c r="G433" s="101"/>
      <c r="H433" s="101">
        <v>0.47519297360540247</v>
      </c>
      <c r="I433" s="89" t="s">
        <v>153</v>
      </c>
      <c r="J433" s="89"/>
      <c r="K433" s="89"/>
      <c r="L433" s="89"/>
      <c r="M433" s="89"/>
    </row>
    <row r="434" spans="1:13" x14ac:dyDescent="0.3">
      <c r="A434" s="94" t="s">
        <v>648</v>
      </c>
      <c r="B434" s="94" t="s">
        <v>29</v>
      </c>
      <c r="C434" s="94" t="b">
        <v>0</v>
      </c>
      <c r="D434" s="94" t="s">
        <v>71</v>
      </c>
      <c r="E434" s="94" t="s">
        <v>25</v>
      </c>
      <c r="F434" s="89" t="s">
        <v>711</v>
      </c>
      <c r="G434" s="101"/>
      <c r="H434" s="101">
        <v>1.7762966623957581</v>
      </c>
      <c r="I434" s="89" t="s">
        <v>383</v>
      </c>
      <c r="J434" s="89"/>
      <c r="K434" s="89">
        <v>1.1318663697155134</v>
      </c>
      <c r="L434" s="89"/>
      <c r="M434" s="89"/>
    </row>
    <row r="435" spans="1:13" x14ac:dyDescent="0.3">
      <c r="A435" s="94" t="s">
        <v>712</v>
      </c>
      <c r="B435" s="94" t="s">
        <v>21</v>
      </c>
      <c r="C435" s="94" t="b">
        <v>0</v>
      </c>
      <c r="D435" s="94" t="s">
        <v>22</v>
      </c>
      <c r="E435" s="94" t="s">
        <v>23</v>
      </c>
      <c r="F435" s="89" t="s">
        <v>713</v>
      </c>
      <c r="G435" s="101"/>
      <c r="H435" s="101">
        <v>0.1466444068635675</v>
      </c>
      <c r="I435" s="89"/>
      <c r="J435" s="89"/>
      <c r="K435" s="89"/>
      <c r="L435" s="89"/>
      <c r="M435" s="89"/>
    </row>
    <row r="436" spans="1:13" x14ac:dyDescent="0.3">
      <c r="A436" s="94" t="s">
        <v>712</v>
      </c>
      <c r="B436" s="94" t="s">
        <v>21</v>
      </c>
      <c r="C436" s="94" t="b">
        <v>1</v>
      </c>
      <c r="D436" s="94" t="s">
        <v>22</v>
      </c>
      <c r="E436" s="94" t="s">
        <v>23</v>
      </c>
      <c r="F436" s="89" t="s">
        <v>714</v>
      </c>
      <c r="G436" s="101"/>
      <c r="H436" s="101">
        <v>0.14662741513359517</v>
      </c>
      <c r="I436" s="89"/>
      <c r="J436" s="89"/>
      <c r="K436" s="89"/>
      <c r="L436" s="89"/>
      <c r="M436" s="89"/>
    </row>
    <row r="437" spans="1:13" x14ac:dyDescent="0.3">
      <c r="A437" s="94" t="s">
        <v>712</v>
      </c>
      <c r="B437" s="94" t="s">
        <v>21</v>
      </c>
      <c r="C437" s="94" t="b">
        <v>0</v>
      </c>
      <c r="D437" s="94" t="s">
        <v>22</v>
      </c>
      <c r="E437" s="94" t="s">
        <v>24</v>
      </c>
      <c r="F437" s="89" t="s">
        <v>715</v>
      </c>
      <c r="G437" s="101"/>
      <c r="H437" s="101">
        <v>0.61275695540819486</v>
      </c>
      <c r="I437" s="89"/>
      <c r="J437" s="89"/>
      <c r="K437" s="89"/>
      <c r="L437" s="89"/>
      <c r="M437" s="89"/>
    </row>
    <row r="438" spans="1:13" x14ac:dyDescent="0.3">
      <c r="A438" s="94" t="s">
        <v>712</v>
      </c>
      <c r="B438" s="94" t="s">
        <v>21</v>
      </c>
      <c r="C438" s="94" t="b">
        <v>0</v>
      </c>
      <c r="D438" s="94" t="s">
        <v>22</v>
      </c>
      <c r="E438" s="94" t="s">
        <v>25</v>
      </c>
      <c r="F438" s="89" t="s">
        <v>716</v>
      </c>
      <c r="G438" s="101"/>
      <c r="H438" s="101">
        <v>0.89970540211720684</v>
      </c>
      <c r="I438" s="89"/>
      <c r="J438" s="89"/>
      <c r="K438" s="89"/>
      <c r="L438" s="89"/>
      <c r="M438" s="89"/>
    </row>
    <row r="439" spans="1:13" x14ac:dyDescent="0.3">
      <c r="A439" s="94" t="s">
        <v>712</v>
      </c>
      <c r="B439" s="94" t="s">
        <v>21</v>
      </c>
      <c r="C439" s="94" t="b">
        <v>1</v>
      </c>
      <c r="D439" s="94" t="s">
        <v>22</v>
      </c>
      <c r="E439" s="94" t="s">
        <v>25</v>
      </c>
      <c r="F439" s="89" t="s">
        <v>717</v>
      </c>
      <c r="G439" s="101"/>
      <c r="H439" s="101">
        <v>0.89949196619879446</v>
      </c>
      <c r="I439" s="89"/>
      <c r="J439" s="89"/>
      <c r="K439" s="89"/>
      <c r="L439" s="89"/>
      <c r="M439" s="89"/>
    </row>
    <row r="440" spans="1:13" x14ac:dyDescent="0.3">
      <c r="A440" s="94" t="s">
        <v>712</v>
      </c>
      <c r="B440" s="94" t="s">
        <v>21</v>
      </c>
      <c r="C440" s="94" t="b">
        <v>0</v>
      </c>
      <c r="D440" s="94" t="s">
        <v>26</v>
      </c>
      <c r="E440" s="94" t="s">
        <v>23</v>
      </c>
      <c r="F440" s="89" t="s">
        <v>157</v>
      </c>
      <c r="G440" s="101"/>
      <c r="H440" s="101">
        <v>0.2635439314672216</v>
      </c>
      <c r="I440" s="89"/>
      <c r="J440" s="89"/>
      <c r="K440" s="89"/>
      <c r="L440" s="89"/>
      <c r="M440" s="89"/>
    </row>
    <row r="441" spans="1:13" x14ac:dyDescent="0.3">
      <c r="A441" s="94" t="s">
        <v>712</v>
      </c>
      <c r="B441" s="94" t="s">
        <v>21</v>
      </c>
      <c r="C441" s="94" t="b">
        <v>1</v>
      </c>
      <c r="D441" s="94" t="s">
        <v>26</v>
      </c>
      <c r="E441" s="94" t="s">
        <v>23</v>
      </c>
      <c r="F441" s="89" t="s">
        <v>718</v>
      </c>
      <c r="G441" s="101"/>
      <c r="H441" s="101">
        <v>0.26352337892114847</v>
      </c>
      <c r="I441" s="89"/>
      <c r="J441" s="89"/>
      <c r="K441" s="89"/>
      <c r="L441" s="89"/>
      <c r="M441" s="89"/>
    </row>
    <row r="442" spans="1:13" x14ac:dyDescent="0.3">
      <c r="A442" s="94" t="s">
        <v>712</v>
      </c>
      <c r="B442" s="94" t="s">
        <v>21</v>
      </c>
      <c r="C442" s="94" t="b">
        <v>0</v>
      </c>
      <c r="D442" s="94" t="s">
        <v>26</v>
      </c>
      <c r="E442" s="94" t="s">
        <v>25</v>
      </c>
      <c r="F442" s="89" t="s">
        <v>247</v>
      </c>
      <c r="G442" s="101"/>
      <c r="H442" s="101">
        <v>1.4707716553014731</v>
      </c>
      <c r="I442" s="89"/>
      <c r="J442" s="89"/>
      <c r="K442" s="89"/>
      <c r="L442" s="89"/>
      <c r="M442" s="89"/>
    </row>
    <row r="443" spans="1:13" x14ac:dyDescent="0.3">
      <c r="A443" s="94" t="s">
        <v>712</v>
      </c>
      <c r="B443" s="94" t="s">
        <v>21</v>
      </c>
      <c r="C443" s="94" t="b">
        <v>1</v>
      </c>
      <c r="D443" s="94" t="s">
        <v>26</v>
      </c>
      <c r="E443" s="94" t="s">
        <v>25</v>
      </c>
      <c r="F443" s="89" t="s">
        <v>719</v>
      </c>
      <c r="G443" s="101"/>
      <c r="H443" s="101">
        <v>1.4705087376432775</v>
      </c>
      <c r="I443" s="89"/>
      <c r="J443" s="89"/>
      <c r="K443" s="89"/>
      <c r="L443" s="89"/>
      <c r="M443" s="89"/>
    </row>
    <row r="444" spans="1:13" x14ac:dyDescent="0.3">
      <c r="A444" s="94" t="s">
        <v>712</v>
      </c>
      <c r="B444" s="94" t="s">
        <v>21</v>
      </c>
      <c r="C444" s="94" t="b">
        <v>0</v>
      </c>
      <c r="D444" s="94" t="s">
        <v>71</v>
      </c>
      <c r="E444" s="94" t="s">
        <v>23</v>
      </c>
      <c r="F444" s="89" t="s">
        <v>720</v>
      </c>
      <c r="G444" s="101"/>
      <c r="H444" s="101">
        <v>0.3960805476596605</v>
      </c>
      <c r="I444" s="89"/>
      <c r="J444" s="89"/>
      <c r="K444" s="89"/>
      <c r="L444" s="89"/>
      <c r="M444" s="89"/>
    </row>
    <row r="445" spans="1:13" x14ac:dyDescent="0.3">
      <c r="A445" s="94" t="s">
        <v>712</v>
      </c>
      <c r="B445" s="94" t="s">
        <v>21</v>
      </c>
      <c r="C445" s="94" t="b">
        <v>0</v>
      </c>
      <c r="D445" s="94" t="s">
        <v>71</v>
      </c>
      <c r="E445" s="94" t="s">
        <v>25</v>
      </c>
      <c r="F445" s="89" t="s">
        <v>721</v>
      </c>
      <c r="G445" s="101"/>
      <c r="H445" s="101">
        <v>2.1272768748323134</v>
      </c>
      <c r="I445" s="89"/>
      <c r="J445" s="89"/>
      <c r="K445" s="89"/>
      <c r="L445" s="89"/>
      <c r="M445" s="89"/>
    </row>
    <row r="446" spans="1:13" x14ac:dyDescent="0.3">
      <c r="A446" s="94" t="s">
        <v>712</v>
      </c>
      <c r="B446" s="94" t="s">
        <v>27</v>
      </c>
      <c r="C446" s="94" t="b">
        <v>0</v>
      </c>
      <c r="D446" s="94" t="s">
        <v>22</v>
      </c>
      <c r="E446" s="94" t="s">
        <v>23</v>
      </c>
      <c r="F446" s="89" t="s">
        <v>248</v>
      </c>
      <c r="G446" s="101"/>
      <c r="H446" s="101">
        <v>0.10352873808903415</v>
      </c>
      <c r="I446" s="89"/>
      <c r="J446" s="89"/>
      <c r="K446" s="89"/>
      <c r="L446" s="89"/>
      <c r="M446" s="89"/>
    </row>
    <row r="447" spans="1:13" x14ac:dyDescent="0.3">
      <c r="A447" s="94" t="s">
        <v>712</v>
      </c>
      <c r="B447" s="94" t="s">
        <v>27</v>
      </c>
      <c r="C447" s="94" t="b">
        <v>1</v>
      </c>
      <c r="D447" s="94" t="s">
        <v>22</v>
      </c>
      <c r="E447" s="94" t="s">
        <v>23</v>
      </c>
      <c r="F447" s="89" t="s">
        <v>722</v>
      </c>
      <c r="G447" s="101"/>
      <c r="H447" s="101">
        <v>0.10352873808903415</v>
      </c>
      <c r="I447" s="89"/>
      <c r="J447" s="89"/>
      <c r="K447" s="89"/>
      <c r="L447" s="89"/>
      <c r="M447" s="89"/>
    </row>
    <row r="448" spans="1:13" x14ac:dyDescent="0.3">
      <c r="A448" s="94" t="s">
        <v>712</v>
      </c>
      <c r="B448" s="94" t="s">
        <v>27</v>
      </c>
      <c r="C448" s="94" t="b">
        <v>0</v>
      </c>
      <c r="D448" s="94" t="s">
        <v>22</v>
      </c>
      <c r="E448" s="94" t="s">
        <v>24</v>
      </c>
      <c r="F448" s="89" t="s">
        <v>250</v>
      </c>
      <c r="G448" s="101"/>
      <c r="H448" s="101">
        <v>0.3252872470051511</v>
      </c>
      <c r="I448" s="89"/>
      <c r="J448" s="89"/>
      <c r="K448" s="89"/>
      <c r="L448" s="89"/>
      <c r="M448" s="89"/>
    </row>
    <row r="449" spans="1:13" x14ac:dyDescent="0.3">
      <c r="A449" s="94" t="s">
        <v>712</v>
      </c>
      <c r="B449" s="94" t="s">
        <v>27</v>
      </c>
      <c r="C449" s="94" t="b">
        <v>1</v>
      </c>
      <c r="D449" s="94" t="s">
        <v>22</v>
      </c>
      <c r="E449" s="94" t="s">
        <v>24</v>
      </c>
      <c r="F449" s="89" t="s">
        <v>723</v>
      </c>
      <c r="G449" s="101"/>
      <c r="H449" s="101">
        <v>0.3252872470051511</v>
      </c>
      <c r="I449" s="89"/>
      <c r="J449" s="89"/>
      <c r="K449" s="89"/>
      <c r="L449" s="89"/>
      <c r="M449" s="89"/>
    </row>
    <row r="450" spans="1:13" x14ac:dyDescent="0.3">
      <c r="A450" s="94" t="s">
        <v>712</v>
      </c>
      <c r="B450" s="94" t="s">
        <v>27</v>
      </c>
      <c r="C450" s="94" t="b">
        <v>0</v>
      </c>
      <c r="D450" s="94" t="s">
        <v>22</v>
      </c>
      <c r="E450" s="94" t="s">
        <v>25</v>
      </c>
      <c r="F450" s="89" t="s">
        <v>724</v>
      </c>
      <c r="G450" s="101"/>
      <c r="H450" s="101">
        <v>0.59679041016397505</v>
      </c>
      <c r="I450" s="89"/>
      <c r="J450" s="89"/>
      <c r="K450" s="89"/>
      <c r="L450" s="89"/>
      <c r="M450" s="89"/>
    </row>
    <row r="451" spans="1:13" x14ac:dyDescent="0.3">
      <c r="A451" s="94" t="s">
        <v>712</v>
      </c>
      <c r="B451" s="94" t="s">
        <v>27</v>
      </c>
      <c r="C451" s="94" t="b">
        <v>1</v>
      </c>
      <c r="D451" s="94" t="s">
        <v>22</v>
      </c>
      <c r="E451" s="94" t="s">
        <v>25</v>
      </c>
      <c r="F451" s="89" t="s">
        <v>725</v>
      </c>
      <c r="G451" s="101"/>
      <c r="H451" s="101">
        <v>0.59679041016397505</v>
      </c>
      <c r="I451" s="89"/>
      <c r="J451" s="89"/>
      <c r="K451" s="89"/>
      <c r="L451" s="89"/>
      <c r="M451" s="89"/>
    </row>
    <row r="452" spans="1:13" x14ac:dyDescent="0.3">
      <c r="A452" s="94" t="s">
        <v>712</v>
      </c>
      <c r="B452" s="94" t="s">
        <v>27</v>
      </c>
      <c r="C452" s="94" t="b">
        <v>0</v>
      </c>
      <c r="D452" s="94" t="s">
        <v>26</v>
      </c>
      <c r="E452" s="94" t="s">
        <v>23</v>
      </c>
      <c r="F452" s="89" t="s">
        <v>158</v>
      </c>
      <c r="G452" s="101"/>
      <c r="H452" s="101">
        <v>0.18634259244975585</v>
      </c>
      <c r="I452" s="89"/>
      <c r="J452" s="89"/>
      <c r="K452" s="89"/>
      <c r="L452" s="89"/>
      <c r="M452" s="89"/>
    </row>
    <row r="453" spans="1:13" x14ac:dyDescent="0.3">
      <c r="A453" s="94" t="s">
        <v>712</v>
      </c>
      <c r="B453" s="94" t="s">
        <v>27</v>
      </c>
      <c r="C453" s="94" t="b">
        <v>1</v>
      </c>
      <c r="D453" s="94" t="s">
        <v>26</v>
      </c>
      <c r="E453" s="94" t="s">
        <v>23</v>
      </c>
      <c r="F453" s="89" t="s">
        <v>726</v>
      </c>
      <c r="G453" s="101"/>
      <c r="H453" s="101">
        <v>0.18634259244975585</v>
      </c>
      <c r="I453" s="89"/>
      <c r="J453" s="89"/>
      <c r="K453" s="89"/>
      <c r="L453" s="89"/>
      <c r="M453" s="89"/>
    </row>
    <row r="454" spans="1:13" x14ac:dyDescent="0.3">
      <c r="A454" s="94" t="s">
        <v>712</v>
      </c>
      <c r="B454" s="94" t="s">
        <v>27</v>
      </c>
      <c r="C454" s="94" t="b">
        <v>0</v>
      </c>
      <c r="D454" s="94" t="s">
        <v>26</v>
      </c>
      <c r="E454" s="94" t="s">
        <v>24</v>
      </c>
      <c r="F454" s="89" t="s">
        <v>177</v>
      </c>
      <c r="G454" s="101"/>
      <c r="H454" s="101">
        <v>0.61809566836870689</v>
      </c>
      <c r="I454" s="89"/>
      <c r="J454" s="89"/>
      <c r="K454" s="89"/>
      <c r="L454" s="89"/>
      <c r="M454" s="89"/>
    </row>
    <row r="455" spans="1:13" x14ac:dyDescent="0.3">
      <c r="A455" s="94" t="s">
        <v>712</v>
      </c>
      <c r="B455" s="94" t="s">
        <v>27</v>
      </c>
      <c r="C455" s="94" t="b">
        <v>0</v>
      </c>
      <c r="D455" s="94" t="s">
        <v>26</v>
      </c>
      <c r="E455" s="94" t="s">
        <v>25</v>
      </c>
      <c r="F455" s="89" t="s">
        <v>251</v>
      </c>
      <c r="G455" s="101"/>
      <c r="H455" s="101">
        <v>1.0278314935198496</v>
      </c>
      <c r="I455" s="89"/>
      <c r="J455" s="89"/>
      <c r="K455" s="89"/>
      <c r="L455" s="89"/>
      <c r="M455" s="89"/>
    </row>
    <row r="456" spans="1:13" x14ac:dyDescent="0.3">
      <c r="A456" s="94" t="s">
        <v>712</v>
      </c>
      <c r="B456" s="94" t="s">
        <v>27</v>
      </c>
      <c r="C456" s="94" t="b">
        <v>1</v>
      </c>
      <c r="D456" s="94" t="s">
        <v>26</v>
      </c>
      <c r="E456" s="94" t="s">
        <v>25</v>
      </c>
      <c r="F456" s="89" t="s">
        <v>727</v>
      </c>
      <c r="G456" s="101"/>
      <c r="H456" s="101">
        <v>1.0278314935198496</v>
      </c>
      <c r="I456" s="89"/>
      <c r="J456" s="89"/>
      <c r="K456" s="89"/>
      <c r="L456" s="89"/>
      <c r="M456" s="89"/>
    </row>
    <row r="457" spans="1:13" x14ac:dyDescent="0.3">
      <c r="A457" s="94" t="s">
        <v>712</v>
      </c>
      <c r="B457" s="94" t="s">
        <v>27</v>
      </c>
      <c r="C457" s="94" t="b">
        <v>0</v>
      </c>
      <c r="D457" s="94" t="s">
        <v>71</v>
      </c>
      <c r="E457" s="94" t="s">
        <v>23</v>
      </c>
      <c r="F457" s="89" t="s">
        <v>728</v>
      </c>
      <c r="G457" s="101"/>
      <c r="H457" s="101">
        <v>0.28074705111405301</v>
      </c>
      <c r="I457" s="89"/>
      <c r="J457" s="89"/>
      <c r="K457" s="89"/>
      <c r="L457" s="89"/>
      <c r="M457" s="89"/>
    </row>
    <row r="458" spans="1:13" x14ac:dyDescent="0.3">
      <c r="A458" s="94" t="s">
        <v>712</v>
      </c>
      <c r="B458" s="94" t="s">
        <v>27</v>
      </c>
      <c r="C458" s="94" t="b">
        <v>0</v>
      </c>
      <c r="D458" s="94" t="s">
        <v>71</v>
      </c>
      <c r="E458" s="94" t="s">
        <v>25</v>
      </c>
      <c r="F458" s="89" t="s">
        <v>729</v>
      </c>
      <c r="G458" s="101"/>
      <c r="H458" s="101">
        <v>1.5396942508398404</v>
      </c>
      <c r="I458" s="89"/>
      <c r="J458" s="89"/>
      <c r="K458" s="89"/>
      <c r="L458" s="89"/>
      <c r="M458" s="89"/>
    </row>
    <row r="459" spans="1:13" x14ac:dyDescent="0.3">
      <c r="A459" s="94" t="s">
        <v>712</v>
      </c>
      <c r="B459" s="94" t="s">
        <v>27</v>
      </c>
      <c r="C459" s="94" t="b">
        <v>0</v>
      </c>
      <c r="D459" s="94" t="s">
        <v>74</v>
      </c>
      <c r="E459" s="94" t="s">
        <v>23</v>
      </c>
      <c r="F459" s="89" t="s">
        <v>730</v>
      </c>
      <c r="G459" s="101"/>
      <c r="H459" s="101">
        <v>0.49736005993777566</v>
      </c>
      <c r="I459" s="89"/>
      <c r="J459" s="89"/>
      <c r="K459" s="89"/>
      <c r="L459" s="89"/>
      <c r="M459" s="89"/>
    </row>
    <row r="460" spans="1:13" x14ac:dyDescent="0.3">
      <c r="A460" s="94" t="s">
        <v>712</v>
      </c>
      <c r="B460" s="94" t="s">
        <v>27</v>
      </c>
      <c r="C460" s="94" t="b">
        <v>0</v>
      </c>
      <c r="D460" s="94" t="s">
        <v>74</v>
      </c>
      <c r="E460" s="94" t="s">
        <v>24</v>
      </c>
      <c r="F460" s="89" t="s">
        <v>731</v>
      </c>
      <c r="G460" s="101"/>
      <c r="H460" s="101">
        <v>1.3274636948027039</v>
      </c>
      <c r="I460" s="89"/>
      <c r="J460" s="89"/>
      <c r="K460" s="89"/>
      <c r="L460" s="89"/>
      <c r="M460" s="89"/>
    </row>
    <row r="461" spans="1:13" x14ac:dyDescent="0.3">
      <c r="A461" s="94" t="s">
        <v>712</v>
      </c>
      <c r="B461" s="94" t="s">
        <v>27</v>
      </c>
      <c r="C461" s="94" t="b">
        <v>0</v>
      </c>
      <c r="D461" s="94" t="s">
        <v>74</v>
      </c>
      <c r="E461" s="94" t="s">
        <v>25</v>
      </c>
      <c r="F461" s="89" t="s">
        <v>732</v>
      </c>
      <c r="G461" s="101"/>
      <c r="H461" s="101">
        <v>2.7569122291604642</v>
      </c>
      <c r="I461" s="89"/>
      <c r="J461" s="89"/>
      <c r="K461" s="89"/>
      <c r="L461" s="89"/>
      <c r="M461" s="89"/>
    </row>
    <row r="462" spans="1:13" x14ac:dyDescent="0.3">
      <c r="A462" s="94" t="s">
        <v>712</v>
      </c>
      <c r="B462" s="94" t="s">
        <v>28</v>
      </c>
      <c r="C462" s="94" t="b">
        <v>0</v>
      </c>
      <c r="D462" s="94" t="s">
        <v>22</v>
      </c>
      <c r="E462" s="94" t="s">
        <v>23</v>
      </c>
      <c r="F462" s="89" t="s">
        <v>733</v>
      </c>
      <c r="G462" s="101"/>
      <c r="H462" s="101">
        <v>0.11555564482508487</v>
      </c>
      <c r="I462" s="89"/>
      <c r="J462" s="89"/>
      <c r="K462" s="89"/>
      <c r="L462" s="89"/>
      <c r="M462" s="89"/>
    </row>
    <row r="463" spans="1:13" x14ac:dyDescent="0.3">
      <c r="A463" s="94" t="s">
        <v>712</v>
      </c>
      <c r="B463" s="94" t="s">
        <v>28</v>
      </c>
      <c r="C463" s="94" t="b">
        <v>1</v>
      </c>
      <c r="D463" s="94" t="s">
        <v>22</v>
      </c>
      <c r="E463" s="94" t="s">
        <v>23</v>
      </c>
      <c r="F463" s="89" t="s">
        <v>734</v>
      </c>
      <c r="G463" s="101"/>
      <c r="H463" s="101">
        <v>0.11555564482508487</v>
      </c>
      <c r="I463" s="89"/>
      <c r="J463" s="89"/>
      <c r="K463" s="89"/>
      <c r="L463" s="89"/>
      <c r="M463" s="89"/>
    </row>
    <row r="464" spans="1:13" x14ac:dyDescent="0.3">
      <c r="A464" s="94" t="s">
        <v>712</v>
      </c>
      <c r="B464" s="94" t="s">
        <v>28</v>
      </c>
      <c r="C464" s="94" t="b">
        <v>0</v>
      </c>
      <c r="D464" s="94" t="s">
        <v>22</v>
      </c>
      <c r="E464" s="94" t="s">
        <v>24</v>
      </c>
      <c r="F464" s="89" t="s">
        <v>735</v>
      </c>
      <c r="G464" s="101"/>
      <c r="H464" s="101">
        <v>0.43174399084325754</v>
      </c>
      <c r="I464" s="89"/>
      <c r="J464" s="89"/>
      <c r="K464" s="89"/>
      <c r="L464" s="89"/>
      <c r="M464" s="89"/>
    </row>
    <row r="465" spans="1:13" x14ac:dyDescent="0.3">
      <c r="A465" s="94" t="s">
        <v>712</v>
      </c>
      <c r="B465" s="94" t="s">
        <v>28</v>
      </c>
      <c r="C465" s="94" t="b">
        <v>0</v>
      </c>
      <c r="D465" s="94" t="s">
        <v>22</v>
      </c>
      <c r="E465" s="94" t="s">
        <v>25</v>
      </c>
      <c r="F465" s="89" t="s">
        <v>736</v>
      </c>
      <c r="G465" s="101"/>
      <c r="H465" s="101">
        <v>0.69969477602804253</v>
      </c>
      <c r="I465" s="89"/>
      <c r="J465" s="89"/>
      <c r="K465" s="89"/>
      <c r="L465" s="89"/>
      <c r="M465" s="89"/>
    </row>
    <row r="466" spans="1:13" x14ac:dyDescent="0.3">
      <c r="A466" s="94" t="s">
        <v>712</v>
      </c>
      <c r="B466" s="94" t="s">
        <v>28</v>
      </c>
      <c r="C466" s="94" t="b">
        <v>0</v>
      </c>
      <c r="D466" s="94" t="s">
        <v>26</v>
      </c>
      <c r="E466" s="94" t="s">
        <v>23</v>
      </c>
      <c r="F466" s="89" t="s">
        <v>737</v>
      </c>
      <c r="G466" s="101"/>
      <c r="H466" s="101">
        <v>0.21066991357337606</v>
      </c>
      <c r="I466" s="89"/>
      <c r="J466" s="89"/>
      <c r="K466" s="89"/>
      <c r="L466" s="89"/>
      <c r="M466" s="89"/>
    </row>
    <row r="467" spans="1:13" x14ac:dyDescent="0.3">
      <c r="A467" s="94" t="s">
        <v>712</v>
      </c>
      <c r="B467" s="94" t="s">
        <v>28</v>
      </c>
      <c r="C467" s="94" t="b">
        <v>1</v>
      </c>
      <c r="D467" s="94" t="s">
        <v>26</v>
      </c>
      <c r="E467" s="94" t="s">
        <v>23</v>
      </c>
      <c r="F467" s="89" t="s">
        <v>738</v>
      </c>
      <c r="G467" s="101"/>
      <c r="H467" s="101">
        <v>0.21066991357337606</v>
      </c>
      <c r="I467" s="89"/>
      <c r="J467" s="89"/>
      <c r="K467" s="89"/>
      <c r="L467" s="89"/>
      <c r="M467" s="89"/>
    </row>
    <row r="468" spans="1:13" x14ac:dyDescent="0.3">
      <c r="A468" s="94" t="s">
        <v>712</v>
      </c>
      <c r="B468" s="94" t="s">
        <v>28</v>
      </c>
      <c r="C468" s="94" t="b">
        <v>0</v>
      </c>
      <c r="D468" s="94" t="s">
        <v>26</v>
      </c>
      <c r="E468" s="94" t="s">
        <v>25</v>
      </c>
      <c r="F468" s="89" t="s">
        <v>739</v>
      </c>
      <c r="G468" s="101"/>
      <c r="H468" s="101">
        <v>1.1622447684728905</v>
      </c>
      <c r="I468" s="89"/>
      <c r="J468" s="89"/>
      <c r="K468" s="89"/>
      <c r="L468" s="89"/>
      <c r="M468" s="89"/>
    </row>
    <row r="469" spans="1:13" x14ac:dyDescent="0.3">
      <c r="A469" s="94" t="s">
        <v>712</v>
      </c>
      <c r="B469" s="94" t="s">
        <v>28</v>
      </c>
      <c r="C469" s="94" t="b">
        <v>1</v>
      </c>
      <c r="D469" s="94" t="s">
        <v>26</v>
      </c>
      <c r="E469" s="94" t="s">
        <v>25</v>
      </c>
      <c r="F469" s="89" t="s">
        <v>740</v>
      </c>
      <c r="G469" s="101"/>
      <c r="H469" s="101">
        <v>1.1622447684728905</v>
      </c>
      <c r="I469" s="89"/>
      <c r="J469" s="89"/>
      <c r="K469" s="89"/>
      <c r="L469" s="89"/>
      <c r="M469" s="89"/>
    </row>
    <row r="470" spans="1:13" x14ac:dyDescent="0.3">
      <c r="A470" s="94" t="s">
        <v>712</v>
      </c>
      <c r="B470" s="94" t="s">
        <v>28</v>
      </c>
      <c r="C470" s="94" t="b">
        <v>0</v>
      </c>
      <c r="D470" s="94" t="s">
        <v>71</v>
      </c>
      <c r="E470" s="94" t="s">
        <v>23</v>
      </c>
      <c r="F470" s="89" t="s">
        <v>741</v>
      </c>
      <c r="G470" s="101"/>
      <c r="H470" s="101">
        <v>0.31958671644775277</v>
      </c>
      <c r="I470" s="89"/>
      <c r="J470" s="89"/>
      <c r="K470" s="89"/>
      <c r="L470" s="89"/>
      <c r="M470" s="89"/>
    </row>
    <row r="471" spans="1:13" x14ac:dyDescent="0.3">
      <c r="A471" s="94" t="s">
        <v>712</v>
      </c>
      <c r="B471" s="94" t="s">
        <v>28</v>
      </c>
      <c r="C471" s="94" t="b">
        <v>0</v>
      </c>
      <c r="D471" s="94" t="s">
        <v>74</v>
      </c>
      <c r="E471" s="94" t="s">
        <v>24</v>
      </c>
      <c r="F471" s="89" t="s">
        <v>742</v>
      </c>
      <c r="G471" s="101"/>
      <c r="H471" s="101">
        <v>1.7214785771588275</v>
      </c>
      <c r="I471" s="89"/>
      <c r="J471" s="89"/>
      <c r="K471" s="89"/>
      <c r="L471" s="89"/>
      <c r="M471" s="89"/>
    </row>
    <row r="472" spans="1:13" x14ac:dyDescent="0.3">
      <c r="A472" s="94" t="s">
        <v>712</v>
      </c>
      <c r="B472" s="94" t="s">
        <v>33</v>
      </c>
      <c r="C472" s="94" t="b">
        <v>0</v>
      </c>
      <c r="D472" s="94" t="s">
        <v>22</v>
      </c>
      <c r="E472" s="94" t="s">
        <v>24</v>
      </c>
      <c r="F472" s="89" t="s">
        <v>743</v>
      </c>
      <c r="G472" s="101"/>
      <c r="H472" s="101">
        <v>0.53933419696182638</v>
      </c>
      <c r="I472" s="89"/>
      <c r="J472" s="89"/>
      <c r="K472" s="89"/>
      <c r="L472" s="89"/>
      <c r="M472" s="89"/>
    </row>
    <row r="473" spans="1:13" x14ac:dyDescent="0.3">
      <c r="A473" s="94" t="s">
        <v>712</v>
      </c>
      <c r="B473" s="94" t="s">
        <v>33</v>
      </c>
      <c r="C473" s="94" t="b">
        <v>0</v>
      </c>
      <c r="D473" s="94" t="s">
        <v>22</v>
      </c>
      <c r="E473" s="94" t="s">
        <v>25</v>
      </c>
      <c r="F473" s="89" t="s">
        <v>744</v>
      </c>
      <c r="G473" s="101"/>
      <c r="H473" s="101">
        <v>1.0086503257849342</v>
      </c>
      <c r="I473" s="89"/>
      <c r="J473" s="89"/>
      <c r="K473" s="89"/>
      <c r="L473" s="89"/>
      <c r="M473" s="89"/>
    </row>
    <row r="474" spans="1:13" x14ac:dyDescent="0.3">
      <c r="A474" s="94" t="s">
        <v>712</v>
      </c>
      <c r="B474" s="94" t="s">
        <v>33</v>
      </c>
      <c r="C474" s="94" t="b">
        <v>1</v>
      </c>
      <c r="D474" s="94" t="s">
        <v>22</v>
      </c>
      <c r="E474" s="94" t="s">
        <v>25</v>
      </c>
      <c r="F474" s="89" t="s">
        <v>745</v>
      </c>
      <c r="G474" s="101"/>
      <c r="H474" s="101">
        <v>0.97290121704178933</v>
      </c>
      <c r="I474" s="89"/>
      <c r="J474" s="89"/>
      <c r="K474" s="89"/>
      <c r="L474" s="89"/>
      <c r="M474" s="89"/>
    </row>
    <row r="475" spans="1:13" x14ac:dyDescent="0.3">
      <c r="A475" s="94" t="s">
        <v>712</v>
      </c>
      <c r="B475" s="94" t="s">
        <v>33</v>
      </c>
      <c r="C475" s="94" t="b">
        <v>1</v>
      </c>
      <c r="D475" s="94" t="s">
        <v>26</v>
      </c>
      <c r="E475" s="94" t="s">
        <v>23</v>
      </c>
      <c r="F475" s="89" t="s">
        <v>746</v>
      </c>
      <c r="G475" s="101"/>
      <c r="H475" s="101">
        <v>0.28039646157261333</v>
      </c>
      <c r="I475" s="89"/>
      <c r="J475" s="89"/>
      <c r="K475" s="89"/>
      <c r="L475" s="89"/>
      <c r="M475" s="89"/>
    </row>
    <row r="476" spans="1:13" x14ac:dyDescent="0.3">
      <c r="A476" s="94" t="s">
        <v>712</v>
      </c>
      <c r="B476" s="94" t="s">
        <v>33</v>
      </c>
      <c r="C476" s="94" t="b">
        <v>0</v>
      </c>
      <c r="D476" s="94" t="s">
        <v>26</v>
      </c>
      <c r="E476" s="94" t="s">
        <v>25</v>
      </c>
      <c r="F476" s="89" t="s">
        <v>747</v>
      </c>
      <c r="G476" s="101"/>
      <c r="H476" s="101">
        <v>1.569914196357598</v>
      </c>
      <c r="I476" s="89"/>
      <c r="J476" s="89"/>
      <c r="K476" s="89"/>
      <c r="L476" s="89"/>
      <c r="M476" s="89"/>
    </row>
    <row r="477" spans="1:13" x14ac:dyDescent="0.3">
      <c r="A477" s="94" t="s">
        <v>712</v>
      </c>
      <c r="B477" s="94" t="s">
        <v>33</v>
      </c>
      <c r="C477" s="94" t="b">
        <v>0</v>
      </c>
      <c r="D477" s="94" t="s">
        <v>71</v>
      </c>
      <c r="E477" s="94" t="s">
        <v>25</v>
      </c>
      <c r="F477" s="89" t="s">
        <v>748</v>
      </c>
      <c r="G477" s="101"/>
      <c r="H477" s="101">
        <v>2.2154327124731066</v>
      </c>
      <c r="I477" s="89"/>
      <c r="J477" s="89"/>
      <c r="K477" s="89"/>
      <c r="L477" s="89"/>
      <c r="M477" s="89"/>
    </row>
    <row r="478" spans="1:13" x14ac:dyDescent="0.3">
      <c r="A478" s="94" t="s">
        <v>712</v>
      </c>
      <c r="B478" s="94" t="s">
        <v>33</v>
      </c>
      <c r="C478" s="94" t="b">
        <v>0</v>
      </c>
      <c r="D478" s="94" t="s">
        <v>74</v>
      </c>
      <c r="E478" s="94" t="s">
        <v>25</v>
      </c>
      <c r="F478" s="89" t="s">
        <v>749</v>
      </c>
      <c r="G478" s="101"/>
      <c r="H478" s="101">
        <v>3.8273696230046568</v>
      </c>
      <c r="I478" s="89"/>
      <c r="J478" s="89"/>
      <c r="K478" s="89"/>
      <c r="L478" s="89"/>
      <c r="M478" s="89"/>
    </row>
    <row r="479" spans="1:13" x14ac:dyDescent="0.3">
      <c r="A479" s="94" t="s">
        <v>712</v>
      </c>
      <c r="B479" s="94" t="s">
        <v>29</v>
      </c>
      <c r="C479" s="94" t="b">
        <v>0</v>
      </c>
      <c r="D479" s="94" t="s">
        <v>22</v>
      </c>
      <c r="E479" s="94" t="s">
        <v>23</v>
      </c>
      <c r="F479" s="89" t="s">
        <v>750</v>
      </c>
      <c r="G479" s="101"/>
      <c r="H479" s="101">
        <v>0.26045094011185327</v>
      </c>
      <c r="I479" s="89"/>
      <c r="J479" s="89"/>
      <c r="K479" s="89"/>
      <c r="L479" s="89"/>
      <c r="M479" s="89"/>
    </row>
    <row r="480" spans="1:13" x14ac:dyDescent="0.3">
      <c r="A480" s="94" t="s">
        <v>712</v>
      </c>
      <c r="B480" s="94" t="s">
        <v>29</v>
      </c>
      <c r="C480" s="94" t="b">
        <v>1</v>
      </c>
      <c r="D480" s="94" t="s">
        <v>22</v>
      </c>
      <c r="E480" s="94" t="s">
        <v>23</v>
      </c>
      <c r="F480" s="89" t="s">
        <v>751</v>
      </c>
      <c r="G480" s="101"/>
      <c r="H480" s="101">
        <v>0.25590502745390487</v>
      </c>
      <c r="I480" s="89"/>
      <c r="J480" s="89"/>
      <c r="K480" s="89"/>
      <c r="L480" s="89"/>
      <c r="M480" s="89"/>
    </row>
    <row r="481" spans="1:14" x14ac:dyDescent="0.3">
      <c r="A481" s="94" t="s">
        <v>712</v>
      </c>
      <c r="B481" s="94" t="s">
        <v>29</v>
      </c>
      <c r="C481" s="94" t="b">
        <v>0</v>
      </c>
      <c r="D481" s="94" t="s">
        <v>22</v>
      </c>
      <c r="E481" s="94" t="s">
        <v>24</v>
      </c>
      <c r="F481" s="89" t="s">
        <v>752</v>
      </c>
      <c r="G481" s="101"/>
      <c r="H481" s="101">
        <v>0.46391392244425295</v>
      </c>
      <c r="I481" s="89"/>
      <c r="J481" s="89"/>
      <c r="K481" s="89"/>
      <c r="L481" s="89"/>
      <c r="M481" s="89"/>
    </row>
    <row r="482" spans="1:14" x14ac:dyDescent="0.3">
      <c r="A482" s="94" t="s">
        <v>712</v>
      </c>
      <c r="B482" s="94" t="s">
        <v>29</v>
      </c>
      <c r="C482" s="94" t="b">
        <v>0</v>
      </c>
      <c r="D482" s="94" t="s">
        <v>22</v>
      </c>
      <c r="E482" s="94" t="s">
        <v>25</v>
      </c>
      <c r="F482" s="89" t="s">
        <v>753</v>
      </c>
      <c r="G482" s="101"/>
      <c r="H482" s="101">
        <v>1.2264055874744222</v>
      </c>
      <c r="I482" s="89"/>
      <c r="J482" s="89"/>
      <c r="K482" s="89"/>
      <c r="L482" s="89"/>
      <c r="M482" s="89"/>
    </row>
    <row r="483" spans="1:14" x14ac:dyDescent="0.3">
      <c r="A483" s="94" t="s">
        <v>712</v>
      </c>
      <c r="B483" s="94" t="s">
        <v>29</v>
      </c>
      <c r="C483" s="94" t="b">
        <v>1</v>
      </c>
      <c r="D483" s="94" t="s">
        <v>22</v>
      </c>
      <c r="E483" s="94" t="s">
        <v>25</v>
      </c>
      <c r="F483" s="89" t="s">
        <v>754</v>
      </c>
      <c r="G483" s="101"/>
      <c r="H483" s="101">
        <v>1.1986009280909389</v>
      </c>
      <c r="I483" s="89"/>
      <c r="J483" s="89"/>
      <c r="K483" s="89"/>
      <c r="L483" s="89"/>
      <c r="M483" s="89"/>
      <c r="N483" s="63"/>
    </row>
    <row r="484" spans="1:14" x14ac:dyDescent="0.3">
      <c r="A484" s="94" t="s">
        <v>712</v>
      </c>
      <c r="B484" s="94" t="s">
        <v>29</v>
      </c>
      <c r="C484" s="94" t="b">
        <v>0</v>
      </c>
      <c r="D484" s="94" t="s">
        <v>26</v>
      </c>
      <c r="E484" s="94" t="s">
        <v>23</v>
      </c>
      <c r="F484" s="89" t="s">
        <v>755</v>
      </c>
      <c r="G484" s="101"/>
      <c r="H484" s="101">
        <v>0.38621856391212328</v>
      </c>
      <c r="I484" s="89"/>
      <c r="J484" s="89"/>
      <c r="K484" s="89"/>
      <c r="L484" s="89"/>
      <c r="M484" s="89"/>
      <c r="N484" s="63"/>
    </row>
    <row r="485" spans="1:14" x14ac:dyDescent="0.3">
      <c r="A485" s="94" t="s">
        <v>712</v>
      </c>
      <c r="B485" s="94" t="s">
        <v>29</v>
      </c>
      <c r="C485" s="94" t="b">
        <v>0</v>
      </c>
      <c r="D485" s="94" t="s">
        <v>26</v>
      </c>
      <c r="E485" s="94" t="s">
        <v>24</v>
      </c>
      <c r="F485" s="89" t="s">
        <v>756</v>
      </c>
      <c r="G485" s="101"/>
      <c r="H485" s="101">
        <v>0.77204071228766835</v>
      </c>
      <c r="I485" s="89"/>
      <c r="J485" s="89"/>
      <c r="K485" s="89"/>
      <c r="L485" s="89"/>
      <c r="M485" s="89"/>
      <c r="N485" s="63"/>
    </row>
    <row r="486" spans="1:14" x14ac:dyDescent="0.3">
      <c r="A486" s="94" t="s">
        <v>712</v>
      </c>
      <c r="B486" s="94" t="s">
        <v>29</v>
      </c>
      <c r="C486" s="94" t="b">
        <v>0</v>
      </c>
      <c r="D486" s="94" t="s">
        <v>26</v>
      </c>
      <c r="E486" s="94" t="s">
        <v>25</v>
      </c>
      <c r="F486" s="89" t="s">
        <v>757</v>
      </c>
      <c r="G486" s="101"/>
      <c r="H486" s="101">
        <v>1.8803431224788962</v>
      </c>
      <c r="I486" s="89"/>
      <c r="J486" s="89"/>
      <c r="K486" s="89"/>
      <c r="L486" s="89"/>
      <c r="M486" s="89"/>
      <c r="N486" s="63"/>
    </row>
    <row r="487" spans="1:14" x14ac:dyDescent="0.3">
      <c r="A487" s="94" t="s">
        <v>712</v>
      </c>
      <c r="B487" s="94" t="s">
        <v>29</v>
      </c>
      <c r="C487" s="94" t="b">
        <v>1</v>
      </c>
      <c r="D487" s="94" t="s">
        <v>26</v>
      </c>
      <c r="E487" s="94" t="s">
        <v>25</v>
      </c>
      <c r="F487" s="89" t="s">
        <v>758</v>
      </c>
      <c r="G487" s="101"/>
      <c r="H487" s="101">
        <v>1.8350666188988316</v>
      </c>
      <c r="I487" s="89"/>
      <c r="J487" s="89"/>
      <c r="K487" s="89"/>
      <c r="L487" s="89"/>
      <c r="M487" s="89"/>
      <c r="N487" s="63"/>
    </row>
    <row r="488" spans="1:14" x14ac:dyDescent="0.3">
      <c r="A488" s="94" t="s">
        <v>712</v>
      </c>
      <c r="B488" s="94" t="s">
        <v>29</v>
      </c>
      <c r="C488" s="94" t="b">
        <v>0</v>
      </c>
      <c r="D488" s="94" t="s">
        <v>71</v>
      </c>
      <c r="E488" s="94" t="s">
        <v>23</v>
      </c>
      <c r="F488" s="89" t="s">
        <v>759</v>
      </c>
      <c r="G488" s="101"/>
      <c r="H488" s="101">
        <v>0.48743607703526859</v>
      </c>
      <c r="I488" s="89"/>
      <c r="J488" s="89"/>
      <c r="K488" s="89"/>
      <c r="L488" s="89"/>
      <c r="M488" s="89"/>
      <c r="N488" s="63"/>
    </row>
    <row r="489" spans="1:14" x14ac:dyDescent="0.3">
      <c r="A489" s="94" t="s">
        <v>712</v>
      </c>
      <c r="B489" s="94" t="s">
        <v>29</v>
      </c>
      <c r="C489" s="94" t="b">
        <v>0</v>
      </c>
      <c r="D489" s="94" t="s">
        <v>71</v>
      </c>
      <c r="E489" s="94" t="s">
        <v>25</v>
      </c>
      <c r="F489" s="89" t="s">
        <v>760</v>
      </c>
      <c r="G489" s="101"/>
      <c r="H489" s="101">
        <v>2.598300796916893</v>
      </c>
      <c r="I489" s="89"/>
      <c r="J489" s="89"/>
      <c r="K489" s="89"/>
      <c r="L489" s="89"/>
      <c r="M489" s="89"/>
      <c r="N489" s="63"/>
    </row>
    <row r="490" spans="1:14" x14ac:dyDescent="0.3">
      <c r="A490" s="94" t="s">
        <v>712</v>
      </c>
      <c r="B490" s="94" t="s">
        <v>29</v>
      </c>
      <c r="C490" s="94" t="b">
        <v>0</v>
      </c>
      <c r="D490" s="94" t="s">
        <v>74</v>
      </c>
      <c r="E490" s="94" t="s">
        <v>25</v>
      </c>
      <c r="F490" s="89" t="s">
        <v>761</v>
      </c>
      <c r="G490" s="101"/>
      <c r="H490" s="101">
        <v>4.0351933416380072</v>
      </c>
      <c r="I490" s="89"/>
      <c r="J490" s="89"/>
      <c r="K490" s="89"/>
      <c r="L490" s="89"/>
      <c r="M490" s="89"/>
      <c r="N490" s="63"/>
    </row>
    <row r="491" spans="1:14" x14ac:dyDescent="0.3">
      <c r="A491" s="94" t="s">
        <v>712</v>
      </c>
      <c r="B491" s="94" t="s">
        <v>30</v>
      </c>
      <c r="C491" s="94" t="b">
        <v>0</v>
      </c>
      <c r="D491" s="94" t="s">
        <v>22</v>
      </c>
      <c r="E491" s="94" t="s">
        <v>23</v>
      </c>
      <c r="F491" s="89" t="s">
        <v>252</v>
      </c>
      <c r="G491" s="101"/>
      <c r="H491" s="101">
        <v>0.18197367724600932</v>
      </c>
      <c r="I491" s="89"/>
      <c r="J491" s="89"/>
      <c r="K491" s="89"/>
      <c r="L491" s="89"/>
      <c r="M491" s="89"/>
      <c r="N491" s="63"/>
    </row>
    <row r="492" spans="1:14" x14ac:dyDescent="0.3">
      <c r="A492" s="94" t="s">
        <v>712</v>
      </c>
      <c r="B492" s="94" t="s">
        <v>30</v>
      </c>
      <c r="C492" s="94" t="b">
        <v>1</v>
      </c>
      <c r="D492" s="94" t="s">
        <v>22</v>
      </c>
      <c r="E492" s="94" t="s">
        <v>23</v>
      </c>
      <c r="F492" s="89" t="s">
        <v>762</v>
      </c>
      <c r="G492" s="101"/>
      <c r="H492" s="101">
        <v>0.18016199108933906</v>
      </c>
      <c r="I492" s="89"/>
      <c r="J492" s="89"/>
      <c r="K492" s="89"/>
      <c r="L492" s="89"/>
      <c r="M492" s="89"/>
      <c r="N492" s="63"/>
    </row>
    <row r="493" spans="1:14" x14ac:dyDescent="0.3">
      <c r="A493" s="94" t="s">
        <v>712</v>
      </c>
      <c r="B493" s="94" t="s">
        <v>30</v>
      </c>
      <c r="C493" s="94" t="b">
        <v>0</v>
      </c>
      <c r="D493" s="94" t="s">
        <v>22</v>
      </c>
      <c r="E493" s="94" t="s">
        <v>24</v>
      </c>
      <c r="F493" s="89" t="s">
        <v>254</v>
      </c>
      <c r="G493" s="101"/>
      <c r="H493" s="101">
        <v>0.25978830210140963</v>
      </c>
      <c r="I493" s="89"/>
      <c r="J493" s="89"/>
      <c r="K493" s="89"/>
      <c r="L493" s="89"/>
      <c r="M493" s="89"/>
      <c r="N493" s="63"/>
    </row>
    <row r="494" spans="1:14" x14ac:dyDescent="0.3">
      <c r="A494" s="94" t="s">
        <v>712</v>
      </c>
      <c r="B494" s="94" t="s">
        <v>30</v>
      </c>
      <c r="C494" s="94" t="b">
        <v>1</v>
      </c>
      <c r="D494" s="94" t="s">
        <v>22</v>
      </c>
      <c r="E494" s="94" t="s">
        <v>24</v>
      </c>
      <c r="F494" s="89" t="s">
        <v>763</v>
      </c>
      <c r="G494" s="101"/>
      <c r="H494" s="101">
        <v>0.25754059211750052</v>
      </c>
      <c r="I494" s="89"/>
      <c r="J494" s="89"/>
      <c r="K494" s="89"/>
      <c r="L494" s="89"/>
      <c r="M494" s="89"/>
      <c r="N494" s="63"/>
    </row>
    <row r="495" spans="1:14" x14ac:dyDescent="0.3">
      <c r="A495" s="94" t="s">
        <v>712</v>
      </c>
      <c r="B495" s="94" t="s">
        <v>30</v>
      </c>
      <c r="C495" s="94" t="b">
        <v>0</v>
      </c>
      <c r="D495" s="94" t="s">
        <v>22</v>
      </c>
      <c r="E495" s="94" t="s">
        <v>25</v>
      </c>
      <c r="F495" s="89" t="s">
        <v>255</v>
      </c>
      <c r="G495" s="101"/>
      <c r="H495" s="101">
        <v>1.092491600526351</v>
      </c>
      <c r="I495" s="89"/>
      <c r="J495" s="89"/>
      <c r="K495" s="89"/>
      <c r="L495" s="89"/>
      <c r="M495" s="89"/>
      <c r="N495" s="63"/>
    </row>
    <row r="496" spans="1:14" x14ac:dyDescent="0.3">
      <c r="A496" s="94" t="s">
        <v>712</v>
      </c>
      <c r="B496" s="94" t="s">
        <v>30</v>
      </c>
      <c r="C496" s="94" t="b">
        <v>1</v>
      </c>
      <c r="D496" s="94" t="s">
        <v>22</v>
      </c>
      <c r="E496" s="94" t="s">
        <v>25</v>
      </c>
      <c r="F496" s="89" t="s">
        <v>764</v>
      </c>
      <c r="G496" s="101"/>
      <c r="H496" s="101">
        <v>1.0644554346351771</v>
      </c>
      <c r="I496" s="89"/>
      <c r="J496" s="89"/>
      <c r="K496" s="89"/>
      <c r="L496" s="89"/>
      <c r="M496" s="89"/>
      <c r="N496" s="63"/>
    </row>
    <row r="497" spans="1:14" x14ac:dyDescent="0.3">
      <c r="A497" s="94" t="s">
        <v>712</v>
      </c>
      <c r="B497" s="94" t="s">
        <v>30</v>
      </c>
      <c r="C497" s="94" t="b">
        <v>0</v>
      </c>
      <c r="D497" s="94" t="s">
        <v>26</v>
      </c>
      <c r="E497" s="94" t="s">
        <v>23</v>
      </c>
      <c r="F497" s="89" t="s">
        <v>159</v>
      </c>
      <c r="G497" s="101"/>
      <c r="H497" s="101">
        <v>0.25615991529615428</v>
      </c>
      <c r="I497" s="89"/>
      <c r="J497" s="89"/>
      <c r="K497" s="89"/>
      <c r="L497" s="89"/>
      <c r="M497" s="89"/>
      <c r="N497" s="63"/>
    </row>
    <row r="498" spans="1:14" x14ac:dyDescent="0.3">
      <c r="A498" s="94" t="s">
        <v>712</v>
      </c>
      <c r="B498" s="94" t="s">
        <v>30</v>
      </c>
      <c r="C498" s="94" t="b">
        <v>1</v>
      </c>
      <c r="D498" s="94" t="s">
        <v>26</v>
      </c>
      <c r="E498" s="94" t="s">
        <v>23</v>
      </c>
      <c r="F498" s="89" t="s">
        <v>765</v>
      </c>
      <c r="G498" s="101"/>
      <c r="H498" s="101">
        <v>0.25384657054508375</v>
      </c>
      <c r="I498" s="89"/>
      <c r="J498" s="89"/>
      <c r="K498" s="89"/>
      <c r="L498" s="89"/>
      <c r="M498" s="89"/>
      <c r="N498" s="63"/>
    </row>
    <row r="499" spans="1:14" x14ac:dyDescent="0.3">
      <c r="A499" s="94" t="s">
        <v>712</v>
      </c>
      <c r="B499" s="94" t="s">
        <v>30</v>
      </c>
      <c r="C499" s="94" t="b">
        <v>0</v>
      </c>
      <c r="D499" s="94" t="s">
        <v>26</v>
      </c>
      <c r="E499" s="94" t="s">
        <v>24</v>
      </c>
      <c r="F499" s="89" t="s">
        <v>178</v>
      </c>
      <c r="G499" s="101"/>
      <c r="H499" s="101">
        <v>0.40970221200798396</v>
      </c>
      <c r="I499" s="89"/>
      <c r="J499" s="89"/>
      <c r="K499" s="89"/>
      <c r="L499" s="89"/>
      <c r="M499" s="89"/>
      <c r="N499" s="63"/>
    </row>
    <row r="500" spans="1:14" x14ac:dyDescent="0.3">
      <c r="A500" s="94" t="s">
        <v>712</v>
      </c>
      <c r="B500" s="94" t="s">
        <v>30</v>
      </c>
      <c r="C500" s="94" t="b">
        <v>1</v>
      </c>
      <c r="D500" s="94" t="s">
        <v>26</v>
      </c>
      <c r="E500" s="94" t="s">
        <v>24</v>
      </c>
      <c r="F500" s="89" t="s">
        <v>766</v>
      </c>
      <c r="G500" s="101"/>
      <c r="H500" s="101">
        <v>0.40673831643939456</v>
      </c>
      <c r="I500" s="89"/>
      <c r="J500" s="89"/>
      <c r="K500" s="89"/>
      <c r="L500" s="89"/>
      <c r="M500" s="89"/>
      <c r="N500" s="63"/>
    </row>
    <row r="501" spans="1:14" x14ac:dyDescent="0.3">
      <c r="A501" s="94" t="s">
        <v>712</v>
      </c>
      <c r="B501" s="94" t="s">
        <v>30</v>
      </c>
      <c r="C501" s="94" t="b">
        <v>0</v>
      </c>
      <c r="D501" s="94" t="s">
        <v>26</v>
      </c>
      <c r="E501" s="94" t="s">
        <v>25</v>
      </c>
      <c r="F501" s="89" t="s">
        <v>256</v>
      </c>
      <c r="G501" s="101"/>
      <c r="H501" s="101">
        <v>1.7168189138936683</v>
      </c>
      <c r="I501" s="89"/>
      <c r="J501" s="89"/>
      <c r="K501" s="89"/>
      <c r="L501" s="89"/>
      <c r="M501" s="89"/>
      <c r="N501" s="63"/>
    </row>
    <row r="502" spans="1:14" x14ac:dyDescent="0.3">
      <c r="A502" s="94" t="s">
        <v>712</v>
      </c>
      <c r="B502" s="94" t="s">
        <v>30</v>
      </c>
      <c r="C502" s="94" t="b">
        <v>1</v>
      </c>
      <c r="D502" s="94" t="s">
        <v>26</v>
      </c>
      <c r="E502" s="94" t="s">
        <v>25</v>
      </c>
      <c r="F502" s="89" t="s">
        <v>257</v>
      </c>
      <c r="G502" s="101"/>
      <c r="H502" s="101">
        <v>1.6814856436079613</v>
      </c>
      <c r="I502" s="89"/>
      <c r="J502" s="89"/>
      <c r="K502" s="89"/>
      <c r="L502" s="89"/>
      <c r="M502" s="89"/>
      <c r="N502" s="63"/>
    </row>
    <row r="503" spans="1:14" x14ac:dyDescent="0.3">
      <c r="A503" s="94" t="s">
        <v>712</v>
      </c>
      <c r="B503" s="94" t="s">
        <v>30</v>
      </c>
      <c r="C503" s="94" t="b">
        <v>0</v>
      </c>
      <c r="D503" s="94" t="s">
        <v>71</v>
      </c>
      <c r="E503" s="94" t="s">
        <v>23</v>
      </c>
      <c r="F503" s="89" t="s">
        <v>767</v>
      </c>
      <c r="G503" s="101"/>
      <c r="H503" s="101">
        <v>0.33531498525870257</v>
      </c>
      <c r="I503" s="89"/>
      <c r="J503" s="89"/>
      <c r="K503" s="89"/>
      <c r="L503" s="89"/>
      <c r="M503" s="89"/>
      <c r="N503" s="63"/>
    </row>
    <row r="504" spans="1:14" x14ac:dyDescent="0.3">
      <c r="A504" s="94" t="s">
        <v>712</v>
      </c>
      <c r="B504" s="94" t="s">
        <v>30</v>
      </c>
      <c r="C504" s="94" t="b">
        <v>0</v>
      </c>
      <c r="D504" s="94" t="s">
        <v>71</v>
      </c>
      <c r="E504" s="94" t="s">
        <v>25</v>
      </c>
      <c r="F504" s="89" t="s">
        <v>768</v>
      </c>
      <c r="G504" s="101"/>
      <c r="H504" s="101">
        <v>2.4088744804355473</v>
      </c>
      <c r="I504" s="89"/>
      <c r="J504" s="89"/>
      <c r="K504" s="89"/>
      <c r="L504" s="89"/>
      <c r="M504" s="89"/>
      <c r="N504" s="63"/>
    </row>
    <row r="505" spans="1:14" x14ac:dyDescent="0.3">
      <c r="A505" s="94" t="s">
        <v>712</v>
      </c>
      <c r="B505" s="94" t="s">
        <v>30</v>
      </c>
      <c r="C505" s="94" t="b">
        <v>0</v>
      </c>
      <c r="D505" s="94" t="s">
        <v>74</v>
      </c>
      <c r="E505" s="94" t="s">
        <v>23</v>
      </c>
      <c r="F505" s="89" t="s">
        <v>769</v>
      </c>
      <c r="G505" s="101"/>
      <c r="H505" s="101">
        <v>0.50022305874929585</v>
      </c>
      <c r="I505" s="89"/>
      <c r="J505" s="89"/>
      <c r="K505" s="89"/>
      <c r="L505" s="89"/>
      <c r="M505" s="89"/>
      <c r="N505" s="63"/>
    </row>
    <row r="506" spans="1:14" x14ac:dyDescent="0.3">
      <c r="A506" s="94" t="s">
        <v>712</v>
      </c>
      <c r="B506" s="94" t="s">
        <v>30</v>
      </c>
      <c r="C506" s="94" t="b">
        <v>0</v>
      </c>
      <c r="D506" s="94" t="s">
        <v>74</v>
      </c>
      <c r="E506" s="94" t="s">
        <v>25</v>
      </c>
      <c r="F506" s="89" t="s">
        <v>770</v>
      </c>
      <c r="G506" s="101"/>
      <c r="H506" s="101">
        <v>3.5307748038321907</v>
      </c>
      <c r="I506" s="89"/>
      <c r="J506" s="89"/>
      <c r="K506" s="89"/>
      <c r="L506" s="89"/>
      <c r="M506" s="89"/>
      <c r="N506" s="63"/>
    </row>
    <row r="507" spans="1:14" x14ac:dyDescent="0.3">
      <c r="A507" s="94" t="s">
        <v>712</v>
      </c>
      <c r="B507" s="94" t="s">
        <v>93</v>
      </c>
      <c r="C507" s="94" t="b">
        <v>0</v>
      </c>
      <c r="D507" s="94" t="s">
        <v>22</v>
      </c>
      <c r="E507" s="94" t="s">
        <v>23</v>
      </c>
      <c r="F507" s="89" t="s">
        <v>771</v>
      </c>
      <c r="G507" s="101"/>
      <c r="H507" s="101">
        <v>9.2241727833361847E-2</v>
      </c>
      <c r="I507" s="89"/>
      <c r="J507" s="89"/>
      <c r="K507" s="89"/>
      <c r="L507" s="89"/>
      <c r="M507" s="89"/>
      <c r="N507" s="63"/>
    </row>
    <row r="508" spans="1:14" x14ac:dyDescent="0.3">
      <c r="A508" s="94" t="s">
        <v>712</v>
      </c>
      <c r="B508" s="94" t="s">
        <v>93</v>
      </c>
      <c r="C508" s="94" t="b">
        <v>1</v>
      </c>
      <c r="D508" s="94" t="s">
        <v>22</v>
      </c>
      <c r="E508" s="94" t="s">
        <v>23</v>
      </c>
      <c r="F508" s="89" t="s">
        <v>772</v>
      </c>
      <c r="G508" s="101"/>
      <c r="H508" s="101">
        <v>9.224157561163536E-2</v>
      </c>
      <c r="I508" s="89"/>
      <c r="J508" s="89"/>
      <c r="K508" s="89"/>
      <c r="L508" s="89"/>
      <c r="M508" s="89"/>
      <c r="N508" s="63"/>
    </row>
    <row r="509" spans="1:14" x14ac:dyDescent="0.3">
      <c r="A509" s="94" t="s">
        <v>712</v>
      </c>
      <c r="B509" s="94" t="s">
        <v>93</v>
      </c>
      <c r="C509" s="94" t="b">
        <v>0</v>
      </c>
      <c r="D509" s="94" t="s">
        <v>22</v>
      </c>
      <c r="E509" s="94" t="s">
        <v>24</v>
      </c>
      <c r="F509" s="89" t="s">
        <v>258</v>
      </c>
      <c r="G509" s="101"/>
      <c r="H509" s="101">
        <v>9.8703416193533802E-2</v>
      </c>
      <c r="I509" s="89"/>
      <c r="J509" s="89"/>
      <c r="K509" s="89"/>
      <c r="L509" s="89"/>
      <c r="M509" s="89"/>
      <c r="N509" s="63"/>
    </row>
    <row r="510" spans="1:14" x14ac:dyDescent="0.3">
      <c r="A510" s="94" t="s">
        <v>712</v>
      </c>
      <c r="B510" s="94" t="s">
        <v>93</v>
      </c>
      <c r="C510" s="94" t="b">
        <v>1</v>
      </c>
      <c r="D510" s="94" t="s">
        <v>22</v>
      </c>
      <c r="E510" s="94" t="s">
        <v>24</v>
      </c>
      <c r="F510" s="89" t="s">
        <v>773</v>
      </c>
      <c r="G510" s="101"/>
      <c r="H510" s="101">
        <v>9.8703227336157398E-2</v>
      </c>
      <c r="I510" s="89"/>
      <c r="J510" s="89"/>
      <c r="K510" s="89"/>
      <c r="L510" s="89"/>
      <c r="M510" s="89"/>
      <c r="N510" s="63"/>
    </row>
    <row r="511" spans="1:14" x14ac:dyDescent="0.3">
      <c r="A511" s="94" t="s">
        <v>712</v>
      </c>
      <c r="B511" s="94" t="s">
        <v>93</v>
      </c>
      <c r="C511" s="94" t="b">
        <v>0</v>
      </c>
      <c r="D511" s="94" t="s">
        <v>22</v>
      </c>
      <c r="E511" s="94" t="s">
        <v>25</v>
      </c>
      <c r="F511" s="89" t="s">
        <v>774</v>
      </c>
      <c r="G511" s="101"/>
      <c r="H511" s="101">
        <v>0.49017177357065334</v>
      </c>
      <c r="I511" s="89"/>
      <c r="J511" s="89"/>
      <c r="K511" s="89"/>
      <c r="L511" s="89"/>
      <c r="M511" s="89"/>
      <c r="N511" s="63"/>
    </row>
    <row r="512" spans="1:14" x14ac:dyDescent="0.3">
      <c r="A512" s="94" t="s">
        <v>712</v>
      </c>
      <c r="B512" s="94" t="s">
        <v>93</v>
      </c>
      <c r="C512" s="94" t="b">
        <v>1</v>
      </c>
      <c r="D512" s="94" t="s">
        <v>22</v>
      </c>
      <c r="E512" s="94" t="s">
        <v>25</v>
      </c>
      <c r="F512" s="89" t="s">
        <v>775</v>
      </c>
      <c r="G512" s="101"/>
      <c r="H512" s="101">
        <v>0.49015467243853872</v>
      </c>
      <c r="I512" s="89"/>
      <c r="J512" s="89"/>
      <c r="K512" s="89"/>
      <c r="L512" s="89"/>
      <c r="M512" s="89"/>
      <c r="N512" s="63"/>
    </row>
    <row r="513" spans="1:14" x14ac:dyDescent="0.3">
      <c r="A513" s="94" t="s">
        <v>712</v>
      </c>
      <c r="B513" s="94" t="s">
        <v>93</v>
      </c>
      <c r="C513" s="94" t="b">
        <v>0</v>
      </c>
      <c r="D513" s="94" t="s">
        <v>26</v>
      </c>
      <c r="E513" s="94" t="s">
        <v>23</v>
      </c>
      <c r="F513" s="89" t="s">
        <v>179</v>
      </c>
      <c r="G513" s="101"/>
      <c r="H513" s="101">
        <v>0.14721867440621247</v>
      </c>
      <c r="I513" s="89"/>
      <c r="J513" s="89"/>
      <c r="K513" s="89"/>
      <c r="L513" s="89"/>
      <c r="M513" s="89"/>
      <c r="N513" s="63"/>
    </row>
    <row r="514" spans="1:14" x14ac:dyDescent="0.3">
      <c r="A514" s="94" t="s">
        <v>712</v>
      </c>
      <c r="B514" s="94" t="s">
        <v>93</v>
      </c>
      <c r="C514" s="94" t="b">
        <v>1</v>
      </c>
      <c r="D514" s="94" t="s">
        <v>26</v>
      </c>
      <c r="E514" s="94" t="s">
        <v>23</v>
      </c>
      <c r="F514" s="89" t="s">
        <v>776</v>
      </c>
      <c r="G514" s="101"/>
      <c r="H514" s="101">
        <v>0.14721848003406326</v>
      </c>
      <c r="I514" s="89"/>
      <c r="J514" s="89"/>
      <c r="K514" s="89"/>
      <c r="L514" s="89"/>
      <c r="M514" s="89"/>
      <c r="N514" s="63"/>
    </row>
    <row r="515" spans="1:14" x14ac:dyDescent="0.3">
      <c r="A515" s="94" t="s">
        <v>712</v>
      </c>
      <c r="B515" s="94" t="s">
        <v>93</v>
      </c>
      <c r="C515" s="94" t="b">
        <v>0</v>
      </c>
      <c r="D515" s="94" t="s">
        <v>26</v>
      </c>
      <c r="E515" s="94" t="s">
        <v>24</v>
      </c>
      <c r="F515" s="89" t="s">
        <v>180</v>
      </c>
      <c r="G515" s="101"/>
      <c r="H515" s="101">
        <v>0.16245259489655636</v>
      </c>
      <c r="I515" s="89"/>
      <c r="J515" s="89"/>
      <c r="K515" s="89"/>
      <c r="L515" s="89"/>
      <c r="M515" s="89"/>
      <c r="N515" s="63"/>
    </row>
    <row r="516" spans="1:14" x14ac:dyDescent="0.3">
      <c r="A516" s="94" t="s">
        <v>712</v>
      </c>
      <c r="B516" s="94" t="s">
        <v>93</v>
      </c>
      <c r="C516" s="94" t="b">
        <v>0</v>
      </c>
      <c r="D516" s="94" t="s">
        <v>26</v>
      </c>
      <c r="E516" s="94" t="s">
        <v>25</v>
      </c>
      <c r="F516" s="89" t="s">
        <v>260</v>
      </c>
      <c r="G516" s="101"/>
      <c r="H516" s="101">
        <v>0.8314717677591188</v>
      </c>
      <c r="I516" s="89"/>
      <c r="J516" s="89"/>
      <c r="K516" s="89"/>
      <c r="L516" s="89"/>
      <c r="M516" s="89"/>
      <c r="N516" s="63"/>
    </row>
    <row r="517" spans="1:14" x14ac:dyDescent="0.3">
      <c r="A517" s="94" t="s">
        <v>712</v>
      </c>
      <c r="B517" s="94" t="s">
        <v>93</v>
      </c>
      <c r="C517" s="94" t="b">
        <v>1</v>
      </c>
      <c r="D517" s="94" t="s">
        <v>26</v>
      </c>
      <c r="E517" s="94" t="s">
        <v>25</v>
      </c>
      <c r="F517" s="89" t="s">
        <v>261</v>
      </c>
      <c r="G517" s="101"/>
      <c r="H517" s="101">
        <v>0.831450011242302</v>
      </c>
      <c r="I517" s="89"/>
      <c r="J517" s="89"/>
      <c r="K517" s="89"/>
      <c r="L517" s="89"/>
      <c r="M517" s="89"/>
      <c r="N517" s="63"/>
    </row>
    <row r="518" spans="1:14" x14ac:dyDescent="0.3">
      <c r="A518" s="94" t="s">
        <v>712</v>
      </c>
      <c r="B518" s="94" t="s">
        <v>93</v>
      </c>
      <c r="C518" s="94" t="b">
        <v>0</v>
      </c>
      <c r="D518" s="94" t="s">
        <v>71</v>
      </c>
      <c r="E518" s="94" t="s">
        <v>23</v>
      </c>
      <c r="F518" s="89" t="s">
        <v>181</v>
      </c>
      <c r="G518" s="101"/>
      <c r="H518" s="101">
        <v>0.20967203051228803</v>
      </c>
      <c r="I518" s="89"/>
      <c r="J518" s="89"/>
      <c r="K518" s="89"/>
      <c r="L518" s="89"/>
      <c r="M518" s="89"/>
      <c r="N518" s="63"/>
    </row>
    <row r="519" spans="1:14" x14ac:dyDescent="0.3">
      <c r="A519" s="94" t="s">
        <v>712</v>
      </c>
      <c r="B519" s="94" t="s">
        <v>93</v>
      </c>
      <c r="C519" s="94" t="b">
        <v>0</v>
      </c>
      <c r="D519" s="94" t="s">
        <v>71</v>
      </c>
      <c r="E519" s="94" t="s">
        <v>25</v>
      </c>
      <c r="F519" s="89" t="s">
        <v>182</v>
      </c>
      <c r="G519" s="101"/>
      <c r="H519" s="101">
        <v>1.2339955377446632</v>
      </c>
      <c r="I519" s="89"/>
      <c r="J519" s="89"/>
      <c r="K519" s="89"/>
      <c r="L519" s="89"/>
      <c r="M519" s="89"/>
      <c r="N519" s="63"/>
    </row>
    <row r="520" spans="1:14" x14ac:dyDescent="0.3">
      <c r="A520" s="94" t="s">
        <v>712</v>
      </c>
      <c r="B520" s="94" t="s">
        <v>93</v>
      </c>
      <c r="C520" s="94" t="b">
        <v>0</v>
      </c>
      <c r="D520" s="94" t="s">
        <v>74</v>
      </c>
      <c r="E520" s="94" t="s">
        <v>23</v>
      </c>
      <c r="F520" s="89" t="s">
        <v>183</v>
      </c>
      <c r="G520" s="101"/>
      <c r="H520" s="101">
        <v>0.32865394700045542</v>
      </c>
      <c r="I520" s="89"/>
      <c r="J520" s="89"/>
      <c r="K520" s="101"/>
      <c r="L520" s="89"/>
      <c r="M520" s="101"/>
    </row>
    <row r="521" spans="1:14" x14ac:dyDescent="0.3">
      <c r="A521" s="94" t="s">
        <v>712</v>
      </c>
      <c r="B521" s="94" t="s">
        <v>93</v>
      </c>
      <c r="C521" s="94" t="b">
        <v>0</v>
      </c>
      <c r="D521" s="94" t="s">
        <v>74</v>
      </c>
      <c r="E521" s="94" t="s">
        <v>24</v>
      </c>
      <c r="F521" s="89" t="s">
        <v>777</v>
      </c>
      <c r="G521" s="101"/>
      <c r="H521" s="101">
        <v>0.34660417176029623</v>
      </c>
      <c r="I521" s="89"/>
      <c r="J521" s="89"/>
      <c r="K521" s="101"/>
      <c r="L521" s="89"/>
      <c r="M521" s="101"/>
    </row>
    <row r="522" spans="1:14" x14ac:dyDescent="0.3">
      <c r="A522" s="94" t="s">
        <v>712</v>
      </c>
      <c r="B522" s="94" t="s">
        <v>93</v>
      </c>
      <c r="C522" s="94" t="b">
        <v>0</v>
      </c>
      <c r="D522" s="94" t="s">
        <v>74</v>
      </c>
      <c r="E522" s="94" t="s">
        <v>25</v>
      </c>
      <c r="F522" s="89" t="s">
        <v>778</v>
      </c>
      <c r="G522" s="101"/>
      <c r="H522" s="101">
        <v>1.8487725781284468</v>
      </c>
      <c r="I522" s="89"/>
      <c r="J522" s="89"/>
      <c r="K522" s="101"/>
      <c r="L522" s="89"/>
      <c r="M522" s="101"/>
    </row>
    <row r="523" spans="1:14" x14ac:dyDescent="0.3">
      <c r="A523" s="94" t="s">
        <v>712</v>
      </c>
      <c r="B523" s="94" t="s">
        <v>31</v>
      </c>
      <c r="C523" s="94" t="b">
        <v>0</v>
      </c>
      <c r="D523" s="94" t="s">
        <v>22</v>
      </c>
      <c r="E523" s="94" t="s">
        <v>23</v>
      </c>
      <c r="F523" s="89" t="s">
        <v>262</v>
      </c>
      <c r="G523" s="101"/>
      <c r="H523" s="101">
        <v>0.11731823043540844</v>
      </c>
      <c r="I523" s="89"/>
      <c r="J523" s="89"/>
      <c r="K523" s="101"/>
      <c r="L523" s="89"/>
      <c r="M523" s="101"/>
    </row>
    <row r="524" spans="1:14" x14ac:dyDescent="0.3">
      <c r="A524" s="94" t="s">
        <v>712</v>
      </c>
      <c r="B524" s="94" t="s">
        <v>31</v>
      </c>
      <c r="C524" s="94" t="b">
        <v>1</v>
      </c>
      <c r="D524" s="94" t="s">
        <v>22</v>
      </c>
      <c r="E524" s="94" t="s">
        <v>23</v>
      </c>
      <c r="F524" s="89" t="s">
        <v>779</v>
      </c>
      <c r="G524" s="101"/>
      <c r="H524" s="101">
        <v>0.11731804148501804</v>
      </c>
      <c r="I524" s="89"/>
      <c r="J524" s="89"/>
      <c r="K524" s="101"/>
      <c r="L524" s="89"/>
      <c r="M524" s="101"/>
    </row>
    <row r="525" spans="1:14" x14ac:dyDescent="0.3">
      <c r="A525" s="94" t="s">
        <v>712</v>
      </c>
      <c r="B525" s="94" t="s">
        <v>31</v>
      </c>
      <c r="C525" s="94" t="b">
        <v>0</v>
      </c>
      <c r="D525" s="94" t="s">
        <v>22</v>
      </c>
      <c r="E525" s="94" t="s">
        <v>24</v>
      </c>
      <c r="F525" s="89" t="s">
        <v>264</v>
      </c>
      <c r="G525" s="101"/>
      <c r="H525" s="101">
        <v>0.16170326374988742</v>
      </c>
      <c r="I525" s="89"/>
      <c r="J525" s="89"/>
      <c r="K525" s="101"/>
      <c r="L525" s="89"/>
      <c r="M525" s="101"/>
    </row>
    <row r="526" spans="1:14" x14ac:dyDescent="0.3">
      <c r="A526" s="94" t="s">
        <v>712</v>
      </c>
      <c r="B526" s="94" t="s">
        <v>31</v>
      </c>
      <c r="C526" s="94" t="b">
        <v>1</v>
      </c>
      <c r="D526" s="94" t="s">
        <v>22</v>
      </c>
      <c r="E526" s="94" t="s">
        <v>24</v>
      </c>
      <c r="F526" s="89" t="s">
        <v>780</v>
      </c>
      <c r="G526" s="101"/>
      <c r="H526" s="101">
        <v>0.16170302932425171</v>
      </c>
      <c r="I526" s="89"/>
      <c r="J526" s="89"/>
      <c r="K526" s="101"/>
      <c r="L526" s="89"/>
      <c r="M526" s="101"/>
    </row>
    <row r="527" spans="1:14" x14ac:dyDescent="0.3">
      <c r="A527" s="94" t="s">
        <v>712</v>
      </c>
      <c r="B527" s="94" t="s">
        <v>31</v>
      </c>
      <c r="C527" s="94" t="b">
        <v>0</v>
      </c>
      <c r="D527" s="94" t="s">
        <v>22</v>
      </c>
      <c r="E527" s="94" t="s">
        <v>25</v>
      </c>
      <c r="F527" s="89" t="s">
        <v>781</v>
      </c>
      <c r="G527" s="101"/>
      <c r="H527" s="101">
        <v>0.68784318246664489</v>
      </c>
      <c r="I527" s="89"/>
      <c r="J527" s="89"/>
      <c r="K527" s="101"/>
      <c r="L527" s="89"/>
      <c r="M527" s="101"/>
    </row>
    <row r="528" spans="1:14" x14ac:dyDescent="0.3">
      <c r="A528" s="94" t="s">
        <v>712</v>
      </c>
      <c r="B528" s="94" t="s">
        <v>31</v>
      </c>
      <c r="C528" s="94" t="b">
        <v>1</v>
      </c>
      <c r="D528" s="94" t="s">
        <v>22</v>
      </c>
      <c r="E528" s="94" t="s">
        <v>25</v>
      </c>
      <c r="F528" s="89" t="s">
        <v>782</v>
      </c>
      <c r="G528" s="101"/>
      <c r="H528" s="101">
        <v>0.68782195510532074</v>
      </c>
      <c r="I528" s="89"/>
      <c r="J528" s="89"/>
      <c r="K528" s="101"/>
      <c r="L528" s="89"/>
      <c r="M528" s="101"/>
    </row>
    <row r="529" spans="1:13" x14ac:dyDescent="0.3">
      <c r="A529" s="94" t="s">
        <v>712</v>
      </c>
      <c r="B529" s="94" t="s">
        <v>31</v>
      </c>
      <c r="C529" s="94" t="b">
        <v>0</v>
      </c>
      <c r="D529" s="94" t="s">
        <v>26</v>
      </c>
      <c r="E529" s="94" t="s">
        <v>23</v>
      </c>
      <c r="F529" s="89" t="s">
        <v>160</v>
      </c>
      <c r="G529" s="101"/>
      <c r="H529" s="101">
        <v>0.18164662405534276</v>
      </c>
      <c r="I529" s="89"/>
      <c r="J529" s="89"/>
      <c r="K529" s="101"/>
      <c r="L529" s="89"/>
      <c r="M529" s="101"/>
    </row>
    <row r="530" spans="1:13" x14ac:dyDescent="0.3">
      <c r="A530" s="94" t="s">
        <v>712</v>
      </c>
      <c r="B530" s="94" t="s">
        <v>31</v>
      </c>
      <c r="C530" s="94" t="b">
        <v>1</v>
      </c>
      <c r="D530" s="94" t="s">
        <v>26</v>
      </c>
      <c r="E530" s="94" t="s">
        <v>23</v>
      </c>
      <c r="F530" s="89" t="s">
        <v>783</v>
      </c>
      <c r="G530" s="101"/>
      <c r="H530" s="101">
        <v>0.18164638278430789</v>
      </c>
      <c r="I530" s="89"/>
      <c r="J530" s="89"/>
      <c r="K530" s="101"/>
      <c r="L530" s="89"/>
      <c r="M530" s="101"/>
    </row>
    <row r="531" spans="1:13" x14ac:dyDescent="0.3">
      <c r="A531" s="94" t="s">
        <v>712</v>
      </c>
      <c r="B531" s="94" t="s">
        <v>31</v>
      </c>
      <c r="C531" s="94" t="b">
        <v>0</v>
      </c>
      <c r="D531" s="94" t="s">
        <v>26</v>
      </c>
      <c r="E531" s="94" t="s">
        <v>24</v>
      </c>
      <c r="F531" s="89" t="s">
        <v>161</v>
      </c>
      <c r="G531" s="101"/>
      <c r="H531" s="101">
        <v>0.27114219232893277</v>
      </c>
      <c r="I531" s="89"/>
      <c r="J531" s="89"/>
      <c r="K531" s="101"/>
      <c r="L531" s="89"/>
      <c r="M531" s="101"/>
    </row>
    <row r="532" spans="1:13" x14ac:dyDescent="0.3">
      <c r="A532" s="94" t="s">
        <v>712</v>
      </c>
      <c r="B532" s="94" t="s">
        <v>31</v>
      </c>
      <c r="C532" s="94" t="b">
        <v>1</v>
      </c>
      <c r="D532" s="94" t="s">
        <v>26</v>
      </c>
      <c r="E532" s="94" t="s">
        <v>24</v>
      </c>
      <c r="F532" s="89" t="s">
        <v>784</v>
      </c>
      <c r="G532" s="101"/>
      <c r="H532" s="101">
        <v>0.27114188320849114</v>
      </c>
      <c r="I532" s="89"/>
      <c r="J532" s="89"/>
      <c r="K532" s="101"/>
      <c r="L532" s="89"/>
      <c r="M532" s="101"/>
    </row>
    <row r="533" spans="1:13" x14ac:dyDescent="0.3">
      <c r="A533" s="94" t="s">
        <v>712</v>
      </c>
      <c r="B533" s="94" t="s">
        <v>31</v>
      </c>
      <c r="C533" s="94" t="b">
        <v>0</v>
      </c>
      <c r="D533" s="94" t="s">
        <v>26</v>
      </c>
      <c r="E533" s="94" t="s">
        <v>25</v>
      </c>
      <c r="F533" s="89" t="s">
        <v>265</v>
      </c>
      <c r="G533" s="101"/>
      <c r="H533" s="101">
        <v>1.1497819881357842</v>
      </c>
      <c r="I533" s="89"/>
      <c r="J533" s="89"/>
      <c r="K533" s="101"/>
      <c r="L533" s="89"/>
      <c r="M533" s="101"/>
    </row>
    <row r="534" spans="1:13" x14ac:dyDescent="0.3">
      <c r="A534" s="94" t="s">
        <v>712</v>
      </c>
      <c r="B534" s="94" t="s">
        <v>31</v>
      </c>
      <c r="C534" s="94" t="b">
        <v>1</v>
      </c>
      <c r="D534" s="94" t="s">
        <v>26</v>
      </c>
      <c r="E534" s="94" t="s">
        <v>25</v>
      </c>
      <c r="F534" s="89" t="s">
        <v>266</v>
      </c>
      <c r="G534" s="101"/>
      <c r="H534" s="101">
        <v>1.1497549821200113</v>
      </c>
      <c r="I534" s="89"/>
      <c r="J534" s="89"/>
      <c r="K534" s="101"/>
      <c r="L534" s="89"/>
      <c r="M534" s="101"/>
    </row>
    <row r="535" spans="1:13" x14ac:dyDescent="0.3">
      <c r="A535" s="94" t="s">
        <v>712</v>
      </c>
      <c r="B535" s="94" t="s">
        <v>31</v>
      </c>
      <c r="C535" s="94" t="b">
        <v>0</v>
      </c>
      <c r="D535" s="94" t="s">
        <v>71</v>
      </c>
      <c r="E535" s="94" t="s">
        <v>23</v>
      </c>
      <c r="F535" s="89" t="s">
        <v>785</v>
      </c>
      <c r="G535" s="101"/>
      <c r="H535" s="101">
        <v>0.25245969375278876</v>
      </c>
      <c r="I535" s="89"/>
      <c r="J535" s="89"/>
      <c r="K535" s="101"/>
      <c r="L535" s="89"/>
      <c r="M535" s="101"/>
    </row>
    <row r="536" spans="1:13" x14ac:dyDescent="0.3">
      <c r="A536" s="94" t="s">
        <v>712</v>
      </c>
      <c r="B536" s="94" t="s">
        <v>31</v>
      </c>
      <c r="C536" s="94" t="b">
        <v>0</v>
      </c>
      <c r="D536" s="94" t="s">
        <v>71</v>
      </c>
      <c r="E536" s="94" t="s">
        <v>25</v>
      </c>
      <c r="F536" s="89" t="s">
        <v>786</v>
      </c>
      <c r="G536" s="101"/>
      <c r="H536" s="101">
        <v>1.6809075134401907</v>
      </c>
      <c r="I536" s="89"/>
      <c r="J536" s="89"/>
      <c r="K536" s="101"/>
      <c r="L536" s="89"/>
      <c r="M536" s="101"/>
    </row>
    <row r="537" spans="1:13" x14ac:dyDescent="0.3">
      <c r="A537" s="94" t="s">
        <v>712</v>
      </c>
      <c r="B537" s="94" t="s">
        <v>31</v>
      </c>
      <c r="C537" s="94" t="b">
        <v>0</v>
      </c>
      <c r="D537" s="94" t="s">
        <v>74</v>
      </c>
      <c r="E537" s="94" t="s">
        <v>23</v>
      </c>
      <c r="F537" s="89" t="s">
        <v>787</v>
      </c>
      <c r="G537" s="101"/>
      <c r="H537" s="101">
        <v>0.39324214561901394</v>
      </c>
      <c r="I537" s="89"/>
      <c r="J537" s="89"/>
      <c r="K537" s="101"/>
      <c r="L537" s="89"/>
      <c r="M537" s="101"/>
    </row>
    <row r="538" spans="1:13" x14ac:dyDescent="0.3">
      <c r="A538" s="94" t="s">
        <v>712</v>
      </c>
      <c r="B538" s="94" t="s">
        <v>31</v>
      </c>
      <c r="C538" s="94" t="b">
        <v>0</v>
      </c>
      <c r="D538" s="94" t="s">
        <v>74</v>
      </c>
      <c r="E538" s="94" t="s">
        <v>24</v>
      </c>
      <c r="F538" s="89" t="s">
        <v>788</v>
      </c>
      <c r="G538" s="101"/>
      <c r="H538" s="101">
        <v>0.55777501707329802</v>
      </c>
      <c r="I538" s="89"/>
      <c r="J538" s="89"/>
      <c r="K538" s="101"/>
      <c r="L538" s="89"/>
      <c r="M538" s="101"/>
    </row>
    <row r="539" spans="1:13" x14ac:dyDescent="0.3">
      <c r="A539" s="94" t="s">
        <v>712</v>
      </c>
      <c r="B539" s="94" t="s">
        <v>31</v>
      </c>
      <c r="C539" s="94" t="b">
        <v>0</v>
      </c>
      <c r="D539" s="94" t="s">
        <v>74</v>
      </c>
      <c r="E539" s="94" t="s">
        <v>25</v>
      </c>
      <c r="F539" s="89" t="s">
        <v>789</v>
      </c>
      <c r="G539" s="101"/>
      <c r="H539" s="101">
        <v>2.5396945959643471</v>
      </c>
      <c r="I539" s="89"/>
      <c r="J539" s="89"/>
      <c r="K539" s="101"/>
      <c r="L539" s="89"/>
      <c r="M539" s="101"/>
    </row>
    <row r="540" spans="1:13" x14ac:dyDescent="0.3">
      <c r="A540" s="94" t="s">
        <v>712</v>
      </c>
      <c r="B540" s="94" t="s">
        <v>32</v>
      </c>
      <c r="C540" s="94" t="b">
        <v>0</v>
      </c>
      <c r="D540" s="94" t="s">
        <v>22</v>
      </c>
      <c r="E540" s="94" t="s">
        <v>23</v>
      </c>
      <c r="F540" s="89" t="s">
        <v>790</v>
      </c>
      <c r="G540" s="101"/>
      <c r="H540" s="101">
        <v>0.14333736923069534</v>
      </c>
      <c r="I540" s="89"/>
      <c r="J540" s="89"/>
      <c r="K540" s="101"/>
      <c r="L540" s="89"/>
      <c r="M540" s="101"/>
    </row>
    <row r="541" spans="1:13" x14ac:dyDescent="0.3">
      <c r="A541" s="94" t="s">
        <v>712</v>
      </c>
      <c r="B541" s="94" t="s">
        <v>32</v>
      </c>
      <c r="C541" s="94" t="b">
        <v>1</v>
      </c>
      <c r="D541" s="94" t="s">
        <v>22</v>
      </c>
      <c r="E541" s="94" t="s">
        <v>23</v>
      </c>
      <c r="F541" s="89" t="s">
        <v>791</v>
      </c>
      <c r="G541" s="101"/>
      <c r="H541" s="101">
        <v>0.14298880567890648</v>
      </c>
      <c r="I541" s="89"/>
      <c r="J541" s="89"/>
      <c r="K541" s="101"/>
      <c r="L541" s="89"/>
      <c r="M541" s="101"/>
    </row>
    <row r="542" spans="1:13" x14ac:dyDescent="0.3">
      <c r="A542" s="94" t="s">
        <v>712</v>
      </c>
      <c r="B542" s="94" t="s">
        <v>32</v>
      </c>
      <c r="C542" s="94" t="b">
        <v>0</v>
      </c>
      <c r="D542" s="94" t="s">
        <v>22</v>
      </c>
      <c r="E542" s="94" t="s">
        <v>24</v>
      </c>
      <c r="F542" s="89" t="s">
        <v>792</v>
      </c>
      <c r="G542" s="101"/>
      <c r="H542" s="101">
        <v>0.38385151084443564</v>
      </c>
      <c r="I542" s="89"/>
      <c r="J542" s="89"/>
      <c r="K542" s="101"/>
      <c r="L542" s="89"/>
      <c r="M542" s="101"/>
    </row>
    <row r="543" spans="1:13" x14ac:dyDescent="0.3">
      <c r="A543" s="94" t="s">
        <v>712</v>
      </c>
      <c r="B543" s="94" t="s">
        <v>32</v>
      </c>
      <c r="C543" s="94" t="b">
        <v>0</v>
      </c>
      <c r="D543" s="94" t="s">
        <v>22</v>
      </c>
      <c r="E543" s="94" t="s">
        <v>25</v>
      </c>
      <c r="F543" s="89" t="s">
        <v>793</v>
      </c>
      <c r="G543" s="101"/>
      <c r="H543" s="101">
        <v>0.88926916191861827</v>
      </c>
      <c r="I543" s="89"/>
      <c r="J543" s="89"/>
      <c r="K543" s="101"/>
      <c r="L543" s="89"/>
      <c r="M543" s="101"/>
    </row>
    <row r="544" spans="1:13" x14ac:dyDescent="0.3">
      <c r="A544" s="94" t="s">
        <v>712</v>
      </c>
      <c r="B544" s="94" t="s">
        <v>32</v>
      </c>
      <c r="C544" s="94" t="b">
        <v>1</v>
      </c>
      <c r="D544" s="94" t="s">
        <v>22</v>
      </c>
      <c r="E544" s="94" t="s">
        <v>25</v>
      </c>
      <c r="F544" s="89" t="s">
        <v>794</v>
      </c>
      <c r="G544" s="101"/>
      <c r="H544" s="101">
        <v>0.88557754560403068</v>
      </c>
      <c r="I544" s="89"/>
      <c r="J544" s="89"/>
      <c r="K544" s="101"/>
      <c r="L544" s="89"/>
      <c r="M544" s="101"/>
    </row>
    <row r="545" spans="1:13" x14ac:dyDescent="0.3">
      <c r="A545" s="94" t="s">
        <v>712</v>
      </c>
      <c r="B545" s="94" t="s">
        <v>32</v>
      </c>
      <c r="C545" s="94" t="b">
        <v>0</v>
      </c>
      <c r="D545" s="94" t="s">
        <v>26</v>
      </c>
      <c r="E545" s="94" t="s">
        <v>23</v>
      </c>
      <c r="F545" s="89" t="s">
        <v>184</v>
      </c>
      <c r="G545" s="101"/>
      <c r="H545" s="101">
        <v>0.23608167202133948</v>
      </c>
      <c r="I545" s="89"/>
      <c r="J545" s="89"/>
      <c r="K545" s="101"/>
      <c r="L545" s="89"/>
      <c r="M545" s="101"/>
    </row>
    <row r="546" spans="1:13" x14ac:dyDescent="0.3">
      <c r="A546" s="94" t="s">
        <v>712</v>
      </c>
      <c r="B546" s="94" t="s">
        <v>32</v>
      </c>
      <c r="C546" s="94" t="b">
        <v>1</v>
      </c>
      <c r="D546" s="94" t="s">
        <v>26</v>
      </c>
      <c r="E546" s="94" t="s">
        <v>23</v>
      </c>
      <c r="F546" s="89" t="s">
        <v>795</v>
      </c>
      <c r="G546" s="101"/>
      <c r="H546" s="101">
        <v>0.23565894662328454</v>
      </c>
      <c r="I546" s="89"/>
      <c r="J546" s="89"/>
      <c r="K546" s="101"/>
      <c r="L546" s="89"/>
      <c r="M546" s="101"/>
    </row>
    <row r="547" spans="1:13" x14ac:dyDescent="0.3">
      <c r="A547" s="94" t="s">
        <v>712</v>
      </c>
      <c r="B547" s="94" t="s">
        <v>32</v>
      </c>
      <c r="C547" s="94" t="b">
        <v>0</v>
      </c>
      <c r="D547" s="94" t="s">
        <v>26</v>
      </c>
      <c r="E547" s="94" t="s">
        <v>24</v>
      </c>
      <c r="F547" s="89" t="s">
        <v>796</v>
      </c>
      <c r="G547" s="101"/>
      <c r="H547" s="101">
        <v>0.70113362446586314</v>
      </c>
      <c r="I547" s="89"/>
      <c r="J547" s="89"/>
      <c r="K547" s="101"/>
      <c r="L547" s="89"/>
      <c r="M547" s="101"/>
    </row>
    <row r="548" spans="1:13" x14ac:dyDescent="0.3">
      <c r="A548" s="94" t="s">
        <v>712</v>
      </c>
      <c r="B548" s="94" t="s">
        <v>32</v>
      </c>
      <c r="C548" s="94" t="b">
        <v>0</v>
      </c>
      <c r="D548" s="94" t="s">
        <v>26</v>
      </c>
      <c r="E548" s="94" t="s">
        <v>25</v>
      </c>
      <c r="F548" s="89" t="s">
        <v>267</v>
      </c>
      <c r="G548" s="101"/>
      <c r="H548" s="101">
        <v>1.4537158916040305</v>
      </c>
      <c r="I548" s="89"/>
      <c r="J548" s="89"/>
      <c r="K548" s="101"/>
      <c r="L548" s="89"/>
      <c r="M548" s="101"/>
    </row>
    <row r="549" spans="1:13" x14ac:dyDescent="0.3">
      <c r="A549" s="94" t="s">
        <v>712</v>
      </c>
      <c r="B549" s="94" t="s">
        <v>32</v>
      </c>
      <c r="C549" s="94" t="b">
        <v>1</v>
      </c>
      <c r="D549" s="94" t="s">
        <v>26</v>
      </c>
      <c r="E549" s="94" t="s">
        <v>25</v>
      </c>
      <c r="F549" s="89" t="s">
        <v>268</v>
      </c>
      <c r="G549" s="101"/>
      <c r="H549" s="101">
        <v>1.4491305025185528</v>
      </c>
      <c r="I549" s="89"/>
      <c r="J549" s="89"/>
      <c r="K549" s="101"/>
      <c r="L549" s="89"/>
      <c r="M549" s="101"/>
    </row>
    <row r="550" spans="1:13" x14ac:dyDescent="0.3">
      <c r="A550" s="94" t="s">
        <v>712</v>
      </c>
      <c r="B550" s="94" t="s">
        <v>32</v>
      </c>
      <c r="C550" s="94" t="b">
        <v>0</v>
      </c>
      <c r="D550" s="94" t="s">
        <v>71</v>
      </c>
      <c r="E550" s="94" t="s">
        <v>23</v>
      </c>
      <c r="F550" s="89" t="s">
        <v>797</v>
      </c>
      <c r="G550" s="101"/>
      <c r="H550" s="101">
        <v>0.33772531132970368</v>
      </c>
      <c r="I550" s="89"/>
      <c r="J550" s="89"/>
      <c r="K550" s="101"/>
      <c r="L550" s="89"/>
      <c r="M550" s="101"/>
    </row>
    <row r="551" spans="1:13" x14ac:dyDescent="0.3">
      <c r="A551" s="94" t="s">
        <v>712</v>
      </c>
      <c r="B551" s="94" t="s">
        <v>32</v>
      </c>
      <c r="C551" s="94" t="b">
        <v>0</v>
      </c>
      <c r="D551" s="94" t="s">
        <v>71</v>
      </c>
      <c r="E551" s="94" t="s">
        <v>25</v>
      </c>
      <c r="F551" s="89" t="s">
        <v>798</v>
      </c>
      <c r="G551" s="101"/>
      <c r="H551" s="101">
        <v>2.0912642354165252</v>
      </c>
      <c r="I551" s="89"/>
      <c r="J551" s="89"/>
      <c r="K551" s="101"/>
      <c r="L551" s="89"/>
      <c r="M551" s="101"/>
    </row>
    <row r="552" spans="1:13" x14ac:dyDescent="0.3">
      <c r="A552" s="94" t="s">
        <v>712</v>
      </c>
      <c r="B552" s="94" t="s">
        <v>32</v>
      </c>
      <c r="C552" s="94" t="b">
        <v>0</v>
      </c>
      <c r="D552" s="94" t="s">
        <v>74</v>
      </c>
      <c r="E552" s="94" t="s">
        <v>23</v>
      </c>
      <c r="F552" s="89" t="s">
        <v>799</v>
      </c>
      <c r="G552" s="101"/>
      <c r="H552" s="101">
        <v>0.57769624470401659</v>
      </c>
      <c r="I552" s="89"/>
      <c r="J552" s="89"/>
      <c r="K552" s="101"/>
      <c r="L552" s="89"/>
      <c r="M552" s="101"/>
    </row>
    <row r="553" spans="1:13" x14ac:dyDescent="0.3">
      <c r="A553" s="94" t="s">
        <v>712</v>
      </c>
      <c r="B553" s="94" t="s">
        <v>32</v>
      </c>
      <c r="C553" s="94" t="b">
        <v>0</v>
      </c>
      <c r="D553" s="94" t="s">
        <v>74</v>
      </c>
      <c r="E553" s="94" t="s">
        <v>25</v>
      </c>
      <c r="F553" s="89" t="s">
        <v>800</v>
      </c>
      <c r="G553" s="101"/>
      <c r="H553" s="101">
        <v>3.4917116231960965</v>
      </c>
      <c r="I553" s="89"/>
      <c r="J553" s="101"/>
      <c r="K553" s="101"/>
      <c r="L553" s="101"/>
      <c r="M553" s="101"/>
    </row>
    <row r="554" spans="1:13" x14ac:dyDescent="0.3">
      <c r="A554" s="94" t="s">
        <v>34</v>
      </c>
      <c r="B554" s="94" t="s">
        <v>34</v>
      </c>
      <c r="C554" s="94" t="s">
        <v>34</v>
      </c>
      <c r="D554" s="94" t="s">
        <v>34</v>
      </c>
      <c r="E554" s="96" t="s">
        <v>35</v>
      </c>
      <c r="F554" s="89" t="str">
        <f>"|"&amp;"|"&amp;"|"&amp;E554</f>
        <v>|||Greenspace</v>
      </c>
      <c r="G554" s="102"/>
      <c r="H554" s="101">
        <v>0.02</v>
      </c>
      <c r="I554" s="89"/>
      <c r="J554" s="89"/>
      <c r="K554" s="89"/>
      <c r="L554" s="89"/>
      <c r="M554" s="89"/>
    </row>
    <row r="555" spans="1:13" ht="14.5" x14ac:dyDescent="0.3">
      <c r="A555" s="94" t="s">
        <v>34</v>
      </c>
      <c r="B555" s="94" t="s">
        <v>34</v>
      </c>
      <c r="C555" s="94" t="s">
        <v>34</v>
      </c>
      <c r="D555" s="94" t="s">
        <v>34</v>
      </c>
      <c r="E555" s="96" t="s">
        <v>36</v>
      </c>
      <c r="F555" s="89" t="str">
        <f>"|"&amp;"|"&amp;"|"&amp;E555</f>
        <v>|||Community food growing</v>
      </c>
      <c r="G555" s="101"/>
      <c r="H555" s="132">
        <f>IFERROR(VLOOKUP((VLOOKUP(Nutrients_from_current_land_use!$B$5,Value_look_up_tables!$A$591:$B$596,2,FALSE)&amp;"|"&amp;"General"&amp;"|"&amp;"FALSE"&amp;"|"&amp;VLOOKUP(Nutrients_from_current_land_use!$B$7,Value_look_up_tables!$A$565:$C$587,3,FALSE)&amp;"|"&amp;"FreeDrain"),$F$102:$H$553,3,FALSE), IFERROR(VLOOKUP("General"&amp;"|"&amp;VLOOKUP(Nutrients_from_current_land_use!$B$7,Value_look_up_tables!$A$565:$C$587,3,FALSE),$I$102:$M$553,3,FALSE),VLOOKUP("General",$B$102:$M$553,12,FALSE)))</f>
        <v>0.58484402425178628</v>
      </c>
      <c r="I555" s="89"/>
      <c r="J555" s="89"/>
      <c r="K555" s="89"/>
      <c r="L555" s="89"/>
      <c r="M555" s="89"/>
    </row>
    <row r="556" spans="1:13" x14ac:dyDescent="0.3">
      <c r="A556" s="94" t="s">
        <v>34</v>
      </c>
      <c r="B556" s="94" t="s">
        <v>34</v>
      </c>
      <c r="C556" s="94" t="s">
        <v>34</v>
      </c>
      <c r="D556" s="94" t="s">
        <v>34</v>
      </c>
      <c r="E556" s="96" t="s">
        <v>37</v>
      </c>
      <c r="F556" s="89" t="str">
        <f>"|"&amp;"|"&amp;"|"&amp;E556</f>
        <v>|||Woodland</v>
      </c>
      <c r="G556" s="102"/>
      <c r="H556" s="101">
        <v>0.02</v>
      </c>
      <c r="I556" s="89"/>
      <c r="J556" s="89"/>
      <c r="K556" s="89"/>
      <c r="L556" s="89"/>
      <c r="M556" s="89"/>
    </row>
    <row r="557" spans="1:13" x14ac:dyDescent="0.3">
      <c r="A557" s="94" t="s">
        <v>34</v>
      </c>
      <c r="B557" s="94" t="s">
        <v>34</v>
      </c>
      <c r="C557" s="94" t="s">
        <v>34</v>
      </c>
      <c r="D557" s="94" t="s">
        <v>34</v>
      </c>
      <c r="E557" s="96" t="s">
        <v>38</v>
      </c>
      <c r="F557" s="89" t="str">
        <f>"|"&amp;"|"&amp;"|"&amp;E557</f>
        <v>|||Shrub</v>
      </c>
      <c r="G557" s="102"/>
      <c r="H557" s="101">
        <v>0.02</v>
      </c>
      <c r="I557" s="89"/>
      <c r="J557" s="89"/>
      <c r="K557" s="89"/>
      <c r="L557" s="89"/>
      <c r="M557" s="89"/>
    </row>
    <row r="558" spans="1:13" x14ac:dyDescent="0.3">
      <c r="A558" s="94" t="s">
        <v>34</v>
      </c>
      <c r="B558" s="94" t="s">
        <v>34</v>
      </c>
      <c r="C558" s="94" t="s">
        <v>34</v>
      </c>
      <c r="D558" s="94" t="s">
        <v>34</v>
      </c>
      <c r="E558" s="96" t="s">
        <v>39</v>
      </c>
      <c r="F558" s="89" t="str">
        <f>"|"&amp;"|"&amp;"|"&amp;E558</f>
        <v>|||Water</v>
      </c>
      <c r="G558" s="102"/>
      <c r="H558" s="101">
        <v>0</v>
      </c>
      <c r="I558" s="89"/>
      <c r="J558" s="89"/>
      <c r="K558" s="89"/>
      <c r="L558" s="89"/>
      <c r="M558" s="89"/>
    </row>
    <row r="559" spans="1:13" x14ac:dyDescent="0.3">
      <c r="A559" s="94" t="s">
        <v>34</v>
      </c>
      <c r="B559" s="94" t="s">
        <v>34</v>
      </c>
      <c r="C559" s="94" t="s">
        <v>34</v>
      </c>
      <c r="D559" s="94" t="s">
        <v>34</v>
      </c>
      <c r="E559" s="89" t="s">
        <v>40</v>
      </c>
      <c r="F559" s="89" t="str">
        <f t="shared" ref="F559:F561" si="2">"|"&amp;"|"&amp;"|"&amp;E559</f>
        <v>|||Residential urban land</v>
      </c>
      <c r="G559" s="101"/>
      <c r="H559" s="101" t="e">
        <f>VLOOKUP(Nutrients_from_current_land_use!B7,Value_look_up_tables!A565:I587,9,FALSE)</f>
        <v>#N/A</v>
      </c>
      <c r="I559" s="89"/>
      <c r="J559" s="89"/>
      <c r="K559" s="89"/>
      <c r="L559" s="89"/>
      <c r="M559" s="89"/>
    </row>
    <row r="560" spans="1:13" ht="28" x14ac:dyDescent="0.3">
      <c r="A560" s="94" t="s">
        <v>34</v>
      </c>
      <c r="B560" s="94" t="s">
        <v>34</v>
      </c>
      <c r="C560" s="94" t="s">
        <v>34</v>
      </c>
      <c r="D560" s="94" t="s">
        <v>34</v>
      </c>
      <c r="E560" s="89" t="s">
        <v>41</v>
      </c>
      <c r="F560" s="89" t="str">
        <f t="shared" si="2"/>
        <v>|||Commercial/industrial urban land</v>
      </c>
      <c r="G560" s="101"/>
      <c r="H560" s="101" t="e">
        <f>VLOOKUP(Nutrients_from_current_land_use!B7,Value_look_up_tables!A565:K587,10,FALSE)</f>
        <v>#N/A</v>
      </c>
      <c r="I560" s="89"/>
      <c r="J560" s="89"/>
      <c r="K560" s="89"/>
      <c r="L560" s="89"/>
      <c r="M560" s="89"/>
    </row>
    <row r="561" spans="1:13" x14ac:dyDescent="0.3">
      <c r="A561" s="94" t="s">
        <v>34</v>
      </c>
      <c r="B561" s="94" t="s">
        <v>34</v>
      </c>
      <c r="C561" s="94" t="s">
        <v>34</v>
      </c>
      <c r="D561" s="94" t="s">
        <v>34</v>
      </c>
      <c r="E561" s="89" t="s">
        <v>42</v>
      </c>
      <c r="F561" s="89" t="str">
        <f t="shared" si="2"/>
        <v>|||Open urban land</v>
      </c>
      <c r="G561" s="101"/>
      <c r="H561" s="101" t="e">
        <f>VLOOKUP(Nutrients_from_current_land_use!B7,Value_look_up_tables!A565:N587,11,FALSE)</f>
        <v>#N/A</v>
      </c>
      <c r="I561" s="89"/>
      <c r="J561" s="89"/>
      <c r="K561" s="89"/>
      <c r="L561" s="89"/>
      <c r="M561" s="89"/>
    </row>
    <row r="562" spans="1:13" x14ac:dyDescent="0.3">
      <c r="A562" s="63"/>
      <c r="B562" s="63"/>
      <c r="C562" s="63"/>
      <c r="D562" s="63"/>
      <c r="E562" s="63"/>
      <c r="F562" s="63"/>
      <c r="G562" s="95"/>
      <c r="H562" s="95"/>
      <c r="I562" s="63"/>
      <c r="J562" s="63"/>
      <c r="K562" s="63"/>
      <c r="L562" s="63"/>
      <c r="M562" s="63"/>
    </row>
    <row r="563" spans="1:13" ht="37.5" customHeight="1" x14ac:dyDescent="0.3">
      <c r="A563" s="108" t="s">
        <v>43</v>
      </c>
      <c r="B563" s="116"/>
      <c r="C563" s="63"/>
      <c r="D563" s="63"/>
      <c r="E563" s="63"/>
      <c r="F563" s="63"/>
      <c r="G563" s="95"/>
      <c r="H563" s="95"/>
      <c r="I563" s="63"/>
      <c r="J563" s="63"/>
      <c r="K563" s="63"/>
      <c r="L563" s="63"/>
      <c r="M563" s="63"/>
    </row>
    <row r="564" spans="1:13" ht="70" x14ac:dyDescent="0.3">
      <c r="A564" s="118" t="s">
        <v>44</v>
      </c>
      <c r="B564" s="118" t="s">
        <v>45</v>
      </c>
      <c r="C564" s="118" t="s">
        <v>46</v>
      </c>
      <c r="D564" s="118" t="s">
        <v>47</v>
      </c>
      <c r="E564" s="118" t="s">
        <v>48</v>
      </c>
      <c r="F564" s="118" t="s">
        <v>49</v>
      </c>
      <c r="G564" s="118" t="s">
        <v>50</v>
      </c>
      <c r="H564" s="118" t="s">
        <v>51</v>
      </c>
      <c r="I564" s="118" t="s">
        <v>148</v>
      </c>
      <c r="J564" s="118" t="s">
        <v>149</v>
      </c>
      <c r="K564" s="118" t="s">
        <v>150</v>
      </c>
      <c r="L564" s="41"/>
      <c r="M564" s="41"/>
    </row>
    <row r="565" spans="1:13" x14ac:dyDescent="0.3">
      <c r="A565" s="97" t="s">
        <v>52</v>
      </c>
      <c r="B565" s="98">
        <v>516.5</v>
      </c>
      <c r="C565" s="97" t="s">
        <v>53</v>
      </c>
      <c r="D565" s="98">
        <v>47.366326420209788</v>
      </c>
      <c r="E565" s="98">
        <v>63.946326420209786</v>
      </c>
      <c r="F565" s="98">
        <v>1.0030530114375726</v>
      </c>
      <c r="G565" s="98">
        <v>0.73394122788115068</v>
      </c>
      <c r="H565" s="98">
        <v>0.5382235671128438</v>
      </c>
      <c r="I565" s="98">
        <v>1.0030530114375726</v>
      </c>
      <c r="J565" s="98">
        <v>0.73394122788115068</v>
      </c>
      <c r="K565" s="98">
        <v>0.5382235671128438</v>
      </c>
      <c r="L565" s="99"/>
      <c r="M565" s="99"/>
    </row>
    <row r="566" spans="1:13" x14ac:dyDescent="0.3">
      <c r="A566" s="97" t="s">
        <v>54</v>
      </c>
      <c r="B566" s="98">
        <v>537.54999999999995</v>
      </c>
      <c r="C566" s="97" t="s">
        <v>53</v>
      </c>
      <c r="D566" s="98">
        <v>47.605509573313697</v>
      </c>
      <c r="E566" s="98">
        <v>64.185509573313695</v>
      </c>
      <c r="F566" s="98">
        <v>1.049204008516526</v>
      </c>
      <c r="G566" s="98">
        <v>0.76771025013404326</v>
      </c>
      <c r="H566" s="98">
        <v>0.56298751676496517</v>
      </c>
      <c r="I566" s="98">
        <v>1.049204008516526</v>
      </c>
      <c r="J566" s="98">
        <v>0.76771025013404326</v>
      </c>
      <c r="K566" s="98">
        <v>0.56298751676496517</v>
      </c>
      <c r="L566" s="99"/>
      <c r="M566" s="99"/>
    </row>
    <row r="567" spans="1:13" x14ac:dyDescent="0.3">
      <c r="A567" s="97" t="s">
        <v>55</v>
      </c>
      <c r="B567" s="98">
        <v>562.54999999999995</v>
      </c>
      <c r="C567" s="97" t="s">
        <v>53</v>
      </c>
      <c r="D567" s="98">
        <v>47.8624816470968</v>
      </c>
      <c r="E567" s="98">
        <v>64.442481647096798</v>
      </c>
      <c r="F567" s="98">
        <v>1.1039266010735462</v>
      </c>
      <c r="G567" s="98">
        <v>0.80775117151722908</v>
      </c>
      <c r="H567" s="98">
        <v>0.59235085911263463</v>
      </c>
      <c r="I567" s="98">
        <v>1.1039266010735462</v>
      </c>
      <c r="J567" s="98">
        <v>0.80775117151722908</v>
      </c>
      <c r="K567" s="98">
        <v>0.59235085911263463</v>
      </c>
      <c r="L567" s="99"/>
      <c r="M567" s="99"/>
    </row>
    <row r="568" spans="1:13" x14ac:dyDescent="0.3">
      <c r="A568" s="97" t="s">
        <v>56</v>
      </c>
      <c r="B568" s="98">
        <v>587.54999999999995</v>
      </c>
      <c r="C568" s="97" t="s">
        <v>53</v>
      </c>
      <c r="D568" s="98">
        <v>48.089720428979902</v>
      </c>
      <c r="E568" s="98">
        <v>64.6697204289799</v>
      </c>
      <c r="F568" s="98">
        <v>1.1584597247599329</v>
      </c>
      <c r="G568" s="98">
        <v>0.84765345714141427</v>
      </c>
      <c r="H568" s="98">
        <v>0.62161253523703719</v>
      </c>
      <c r="I568" s="98">
        <v>1.1584597247599329</v>
      </c>
      <c r="J568" s="98">
        <v>0.84765345714141427</v>
      </c>
      <c r="K568" s="98">
        <v>0.62161253523703719</v>
      </c>
      <c r="L568" s="99"/>
      <c r="M568" s="99"/>
    </row>
    <row r="569" spans="1:13" x14ac:dyDescent="0.3">
      <c r="A569" s="97" t="s">
        <v>57</v>
      </c>
      <c r="B569" s="98">
        <v>612.54999999999995</v>
      </c>
      <c r="C569" s="97" t="s">
        <v>58</v>
      </c>
      <c r="D569" s="98">
        <v>48.286892468962989</v>
      </c>
      <c r="E569" s="98">
        <v>64.866892468962988</v>
      </c>
      <c r="F569" s="98">
        <v>1.2127035752563942</v>
      </c>
      <c r="G569" s="98">
        <v>0.88734407945589822</v>
      </c>
      <c r="H569" s="98">
        <v>0.650718991600992</v>
      </c>
      <c r="I569" s="98">
        <v>1.2127035752563942</v>
      </c>
      <c r="J569" s="98">
        <v>0.88734407945589822</v>
      </c>
      <c r="K569" s="98">
        <v>0.650718991600992</v>
      </c>
      <c r="L569" s="99"/>
      <c r="M569" s="99"/>
    </row>
    <row r="570" spans="1:13" x14ac:dyDescent="0.3">
      <c r="A570" s="97" t="s">
        <v>59</v>
      </c>
      <c r="B570" s="98">
        <v>637.54999999999995</v>
      </c>
      <c r="C570" s="97" t="s">
        <v>58</v>
      </c>
      <c r="D570" s="98">
        <v>48.453664317046091</v>
      </c>
      <c r="E570" s="98">
        <v>65.033664317046089</v>
      </c>
      <c r="F570" s="98">
        <v>1.2665569810986419</v>
      </c>
      <c r="G570" s="98">
        <v>0.92674901055998193</v>
      </c>
      <c r="H570" s="98">
        <v>0.67961594107732015</v>
      </c>
      <c r="I570" s="98">
        <v>1.2665569810986419</v>
      </c>
      <c r="J570" s="98">
        <v>0.92674901055998193</v>
      </c>
      <c r="K570" s="98">
        <v>0.67961594107732015</v>
      </c>
      <c r="L570" s="99"/>
      <c r="M570" s="99"/>
    </row>
    <row r="571" spans="1:13" x14ac:dyDescent="0.3">
      <c r="A571" s="97" t="s">
        <v>60</v>
      </c>
      <c r="B571" s="98">
        <v>662.55</v>
      </c>
      <c r="C571" s="97" t="s">
        <v>58</v>
      </c>
      <c r="D571" s="98">
        <v>48.589702523229192</v>
      </c>
      <c r="E571" s="98">
        <v>65.169702523229191</v>
      </c>
      <c r="F571" s="98">
        <v>1.3199174036773855</v>
      </c>
      <c r="G571" s="98">
        <v>0.96579322220296504</v>
      </c>
      <c r="H571" s="98">
        <v>0.70824836294884108</v>
      </c>
      <c r="I571" s="98">
        <v>1.3199174036773855</v>
      </c>
      <c r="J571" s="98">
        <v>0.96579322220296504</v>
      </c>
      <c r="K571" s="98">
        <v>0.70824836294884108</v>
      </c>
      <c r="L571" s="99"/>
      <c r="M571" s="99"/>
    </row>
    <row r="572" spans="1:13" x14ac:dyDescent="0.3">
      <c r="A572" s="97" t="s">
        <v>61</v>
      </c>
      <c r="B572" s="98">
        <v>687.55</v>
      </c>
      <c r="C572" s="97" t="s">
        <v>58</v>
      </c>
      <c r="D572" s="98">
        <v>48.694673637512295</v>
      </c>
      <c r="E572" s="98">
        <v>65.274673637512294</v>
      </c>
      <c r="F572" s="98">
        <v>1.3726809372383346</v>
      </c>
      <c r="G572" s="98">
        <v>1.0044006857841474</v>
      </c>
      <c r="H572" s="98">
        <v>0.73656050290837471</v>
      </c>
      <c r="I572" s="98">
        <v>1.3726809372383346</v>
      </c>
      <c r="J572" s="98">
        <v>1.0044006857841474</v>
      </c>
      <c r="K572" s="98">
        <v>0.73656050290837471</v>
      </c>
      <c r="L572" s="99"/>
      <c r="M572" s="99"/>
    </row>
    <row r="573" spans="1:13" x14ac:dyDescent="0.3">
      <c r="A573" s="97" t="s">
        <v>62</v>
      </c>
      <c r="B573" s="98">
        <v>725.05</v>
      </c>
      <c r="C573" s="97" t="s">
        <v>22</v>
      </c>
      <c r="D573" s="98">
        <v>48.793150089749446</v>
      </c>
      <c r="E573" s="98">
        <v>65.373150089749444</v>
      </c>
      <c r="F573" s="98">
        <v>1.4504764123754863</v>
      </c>
      <c r="G573" s="98">
        <v>1.0613242041771849</v>
      </c>
      <c r="H573" s="98">
        <v>0.77830441639660242</v>
      </c>
      <c r="I573" s="98">
        <v>1.4504764123754863</v>
      </c>
      <c r="J573" s="98">
        <v>1.0613242041771849</v>
      </c>
      <c r="K573" s="98">
        <v>0.77830441639660242</v>
      </c>
      <c r="L573" s="99"/>
      <c r="M573" s="99"/>
    </row>
    <row r="574" spans="1:13" x14ac:dyDescent="0.3">
      <c r="A574" s="97" t="s">
        <v>63</v>
      </c>
      <c r="B574" s="98">
        <v>775.05</v>
      </c>
      <c r="C574" s="97" t="s">
        <v>22</v>
      </c>
      <c r="D574" s="98">
        <v>48.817999999999984</v>
      </c>
      <c r="E574" s="98">
        <v>65.397999999999982</v>
      </c>
      <c r="F574" s="98">
        <v>1.5512920268999992</v>
      </c>
      <c r="G574" s="98">
        <v>1.1350917269999994</v>
      </c>
      <c r="H574" s="98">
        <v>0.83240059979999959</v>
      </c>
      <c r="I574" s="98">
        <v>1.5512920268999992</v>
      </c>
      <c r="J574" s="98">
        <v>1.1350917269999994</v>
      </c>
      <c r="K574" s="98">
        <v>0.83240059979999959</v>
      </c>
      <c r="L574" s="99"/>
      <c r="M574" s="99"/>
    </row>
    <row r="575" spans="1:13" x14ac:dyDescent="0.3">
      <c r="A575" s="97" t="s">
        <v>64</v>
      </c>
      <c r="B575" s="98">
        <v>825.05</v>
      </c>
      <c r="C575" s="97" t="s">
        <v>22</v>
      </c>
      <c r="D575" s="98">
        <v>48.817999999999984</v>
      </c>
      <c r="E575" s="98">
        <v>65.397999999999982</v>
      </c>
      <c r="F575" s="98">
        <v>1.6513689268999994</v>
      </c>
      <c r="G575" s="98">
        <v>1.2083187269999995</v>
      </c>
      <c r="H575" s="98">
        <v>0.88610039979999966</v>
      </c>
      <c r="I575" s="98">
        <v>1.6513689268999994</v>
      </c>
      <c r="J575" s="98">
        <v>1.2083187269999995</v>
      </c>
      <c r="K575" s="98">
        <v>0.88610039979999966</v>
      </c>
      <c r="L575" s="99"/>
      <c r="M575" s="99"/>
    </row>
    <row r="576" spans="1:13" x14ac:dyDescent="0.3">
      <c r="A576" s="97" t="s">
        <v>65</v>
      </c>
      <c r="B576" s="98">
        <v>875.05</v>
      </c>
      <c r="C576" s="97" t="s">
        <v>22</v>
      </c>
      <c r="D576" s="98">
        <v>48.817999999999984</v>
      </c>
      <c r="E576" s="98">
        <v>65.397999999999982</v>
      </c>
      <c r="F576" s="98">
        <v>1.7514458268999995</v>
      </c>
      <c r="G576" s="98">
        <v>1.2815457269999997</v>
      </c>
      <c r="H576" s="98">
        <v>0.93980019979999974</v>
      </c>
      <c r="I576" s="98">
        <v>1.7514458268999995</v>
      </c>
      <c r="J576" s="98">
        <v>1.2815457269999997</v>
      </c>
      <c r="K576" s="98">
        <v>0.93980019979999974</v>
      </c>
      <c r="L576" s="99"/>
      <c r="M576" s="99"/>
    </row>
    <row r="577" spans="1:13" x14ac:dyDescent="0.3">
      <c r="A577" s="97" t="s">
        <v>66</v>
      </c>
      <c r="B577" s="98">
        <v>925.05</v>
      </c>
      <c r="C577" s="97" t="s">
        <v>26</v>
      </c>
      <c r="D577" s="98">
        <v>48.817999999999984</v>
      </c>
      <c r="E577" s="98">
        <v>65.397999999999982</v>
      </c>
      <c r="F577" s="98">
        <v>1.851522726899999</v>
      </c>
      <c r="G577" s="98">
        <v>1.3547727269999992</v>
      </c>
      <c r="H577" s="98">
        <v>0.99349999979999948</v>
      </c>
      <c r="I577" s="98">
        <v>1.851522726899999</v>
      </c>
      <c r="J577" s="98">
        <v>1.3547727269999992</v>
      </c>
      <c r="K577" s="98">
        <v>0.99349999979999948</v>
      </c>
      <c r="L577" s="99"/>
      <c r="M577" s="99"/>
    </row>
    <row r="578" spans="1:13" x14ac:dyDescent="0.3">
      <c r="A578" s="97" t="s">
        <v>67</v>
      </c>
      <c r="B578" s="98">
        <v>975.05</v>
      </c>
      <c r="C578" s="97" t="s">
        <v>26</v>
      </c>
      <c r="D578" s="98">
        <v>48.817999999999984</v>
      </c>
      <c r="E578" s="98">
        <v>65.397999999999982</v>
      </c>
      <c r="F578" s="98">
        <v>1.9515996268999991</v>
      </c>
      <c r="G578" s="98">
        <v>1.4279997269999993</v>
      </c>
      <c r="H578" s="98">
        <v>1.0471997997999996</v>
      </c>
      <c r="I578" s="98">
        <v>1.9515996268999991</v>
      </c>
      <c r="J578" s="98">
        <v>1.4279997269999993</v>
      </c>
      <c r="K578" s="98">
        <v>1.0471997997999996</v>
      </c>
      <c r="L578" s="99"/>
      <c r="M578" s="99"/>
    </row>
    <row r="579" spans="1:13" x14ac:dyDescent="0.3">
      <c r="A579" s="97" t="s">
        <v>68</v>
      </c>
      <c r="B579" s="98">
        <v>1050.05</v>
      </c>
      <c r="C579" s="97" t="s">
        <v>26</v>
      </c>
      <c r="D579" s="98">
        <v>48.817999999999984</v>
      </c>
      <c r="E579" s="98">
        <v>65.397999999999982</v>
      </c>
      <c r="F579" s="98">
        <v>2.101714976899999</v>
      </c>
      <c r="G579" s="98">
        <v>1.5378402269999993</v>
      </c>
      <c r="H579" s="98">
        <v>1.1277494997999997</v>
      </c>
      <c r="I579" s="98">
        <v>2.101714976899999</v>
      </c>
      <c r="J579" s="98">
        <v>1.5378402269999993</v>
      </c>
      <c r="K579" s="98">
        <v>1.1277494997999997</v>
      </c>
      <c r="L579" s="99"/>
      <c r="M579" s="99"/>
    </row>
    <row r="580" spans="1:13" x14ac:dyDescent="0.3">
      <c r="A580" s="97" t="s">
        <v>69</v>
      </c>
      <c r="B580" s="98">
        <v>1150.05</v>
      </c>
      <c r="C580" s="97" t="s">
        <v>26</v>
      </c>
      <c r="D580" s="98">
        <v>48.817999999999984</v>
      </c>
      <c r="E580" s="98">
        <v>65.397999999999982</v>
      </c>
      <c r="F580" s="98">
        <v>2.3018687768999988</v>
      </c>
      <c r="G580" s="98">
        <v>1.6842942269999992</v>
      </c>
      <c r="H580" s="98">
        <v>1.2351490997999994</v>
      </c>
      <c r="I580" s="98">
        <v>2.3018687768999988</v>
      </c>
      <c r="J580" s="98">
        <v>1.6842942269999992</v>
      </c>
      <c r="K580" s="98">
        <v>1.2351490997999994</v>
      </c>
      <c r="L580" s="99"/>
      <c r="M580" s="99"/>
    </row>
    <row r="581" spans="1:13" x14ac:dyDescent="0.3">
      <c r="A581" s="97" t="s">
        <v>70</v>
      </c>
      <c r="B581" s="98">
        <v>1300.05</v>
      </c>
      <c r="C581" s="97" t="s">
        <v>71</v>
      </c>
      <c r="D581" s="98">
        <v>48.817999999999984</v>
      </c>
      <c r="E581" s="98">
        <v>65.397999999999982</v>
      </c>
      <c r="F581" s="98">
        <v>2.602099476899999</v>
      </c>
      <c r="G581" s="98">
        <v>1.9039752269999992</v>
      </c>
      <c r="H581" s="98">
        <v>1.3962484997999995</v>
      </c>
      <c r="I581" s="98">
        <v>2.602099476899999</v>
      </c>
      <c r="J581" s="98">
        <v>1.9039752269999992</v>
      </c>
      <c r="K581" s="98">
        <v>1.3962484997999995</v>
      </c>
      <c r="L581" s="99"/>
      <c r="M581" s="99"/>
    </row>
    <row r="582" spans="1:13" x14ac:dyDescent="0.3">
      <c r="A582" s="97" t="s">
        <v>72</v>
      </c>
      <c r="B582" s="98">
        <v>1500.05</v>
      </c>
      <c r="C582" s="97" t="s">
        <v>71</v>
      </c>
      <c r="D582" s="98">
        <v>48.817999999999984</v>
      </c>
      <c r="E582" s="98">
        <v>65.397999999999982</v>
      </c>
      <c r="F582" s="98">
        <v>3.0024070768999986</v>
      </c>
      <c r="G582" s="98">
        <v>2.1968832269999989</v>
      </c>
      <c r="H582" s="98">
        <v>1.6110476997999994</v>
      </c>
      <c r="I582" s="98">
        <v>3.0024070768999986</v>
      </c>
      <c r="J582" s="98">
        <v>2.1968832269999989</v>
      </c>
      <c r="K582" s="98">
        <v>1.6110476997999994</v>
      </c>
      <c r="L582" s="99"/>
      <c r="M582" s="99"/>
    </row>
    <row r="583" spans="1:13" x14ac:dyDescent="0.3">
      <c r="A583" s="97" t="s">
        <v>73</v>
      </c>
      <c r="B583" s="98">
        <v>1800.05</v>
      </c>
      <c r="C583" s="97" t="s">
        <v>74</v>
      </c>
      <c r="D583" s="98">
        <v>48.817999999999984</v>
      </c>
      <c r="E583" s="98">
        <v>65.397999999999982</v>
      </c>
      <c r="F583" s="98">
        <v>3.6028684768999981</v>
      </c>
      <c r="G583" s="98">
        <v>2.6362452269999985</v>
      </c>
      <c r="H583" s="98">
        <v>1.9332464997999992</v>
      </c>
      <c r="I583" s="98">
        <v>3.6028684768999981</v>
      </c>
      <c r="J583" s="98">
        <v>2.6362452269999985</v>
      </c>
      <c r="K583" s="98">
        <v>1.9332464997999992</v>
      </c>
      <c r="L583" s="99"/>
      <c r="M583" s="99"/>
    </row>
    <row r="584" spans="1:13" x14ac:dyDescent="0.3">
      <c r="A584" s="97" t="s">
        <v>75</v>
      </c>
      <c r="B584" s="98">
        <v>2200.0500000000002</v>
      </c>
      <c r="C584" s="97" t="s">
        <v>74</v>
      </c>
      <c r="D584" s="98">
        <v>48.817999999999984</v>
      </c>
      <c r="E584" s="98">
        <v>65.397999999999982</v>
      </c>
      <c r="F584" s="98">
        <v>4.4034836768999988</v>
      </c>
      <c r="G584" s="98">
        <v>3.2220612269999993</v>
      </c>
      <c r="H584" s="98">
        <v>2.3628448997999998</v>
      </c>
      <c r="I584" s="98">
        <v>4.4034836768999988</v>
      </c>
      <c r="J584" s="98">
        <v>3.2220612269999993</v>
      </c>
      <c r="K584" s="98">
        <v>2.3628448997999998</v>
      </c>
      <c r="L584" s="99"/>
      <c r="M584" s="99"/>
    </row>
    <row r="585" spans="1:13" x14ac:dyDescent="0.3">
      <c r="A585" s="97" t="s">
        <v>76</v>
      </c>
      <c r="B585" s="98">
        <v>2700.05</v>
      </c>
      <c r="C585" s="97" t="s">
        <v>74</v>
      </c>
      <c r="D585" s="98">
        <v>48.817999999999984</v>
      </c>
      <c r="E585" s="98">
        <v>65.397999999999982</v>
      </c>
      <c r="F585" s="98">
        <v>5.4042526768999988</v>
      </c>
      <c r="G585" s="98">
        <v>3.9543312269999986</v>
      </c>
      <c r="H585" s="98">
        <v>2.8998428997999994</v>
      </c>
      <c r="I585" s="98">
        <v>5.4042526768999988</v>
      </c>
      <c r="J585" s="98">
        <v>3.9543312269999986</v>
      </c>
      <c r="K585" s="98">
        <v>2.8998428997999994</v>
      </c>
      <c r="L585" s="99"/>
      <c r="M585" s="99"/>
    </row>
    <row r="586" spans="1:13" x14ac:dyDescent="0.3">
      <c r="A586" s="97" t="s">
        <v>77</v>
      </c>
      <c r="B586" s="98">
        <v>3500.05</v>
      </c>
      <c r="C586" s="97" t="s">
        <v>74</v>
      </c>
      <c r="D586" s="98">
        <v>48.817999999999984</v>
      </c>
      <c r="E586" s="98">
        <v>65.397999999999982</v>
      </c>
      <c r="F586" s="98">
        <v>7.0054830768999983</v>
      </c>
      <c r="G586" s="98">
        <v>5.1259632269999988</v>
      </c>
      <c r="H586" s="98">
        <v>3.7590396997999993</v>
      </c>
      <c r="I586" s="98">
        <v>7.0054830768999983</v>
      </c>
      <c r="J586" s="98">
        <v>5.1259632269999988</v>
      </c>
      <c r="K586" s="98">
        <v>3.7590396997999993</v>
      </c>
      <c r="L586" s="99"/>
      <c r="M586" s="99"/>
    </row>
    <row r="587" spans="1:13" x14ac:dyDescent="0.3">
      <c r="A587" s="97" t="s">
        <v>78</v>
      </c>
      <c r="B587" s="98">
        <v>4750.05</v>
      </c>
      <c r="C587" s="97" t="s">
        <v>74</v>
      </c>
      <c r="D587" s="98">
        <v>48.817999999999984</v>
      </c>
      <c r="E587" s="98">
        <v>65.397999999999982</v>
      </c>
      <c r="F587" s="98">
        <v>9.5074055768999965</v>
      </c>
      <c r="G587" s="98">
        <v>6.9566382269999973</v>
      </c>
      <c r="H587" s="98">
        <v>5.1015346997999984</v>
      </c>
      <c r="I587" s="98">
        <v>9.5074055768999965</v>
      </c>
      <c r="J587" s="98">
        <v>6.9566382269999973</v>
      </c>
      <c r="K587" s="98">
        <v>5.1015346997999984</v>
      </c>
      <c r="L587" s="99"/>
      <c r="M587" s="99"/>
    </row>
    <row r="588" spans="1:13" x14ac:dyDescent="0.3">
      <c r="A588" s="63"/>
      <c r="B588" s="63"/>
      <c r="C588" s="63"/>
      <c r="D588" s="63"/>
      <c r="E588" s="63"/>
      <c r="F588" s="63"/>
      <c r="G588" s="95"/>
      <c r="H588" s="95"/>
      <c r="I588" s="63"/>
      <c r="J588" s="63"/>
      <c r="K588" s="63"/>
      <c r="L588" s="63"/>
      <c r="M588" s="63"/>
    </row>
    <row r="589" spans="1:13" ht="37.5" customHeight="1" x14ac:dyDescent="0.3">
      <c r="A589" s="104" t="s">
        <v>79</v>
      </c>
      <c r="B589" s="106"/>
      <c r="C589" s="63"/>
      <c r="D589" s="63"/>
      <c r="F589" s="63"/>
      <c r="H589" s="95"/>
      <c r="J589" s="63"/>
      <c r="K589" s="63"/>
      <c r="L589" s="63"/>
      <c r="M589" s="63"/>
    </row>
    <row r="590" spans="1:13" ht="28" x14ac:dyDescent="0.3">
      <c r="A590" s="118" t="s">
        <v>82</v>
      </c>
      <c r="B590" s="118" t="s">
        <v>83</v>
      </c>
      <c r="C590" s="63"/>
      <c r="D590" s="63"/>
      <c r="F590" s="63"/>
      <c r="H590" s="95"/>
      <c r="J590" s="63"/>
      <c r="K590" s="63"/>
      <c r="L590" s="63"/>
      <c r="M590" s="63"/>
    </row>
    <row r="591" spans="1:13" x14ac:dyDescent="0.3">
      <c r="A591" s="88" t="s">
        <v>364</v>
      </c>
      <c r="B591" s="89" t="s">
        <v>364</v>
      </c>
      <c r="C591" s="63"/>
      <c r="D591" s="63"/>
      <c r="F591" s="63"/>
      <c r="H591" s="95"/>
      <c r="J591" s="63"/>
      <c r="K591" s="63"/>
      <c r="L591" s="63"/>
      <c r="M591" s="63"/>
    </row>
    <row r="592" spans="1:13" x14ac:dyDescent="0.3">
      <c r="A592" s="88" t="s">
        <v>414</v>
      </c>
      <c r="B592" s="89" t="s">
        <v>414</v>
      </c>
      <c r="C592" s="63"/>
      <c r="D592" s="63"/>
      <c r="F592" s="63"/>
      <c r="H592" s="95"/>
      <c r="J592" s="63"/>
      <c r="K592" s="63"/>
      <c r="L592" s="63"/>
      <c r="M592" s="63"/>
    </row>
    <row r="593" spans="1:13" x14ac:dyDescent="0.3">
      <c r="A593" s="88" t="s">
        <v>476</v>
      </c>
      <c r="B593" s="89" t="s">
        <v>476</v>
      </c>
      <c r="C593" s="63"/>
      <c r="D593" s="63"/>
      <c r="F593" s="63"/>
      <c r="H593" s="95"/>
      <c r="J593" s="63"/>
      <c r="K593" s="63"/>
      <c r="L593" s="63"/>
      <c r="M593" s="63"/>
    </row>
    <row r="594" spans="1:13" x14ac:dyDescent="0.3">
      <c r="A594" s="88" t="s">
        <v>539</v>
      </c>
      <c r="B594" s="89" t="s">
        <v>539</v>
      </c>
      <c r="C594" s="63"/>
      <c r="D594" s="63"/>
      <c r="F594" s="63"/>
      <c r="H594" s="95"/>
      <c r="J594" s="63"/>
      <c r="K594" s="63"/>
      <c r="L594" s="63"/>
      <c r="M594" s="63"/>
    </row>
    <row r="595" spans="1:13" x14ac:dyDescent="0.3">
      <c r="A595" s="88" t="s">
        <v>601</v>
      </c>
      <c r="B595" s="89" t="s">
        <v>601</v>
      </c>
      <c r="C595" s="63"/>
      <c r="D595" s="63"/>
      <c r="F595" s="63"/>
      <c r="H595" s="95"/>
      <c r="J595" s="63"/>
      <c r="K595" s="63"/>
      <c r="L595" s="63"/>
      <c r="M595" s="63"/>
    </row>
    <row r="596" spans="1:13" x14ac:dyDescent="0.3">
      <c r="A596" s="89" t="s">
        <v>648</v>
      </c>
      <c r="B596" s="89" t="s">
        <v>648</v>
      </c>
      <c r="C596" s="63"/>
      <c r="D596" s="63"/>
      <c r="F596" s="63"/>
      <c r="H596" s="95"/>
      <c r="J596" s="63"/>
      <c r="K596" s="63"/>
      <c r="L596" s="63"/>
      <c r="M596" s="63"/>
    </row>
    <row r="597" spans="1:13" x14ac:dyDescent="0.3">
      <c r="A597" s="63"/>
      <c r="B597" s="63"/>
      <c r="C597" s="63"/>
      <c r="D597" s="63"/>
      <c r="F597" s="63"/>
      <c r="H597" s="95"/>
      <c r="I597" s="63"/>
      <c r="J597" s="63"/>
      <c r="K597" s="63"/>
      <c r="L597" s="63"/>
      <c r="M597" s="63"/>
    </row>
    <row r="598" spans="1:13" ht="37.5" customHeight="1" x14ac:dyDescent="0.3">
      <c r="A598" s="104" t="s">
        <v>85</v>
      </c>
      <c r="B598" s="107"/>
      <c r="D598" s="63"/>
      <c r="F598" s="36"/>
      <c r="H598" s="63"/>
      <c r="I598" s="63"/>
      <c r="J598" s="63"/>
      <c r="K598" s="63"/>
      <c r="L598" s="63"/>
      <c r="M598" s="63"/>
    </row>
    <row r="599" spans="1:13" ht="28" x14ac:dyDescent="0.3">
      <c r="A599" s="118" t="s">
        <v>86</v>
      </c>
      <c r="B599" s="118" t="s">
        <v>87</v>
      </c>
      <c r="C599" s="118" t="s">
        <v>88</v>
      </c>
      <c r="D599" s="63"/>
      <c r="F599" s="63"/>
      <c r="H599" s="63"/>
      <c r="I599" s="63"/>
      <c r="J599" s="63"/>
      <c r="K599" s="63"/>
      <c r="L599" s="63"/>
      <c r="M599" s="63"/>
    </row>
    <row r="600" spans="1:13" x14ac:dyDescent="0.3">
      <c r="A600" s="103" t="s">
        <v>89</v>
      </c>
      <c r="B600" s="89" t="s">
        <v>23</v>
      </c>
      <c r="C600" s="89" t="s">
        <v>90</v>
      </c>
      <c r="D600" s="63"/>
      <c r="F600" s="63"/>
      <c r="H600" s="63"/>
      <c r="I600" s="63"/>
      <c r="J600" s="63"/>
      <c r="K600" s="63"/>
      <c r="L600" s="63"/>
      <c r="M600" s="63"/>
    </row>
    <row r="601" spans="1:13" ht="28" x14ac:dyDescent="0.3">
      <c r="A601" s="103" t="s">
        <v>91</v>
      </c>
      <c r="B601" s="89" t="s">
        <v>24</v>
      </c>
      <c r="C601" s="89" t="s">
        <v>92</v>
      </c>
      <c r="D601" s="63"/>
      <c r="F601" s="63"/>
      <c r="H601" s="63"/>
      <c r="I601" s="63"/>
      <c r="J601" s="63"/>
      <c r="K601" s="63"/>
      <c r="L601" s="63"/>
      <c r="M601" s="63"/>
    </row>
    <row r="602" spans="1:13" ht="42" x14ac:dyDescent="0.3">
      <c r="A602" s="103" t="s">
        <v>94</v>
      </c>
      <c r="B602" s="89" t="s">
        <v>25</v>
      </c>
      <c r="C602" s="89" t="s">
        <v>95</v>
      </c>
      <c r="D602" s="63"/>
      <c r="F602" s="63"/>
      <c r="H602" s="63"/>
      <c r="I602" s="63"/>
      <c r="J602" s="63"/>
      <c r="K602" s="63"/>
      <c r="L602" s="63"/>
      <c r="M602" s="63"/>
    </row>
    <row r="603" spans="1:13" ht="28" x14ac:dyDescent="0.3">
      <c r="A603" s="89" t="s">
        <v>96</v>
      </c>
      <c r="B603" s="89" t="s">
        <v>24</v>
      </c>
      <c r="C603" s="89" t="s">
        <v>92</v>
      </c>
      <c r="D603" s="63"/>
      <c r="F603" s="63"/>
      <c r="H603" s="63"/>
      <c r="I603" s="63"/>
      <c r="J603" s="63"/>
      <c r="K603" s="63"/>
      <c r="L603" s="63"/>
      <c r="M603" s="63"/>
    </row>
    <row r="604" spans="1:13" ht="28" x14ac:dyDescent="0.3">
      <c r="A604" s="89" t="s">
        <v>97</v>
      </c>
      <c r="B604" s="89" t="s">
        <v>24</v>
      </c>
      <c r="C604" s="89" t="s">
        <v>92</v>
      </c>
      <c r="D604" s="63"/>
      <c r="F604" s="63"/>
      <c r="H604" s="63"/>
      <c r="I604" s="100"/>
      <c r="J604" s="63"/>
      <c r="K604" s="63"/>
      <c r="L604" s="63"/>
      <c r="M604" s="63"/>
    </row>
    <row r="605" spans="1:13" ht="28" x14ac:dyDescent="0.3">
      <c r="A605" s="103" t="s">
        <v>98</v>
      </c>
      <c r="B605" s="89" t="s">
        <v>24</v>
      </c>
      <c r="C605" s="89" t="s">
        <v>92</v>
      </c>
      <c r="D605" s="63"/>
      <c r="F605" s="63"/>
      <c r="H605" s="63"/>
      <c r="I605" s="100"/>
      <c r="J605" s="63"/>
      <c r="K605" s="63"/>
      <c r="L605" s="63"/>
      <c r="M605" s="63"/>
    </row>
    <row r="606" spans="1:13" ht="15" customHeight="1" x14ac:dyDescent="0.3">
      <c r="A606" s="63"/>
      <c r="B606" s="95"/>
      <c r="C606" s="63"/>
      <c r="D606" s="63"/>
      <c r="F606" s="63"/>
      <c r="H606" s="63"/>
      <c r="I606" s="100"/>
      <c r="J606" s="63"/>
      <c r="K606" s="63"/>
      <c r="L606" s="63"/>
      <c r="M606" s="63"/>
    </row>
    <row r="607" spans="1:13" ht="37.5" customHeight="1" x14ac:dyDescent="0.3">
      <c r="A607" s="104" t="s">
        <v>99</v>
      </c>
      <c r="B607" s="105"/>
      <c r="C607" s="63"/>
      <c r="D607" s="63"/>
      <c r="F607" s="63"/>
      <c r="H607" s="63"/>
      <c r="I607" s="100"/>
      <c r="J607" s="63"/>
      <c r="K607" s="63"/>
      <c r="L607" s="63"/>
      <c r="M607" s="63"/>
    </row>
    <row r="608" spans="1:13" ht="28" x14ac:dyDescent="0.3">
      <c r="A608" s="117" t="s">
        <v>13</v>
      </c>
      <c r="B608" s="117" t="s">
        <v>83</v>
      </c>
      <c r="C608" s="63"/>
      <c r="D608" s="63"/>
      <c r="F608" s="63"/>
      <c r="H608" s="63"/>
      <c r="I608" s="63"/>
      <c r="J608" s="63"/>
      <c r="K608" s="63"/>
      <c r="L608" s="63"/>
      <c r="M608" s="63"/>
    </row>
    <row r="609" spans="1:13" x14ac:dyDescent="0.3">
      <c r="A609" s="89" t="s">
        <v>100</v>
      </c>
      <c r="B609" s="101" t="b">
        <v>1</v>
      </c>
      <c r="C609" s="63"/>
      <c r="D609" s="63"/>
      <c r="F609" s="63"/>
      <c r="H609" s="63"/>
      <c r="I609" s="63"/>
      <c r="J609" s="63"/>
      <c r="K609" s="63"/>
      <c r="L609" s="63"/>
      <c r="M609" s="63"/>
    </row>
    <row r="610" spans="1:13" x14ac:dyDescent="0.3">
      <c r="A610" s="89" t="s">
        <v>101</v>
      </c>
      <c r="B610" s="101" t="b">
        <v>0</v>
      </c>
      <c r="C610" s="63"/>
      <c r="D610" s="63"/>
      <c r="F610" s="63"/>
      <c r="H610" s="63"/>
      <c r="I610" s="63"/>
      <c r="J610" s="63"/>
      <c r="K610" s="63"/>
      <c r="L610" s="63"/>
      <c r="M610" s="63"/>
    </row>
    <row r="611" spans="1:13" x14ac:dyDescent="0.3">
      <c r="A611" s="63"/>
      <c r="B611" s="95"/>
      <c r="C611" s="95"/>
      <c r="D611" s="63"/>
      <c r="F611" s="63"/>
    </row>
    <row r="612" spans="1:13" ht="37.5" customHeight="1" x14ac:dyDescent="0.3">
      <c r="A612" s="104" t="s">
        <v>80</v>
      </c>
      <c r="B612" s="124"/>
      <c r="C612" s="95"/>
      <c r="D612" s="63"/>
    </row>
    <row r="613" spans="1:13" x14ac:dyDescent="0.3">
      <c r="A613" s="125" t="s">
        <v>84</v>
      </c>
      <c r="D613" s="63"/>
    </row>
    <row r="614" spans="1:13" x14ac:dyDescent="0.3">
      <c r="A614" s="126" t="s">
        <v>21</v>
      </c>
      <c r="D614" s="63"/>
      <c r="E614" s="63"/>
      <c r="F614" s="63"/>
      <c r="G614" s="95"/>
      <c r="H614" s="95"/>
    </row>
    <row r="615" spans="1:13" x14ac:dyDescent="0.3">
      <c r="A615" s="126" t="s">
        <v>27</v>
      </c>
      <c r="D615" s="63"/>
      <c r="E615" s="63"/>
      <c r="F615" s="63"/>
      <c r="G615" s="95"/>
      <c r="H615" s="95"/>
    </row>
    <row r="616" spans="1:13" x14ac:dyDescent="0.3">
      <c r="A616" s="126" t="s">
        <v>28</v>
      </c>
      <c r="D616" s="63"/>
      <c r="E616" s="63"/>
      <c r="F616" s="63"/>
      <c r="G616" s="95"/>
      <c r="H616" s="95"/>
    </row>
    <row r="617" spans="1:13" x14ac:dyDescent="0.3">
      <c r="A617" s="126" t="s">
        <v>33</v>
      </c>
      <c r="D617" s="63"/>
      <c r="E617" s="63"/>
      <c r="F617" s="63"/>
      <c r="G617" s="95"/>
      <c r="H617" s="95"/>
    </row>
    <row r="618" spans="1:13" x14ac:dyDescent="0.3">
      <c r="A618" s="126" t="s">
        <v>29</v>
      </c>
      <c r="D618" s="63"/>
      <c r="E618" s="63"/>
      <c r="F618" s="63"/>
      <c r="G618" s="95"/>
      <c r="H618" s="95"/>
    </row>
    <row r="619" spans="1:13" x14ac:dyDescent="0.3">
      <c r="A619" s="126" t="s">
        <v>30</v>
      </c>
      <c r="D619" s="63"/>
      <c r="E619" s="63"/>
      <c r="F619" s="63"/>
      <c r="G619" s="95"/>
      <c r="H619" s="95"/>
    </row>
    <row r="620" spans="1:13" x14ac:dyDescent="0.3">
      <c r="A620" s="126" t="s">
        <v>93</v>
      </c>
      <c r="D620" s="63"/>
      <c r="E620" s="63"/>
      <c r="F620" s="63"/>
      <c r="G620" s="95"/>
      <c r="H620" s="95"/>
    </row>
    <row r="621" spans="1:13" x14ac:dyDescent="0.3">
      <c r="A621" s="126" t="s">
        <v>31</v>
      </c>
      <c r="D621" s="63"/>
      <c r="E621" s="63"/>
      <c r="F621" s="63"/>
      <c r="G621" s="95"/>
      <c r="H621" s="95"/>
    </row>
    <row r="622" spans="1:13" x14ac:dyDescent="0.3">
      <c r="A622" s="126" t="s">
        <v>32</v>
      </c>
      <c r="D622" s="63"/>
      <c r="E622" s="63"/>
      <c r="F622" s="63"/>
      <c r="G622" s="95"/>
      <c r="H622" s="95"/>
    </row>
    <row r="623" spans="1:13" x14ac:dyDescent="0.3">
      <c r="A623" s="127" t="s">
        <v>35</v>
      </c>
      <c r="D623" s="63"/>
      <c r="E623" s="63"/>
      <c r="F623" s="63"/>
      <c r="G623" s="95"/>
      <c r="H623" s="95"/>
    </row>
    <row r="624" spans="1:13" x14ac:dyDescent="0.3">
      <c r="A624" s="127" t="s">
        <v>37</v>
      </c>
      <c r="D624" s="63"/>
      <c r="E624" s="63"/>
      <c r="F624" s="63"/>
      <c r="G624" s="95"/>
      <c r="H624" s="95"/>
    </row>
    <row r="625" spans="1:8" x14ac:dyDescent="0.3">
      <c r="A625" s="127" t="s">
        <v>38</v>
      </c>
      <c r="D625" s="63"/>
      <c r="E625" s="63"/>
      <c r="F625" s="63"/>
      <c r="G625" s="95"/>
      <c r="H625" s="95"/>
    </row>
    <row r="626" spans="1:8" x14ac:dyDescent="0.3">
      <c r="A626" s="127" t="s">
        <v>39</v>
      </c>
      <c r="D626" s="63"/>
      <c r="E626" s="63"/>
      <c r="F626" s="63"/>
      <c r="G626" s="95"/>
      <c r="H626" s="95"/>
    </row>
    <row r="627" spans="1:8" x14ac:dyDescent="0.3">
      <c r="A627" s="126" t="s">
        <v>40</v>
      </c>
      <c r="D627" s="63"/>
      <c r="E627" s="63"/>
      <c r="F627" s="63"/>
      <c r="G627" s="95"/>
      <c r="H627" s="95"/>
    </row>
    <row r="628" spans="1:8" x14ac:dyDescent="0.3">
      <c r="A628" s="126" t="s">
        <v>41</v>
      </c>
      <c r="D628" s="63"/>
      <c r="E628" s="63"/>
      <c r="F628" s="63"/>
      <c r="G628" s="95"/>
      <c r="H628" s="95"/>
    </row>
    <row r="629" spans="1:8" x14ac:dyDescent="0.3">
      <c r="A629" s="126" t="s">
        <v>42</v>
      </c>
      <c r="D629" s="63"/>
      <c r="E629" s="63"/>
      <c r="F629" s="63"/>
      <c r="G629" s="95"/>
      <c r="H629" s="95"/>
    </row>
    <row r="630" spans="1:8" x14ac:dyDescent="0.3">
      <c r="A630" s="128" t="s">
        <v>36</v>
      </c>
      <c r="D630" s="63"/>
      <c r="E630" s="63"/>
      <c r="F630" s="63"/>
      <c r="G630" s="95"/>
      <c r="H630" s="95"/>
    </row>
    <row r="632" spans="1:8" ht="37.5" customHeight="1" x14ac:dyDescent="0.3">
      <c r="A632" s="104" t="s">
        <v>81</v>
      </c>
      <c r="B632" s="123"/>
    </row>
    <row r="633" spans="1:8" x14ac:dyDescent="0.3">
      <c r="A633" s="117" t="s">
        <v>801</v>
      </c>
    </row>
    <row r="634" spans="1:8" x14ac:dyDescent="0.3">
      <c r="A634" s="89" t="s">
        <v>21</v>
      </c>
    </row>
    <row r="635" spans="1:8" x14ac:dyDescent="0.3">
      <c r="A635" s="89" t="s">
        <v>27</v>
      </c>
    </row>
    <row r="636" spans="1:8" x14ac:dyDescent="0.3">
      <c r="A636" s="89" t="s">
        <v>29</v>
      </c>
    </row>
    <row r="637" spans="1:8" x14ac:dyDescent="0.3">
      <c r="A637" s="89" t="s">
        <v>30</v>
      </c>
    </row>
    <row r="638" spans="1:8" x14ac:dyDescent="0.3">
      <c r="A638" s="89" t="s">
        <v>93</v>
      </c>
    </row>
    <row r="639" spans="1:8" x14ac:dyDescent="0.3">
      <c r="A639" s="89" t="s">
        <v>31</v>
      </c>
    </row>
    <row r="640" spans="1:8" x14ac:dyDescent="0.3">
      <c r="A640" s="89" t="s">
        <v>32</v>
      </c>
    </row>
    <row r="641" spans="1:1" x14ac:dyDescent="0.3">
      <c r="A641" s="89" t="s">
        <v>28</v>
      </c>
    </row>
    <row r="642" spans="1:1" x14ac:dyDescent="0.3">
      <c r="A642" s="89" t="s">
        <v>33</v>
      </c>
    </row>
    <row r="643" spans="1:1" x14ac:dyDescent="0.3">
      <c r="A643" s="89" t="s">
        <v>35</v>
      </c>
    </row>
    <row r="644" spans="1:1" x14ac:dyDescent="0.3">
      <c r="A644" s="96" t="s">
        <v>37</v>
      </c>
    </row>
    <row r="645" spans="1:1" x14ac:dyDescent="0.3">
      <c r="A645" s="96" t="s">
        <v>38</v>
      </c>
    </row>
    <row r="646" spans="1:1" x14ac:dyDescent="0.3">
      <c r="A646" s="96" t="s">
        <v>39</v>
      </c>
    </row>
    <row r="647" spans="1:1" x14ac:dyDescent="0.3">
      <c r="A647" s="89" t="s">
        <v>40</v>
      </c>
    </row>
    <row r="648" spans="1:1" x14ac:dyDescent="0.3">
      <c r="A648" s="89" t="s">
        <v>802</v>
      </c>
    </row>
    <row r="649" spans="1:1" x14ac:dyDescent="0.3">
      <c r="A649" s="89" t="s">
        <v>42</v>
      </c>
    </row>
    <row r="650" spans="1:1" x14ac:dyDescent="0.3">
      <c r="A650" s="89" t="s">
        <v>36</v>
      </c>
    </row>
    <row r="652" spans="1:1" ht="37.5" customHeight="1" x14ac:dyDescent="0.3">
      <c r="A652" s="8" t="s">
        <v>142</v>
      </c>
    </row>
    <row r="653" spans="1:1" x14ac:dyDescent="0.3">
      <c r="A653" s="117" t="s">
        <v>135</v>
      </c>
    </row>
    <row r="654" spans="1:1" x14ac:dyDescent="0.3">
      <c r="A654" s="89" t="e" cm="1" vm="1">
        <f t="array" ref="A654">_xlfn._xlws.SORT(_xlfn.UNIQUE(_xlfn._xlws.FILTER(Nutrients_from_future_land_use!$A$5:$A$21,Nutrients_from_future_land_use!$A$5:$A$21&lt;&gt;"")))</f>
        <v>#VALUE!</v>
      </c>
    </row>
  </sheetData>
  <sheetProtection algorithmName="SHA-512" hashValue="rIfonkZLEIJhdZIHwuu9KTkUlEJmlsnYhfiTyZ8hW59S6iQrb5l0u9sbIB6BR1xwq34YiNr8WxivoQy671113w==" saltValue="BS7hdRmSQ7Z2kw+aWONWoQ==" spinCount="100000" sheet="1" objects="1" scenarios="1"/>
  <phoneticPr fontId="9" type="noConversion"/>
  <dataValidations disablePrompts="1" count="1">
    <dataValidation allowBlank="1" showInputMessage="1" showErrorMessage="1" prompt="This value is dependent on the rainfall volume." sqref="G559:H561 H555"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2.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3.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6A12FC-BB1B-4E54-B358-BBABDD5105C6}">
  <ds:schemaRefs>
    <ds:schemaRef ds:uri="http://purl.org/dc/terms/"/>
    <ds:schemaRef ds:uri="http://schemas.microsoft.com/office/2006/documentManagement/types"/>
    <ds:schemaRef ds:uri="50608f39-3744-4f2b-8ddf-6077ea9dcf84"/>
    <ds:schemaRef ds:uri="http://schemas.microsoft.com/office/infopath/2007/PartnerControls"/>
    <ds:schemaRef ds:uri="http://schemas.openxmlformats.org/package/2006/metadata/core-properties"/>
    <ds:schemaRef ds:uri="http://purl.org/dc/elements/1.1/"/>
    <ds:schemaRef ds:uri="41b1b97e-58d0-4f82-aacc-4a7d6fa43521"/>
    <ds:schemaRef ds:uri="http://schemas.microsoft.com/office/2006/metadata/properties"/>
    <ds:schemaRef ds:uri="662745e8-e224-48e8-a2e3-254862b8c2f5"/>
    <ds:schemaRef ds:uri="http://www.w3.org/XML/1998/namespace"/>
    <ds:schemaRef ds:uri="http://purl.org/dc/dcmitype/"/>
  </ds:schemaRefs>
</ds:datastoreItem>
</file>

<file path=customXml/itemProps2.xml><?xml version="1.0" encoding="utf-8"?>
<ds:datastoreItem xmlns:ds="http://schemas.openxmlformats.org/officeDocument/2006/customXml" ds:itemID="{DD7DBF3C-6A39-4937-ABF0-2BA48C67901C}">
  <ds:schemaRefs>
    <ds:schemaRef ds:uri="Microsoft.SharePoint.Taxonomy.ContentTypeSync"/>
  </ds:schemaRefs>
</ds:datastoreItem>
</file>

<file path=customXml/itemProps3.xml><?xml version="1.0" encoding="utf-8"?>
<ds:datastoreItem xmlns:ds="http://schemas.openxmlformats.org/officeDocument/2006/customXml" ds:itemID="{A6870AF0-BC99-4EE0-9479-825860D2F995}">
  <ds:schemaRefs>
    <ds:schemaRef ds:uri="http://schemas.microsoft.com/DataMashup"/>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CE9651E4-19BF-4A42-A248-39A57235D2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2025-04-29T13:38:43Z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