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32" documentId="8_{0F5EEAA4-3250-4B54-A406-5CD89AE8F970}" xr6:coauthVersionLast="47" xr6:coauthVersionMax="47" xr10:uidLastSave="{50419A7C-41C9-47ED-977C-50BC6E2047DF}"/>
  <workbookProtection workbookAlgorithmName="SHA-512" workbookHashValue="spWkY9/WrbSHP6KjuDytdrhJ1/APR0gkMUY6RRuZjSja8VUX/xPJm1ObVNl6Fns/9pBI4oUj02XSkP5QAZ88vQ==" workbookSaltValue="4Pei/k71poZIDPGZNipljg=="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D13" i="8"/>
  <c r="D14" i="8"/>
  <c r="D15" i="8"/>
  <c r="D16" i="8"/>
  <c r="D17" i="8"/>
  <c r="D18" i="8"/>
  <c r="D19" i="8"/>
  <c r="D20" i="8"/>
  <c r="D21" i="8"/>
  <c r="D22" i="8"/>
  <c r="D23" i="8"/>
  <c r="D24" i="8"/>
  <c r="D25" i="8"/>
  <c r="D26" i="8"/>
  <c r="D27" i="8"/>
  <c r="D11" i="8"/>
  <c r="F111" i="3"/>
  <c r="F112" i="3"/>
  <c r="F113" i="3"/>
  <c r="C11" i="8" s="1"/>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10" i="3"/>
  <c r="C12" i="8"/>
  <c r="C13" i="8"/>
  <c r="C14" i="8"/>
  <c r="C15" i="8"/>
  <c r="C16" i="8"/>
  <c r="C17" i="8"/>
  <c r="C18" i="8"/>
  <c r="C19" i="8"/>
  <c r="C20" i="8"/>
  <c r="C21" i="8"/>
  <c r="C22" i="8"/>
  <c r="C23" i="8"/>
  <c r="C24" i="8"/>
  <c r="C25" i="8"/>
  <c r="C26" i="8"/>
  <c r="C27" i="8"/>
  <c r="C6" i="9"/>
  <c r="C7" i="9"/>
  <c r="C8" i="9"/>
  <c r="C9" i="9"/>
  <c r="C10" i="9"/>
  <c r="C11" i="9"/>
  <c r="C12" i="9"/>
  <c r="C13" i="9"/>
  <c r="C14" i="9"/>
  <c r="C15" i="9"/>
  <c r="C16" i="9"/>
  <c r="C17" i="9"/>
  <c r="C18" i="9"/>
  <c r="C19" i="9"/>
  <c r="C20" i="9"/>
  <c r="C21" i="9"/>
  <c r="C5" i="9"/>
  <c r="H143" i="3" l="1"/>
  <c r="A9" i="10"/>
  <c r="D6" i="22"/>
  <c r="D7" i="22"/>
  <c r="D8" i="22"/>
  <c r="D9" i="22"/>
  <c r="D10" i="22"/>
  <c r="D11" i="22"/>
  <c r="D12" i="22"/>
  <c r="D13" i="22"/>
  <c r="D14" i="22"/>
  <c r="D15" i="22"/>
  <c r="D16" i="22"/>
  <c r="D17" i="22"/>
  <c r="D18" i="22"/>
  <c r="D19" i="22"/>
  <c r="D20" i="22"/>
  <c r="D21" i="22"/>
  <c r="D22" i="22"/>
  <c r="D23" i="22"/>
  <c r="D24" i="22"/>
  <c r="D25" i="22"/>
  <c r="D26" i="22"/>
  <c r="D27" i="22"/>
  <c r="D28" i="22"/>
  <c r="D29" i="22"/>
  <c r="D5" i="22"/>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B16" i="21"/>
  <c r="B17" i="21" s="1"/>
  <c r="B12" i="21"/>
  <c r="A12" i="21"/>
  <c r="A11" i="21"/>
  <c r="B11" i="21"/>
  <c r="H148" i="3"/>
  <c r="B22" i="21" l="1"/>
  <c r="A21" i="21" s="1"/>
  <c r="B14" i="10" s="1"/>
  <c r="B20" i="21"/>
  <c r="C22" i="9"/>
  <c r="A12" i="10"/>
  <c r="B18" i="21"/>
  <c r="H147" i="3"/>
  <c r="A13" i="10" l="1"/>
  <c r="A14" i="10" s="1"/>
  <c r="A238" i="3" a="1"/>
  <c r="A238" i="3" s="1"/>
  <c r="B30" i="22" l="1"/>
  <c r="H149" i="3" l="1"/>
  <c r="F149" i="3" l="1"/>
  <c r="F148" i="3"/>
  <c r="F147" i="3"/>
  <c r="F146" i="3"/>
  <c r="F145" i="3"/>
  <c r="F144" i="3"/>
  <c r="F143" i="3"/>
  <c r="F142"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<sst xmlns="http://schemas.openxmlformats.org/spreadsheetml/2006/main" count="887" uniqueCount="352">
  <si>
    <t>Natural England Nutrient Neutrality budget calculator for the River Derwent &amp; Bassenthwaite Lake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</si>
  <si>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</si>
  <si>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</si>
  <si>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</si>
  <si>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</si>
  <si>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</si>
  <si>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</si>
  <si>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</si>
  <si>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</si>
  <si>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</si>
  <si>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</si>
  <si>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</si>
  <si>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</si>
  <si>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</si>
  <si>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</si>
  <si>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</si>
  <si>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</si>
  <si>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</si>
  <si>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</si>
  <si>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</si>
  <si>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</si>
  <si>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</si>
  <si>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</si>
  <si>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</si>
  <si>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</si>
  <si>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</si>
  <si>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</si>
  <si>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</si>
  <si>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</si>
  <si>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</si>
  <si>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</si>
  <si>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</si>
  <si>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</si>
  <si>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</si>
  <si>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</si>
  <si>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</si>
  <si>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</si>
  <si>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</si>
  <si>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</si>
  <si>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</si>
  <si>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</si>
  <si>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</si>
  <si>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</si>
  <si>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</si>
  <si>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</si>
  <si>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</si>
  <si>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</si>
  <si>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</si>
  <si>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</si>
  <si>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</si>
  <si>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'75018 - Derwent at Seaton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</si>
  <si>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</si>
  <si>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</si>
  <si>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</si>
  <si>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</si>
  <si>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</si>
  <si>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</si>
  <si>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</si>
  <si>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</si>
  <si>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</si>
  <si>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</si>
  <si>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</si>
  <si>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</si>
  <si>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</si>
  <si>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</si>
  <si>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</si>
  <si>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</si>
  <si>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</si>
  <si>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</si>
  <si>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</si>
  <si>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</si>
  <si>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</si>
  <si>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</si>
  <si>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</si>
  <si>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</si>
  <si>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</si>
  <si>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</si>
  <si>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</si>
  <si>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</si>
  <si>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</si>
  <si>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</si>
  <si>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</si>
  <si>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</si>
  <si>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</si>
  <si>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</si>
  <si>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</si>
  <si>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</si>
  <si>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</si>
  <si>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</si>
  <si>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</si>
  <si>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</si>
  <si>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</si>
  <si>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</si>
  <si>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</si>
  <si>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</si>
  <si>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</si>
  <si>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</si>
  <si>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</si>
  <si>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</si>
  <si>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</si>
  <si>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</si>
  <si>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</si>
  <si>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</si>
  <si>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</si>
  <si>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</si>
  <si>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</si>
  <si>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</si>
  <si>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</si>
  <si>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</si>
  <si>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</si>
  <si>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</si>
  <si>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</si>
  <si>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</si>
  <si>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</si>
  <si>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</si>
  <si>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</si>
  <si>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</si>
  <si>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</si>
  <si>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</si>
  <si>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</si>
  <si>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</si>
  <si>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1&amp;2 Castle Rock, Sawmill, Holly,</t>
  </si>
  <si>
    <t>Asby STW</t>
  </si>
  <si>
    <t>Bassenfell STW</t>
  </si>
  <si>
    <t>Bassenthwaite WwTW</t>
  </si>
  <si>
    <t>Blindcrake WwTW</t>
  </si>
  <si>
    <t>Branthwaite STW</t>
  </si>
  <si>
    <t>Bridekirk WwTW Bride</t>
  </si>
  <si>
    <t>Broughton Cross STW</t>
  </si>
  <si>
    <t>Buttermere STW</t>
  </si>
  <si>
    <t>Camerton WwTW</t>
  </si>
  <si>
    <t>Cockermouth WwTW</t>
  </si>
  <si>
    <t>Cornhow WwTW</t>
  </si>
  <si>
    <t>Crossgate STW</t>
  </si>
  <si>
    <t>Dovenby WwTW</t>
  </si>
  <si>
    <t>Dubwath WwTW</t>
  </si>
  <si>
    <t>Eaglesfield WwTW</t>
  </si>
  <si>
    <t>Embleton WwTW</t>
  </si>
  <si>
    <t>Fell Dyke STW</t>
  </si>
  <si>
    <t>Fisher Place WwTW</t>
  </si>
  <si>
    <t>Grange-In-Borrowdale  STW</t>
  </si>
  <si>
    <t>Great Broughton WwTW</t>
  </si>
  <si>
    <t>Great Clifton STW</t>
  </si>
  <si>
    <t>Greysouthen WwTW</t>
  </si>
  <si>
    <t>Keswick STW</t>
  </si>
  <si>
    <t>Little Clifton STW</t>
  </si>
  <si>
    <t>Lorton STW</t>
  </si>
  <si>
    <t>Mockerkin STW</t>
  </si>
  <si>
    <t>Pardshaw STW</t>
  </si>
  <si>
    <t>Redmain STW</t>
  </si>
  <si>
    <t>Rosthwaite WwTW</t>
  </si>
  <si>
    <t>Seatoller STW</t>
  </si>
  <si>
    <t>Stanah (Thirlmere) WwTW</t>
  </si>
  <si>
    <t>Stonethwaite WwTW</t>
  </si>
  <si>
    <t>Sunderland STW</t>
  </si>
  <si>
    <t>Thornthwaite STW</t>
  </si>
  <si>
    <t>Threlkeld STW</t>
  </si>
  <si>
    <t>Ullock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</si>
  <si>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</si>
  <si>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</si>
  <si>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</si>
  <si>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</si>
  <si>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</si>
  <si>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</si>
  <si>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</si>
  <si>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</si>
  <si>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</si>
  <si>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</si>
  <si>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</si>
  <si>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</si>
  <si>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</si>
  <si>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</si>
  <si>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</si>
  <si>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</si>
  <si>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</si>
  <si>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</si>
  <si>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Cocker</t>
  </si>
  <si>
    <t>General</t>
  </si>
  <si>
    <t>1200to1500</t>
  </si>
  <si>
    <t>FreeDrain</t>
  </si>
  <si>
    <t>Cocker|General|FALSE|1200to1500|FreeDrain</t>
  </si>
  <si>
    <t>General|1200to1500</t>
  </si>
  <si>
    <t>DrainedArGr</t>
  </si>
  <si>
    <t>Cocker|General|FALSE|1200to1500|DrainedArGr</t>
  </si>
  <si>
    <t>Over1500</t>
  </si>
  <si>
    <t>Cocker|General|FALSE|Over1500|FreeDrain</t>
  </si>
  <si>
    <t>General|Over1500</t>
  </si>
  <si>
    <t>Dairy</t>
  </si>
  <si>
    <t>900to1200</t>
  </si>
  <si>
    <t>Cocker|Dairy|FALSE|900to1200|DrainedArGr</t>
  </si>
  <si>
    <t>Dairy|900to1200</t>
  </si>
  <si>
    <t>Cocker|Dairy|FALSE|1200to1500|FreeDrain</t>
  </si>
  <si>
    <t>Dairy|1200to1500</t>
  </si>
  <si>
    <t>Cocker|Dairy|FALSE|1200to1500|DrainedArGr</t>
  </si>
  <si>
    <t>Cocker|Dairy|FALSE|Over1500|FreeDrain</t>
  </si>
  <si>
    <t>Dairy|Over1500</t>
  </si>
  <si>
    <t>LFA</t>
  </si>
  <si>
    <t>Cocker|LFA|FALSE|1200to1500|FreeDrain</t>
  </si>
  <si>
    <t>LFA|1200to1500</t>
  </si>
  <si>
    <t>Cocker|LFA|FALSE|1200to1500|DrainedArGr</t>
  </si>
  <si>
    <t>Cocker|LFA|FALSE|Over1500|FreeDrain</t>
  </si>
  <si>
    <t>LFA|Over1500</t>
  </si>
  <si>
    <t>Lowland</t>
  </si>
  <si>
    <t>Cocker|Lowland|FALSE|900to1200|FreeDrain</t>
  </si>
  <si>
    <t>Lowland|900to1200</t>
  </si>
  <si>
    <t>Cocker|Lowland|FALSE|900to1200|DrainedArGr</t>
  </si>
  <si>
    <t>Cocker|Lowland|FALSE|1200to1500|FreeDrain</t>
  </si>
  <si>
    <t>Lowland|1200to1500</t>
  </si>
  <si>
    <t>Cocker|Lowland|FALSE|1200to1500|DrainedArGr</t>
  </si>
  <si>
    <t>Cocker|Lowland|FALSE|Over1500|FreeDrain</t>
  </si>
  <si>
    <t>Lowland|Over1500</t>
  </si>
  <si>
    <t>Derwent</t>
  </si>
  <si>
    <t>Derwent|General|FALSE|900to1200|FreeDrain</t>
  </si>
  <si>
    <t>General|900to1200</t>
  </si>
  <si>
    <t>DrainedAr</t>
  </si>
  <si>
    <t>Derwent|General|FALSE|900to1200|DrainedAr</t>
  </si>
  <si>
    <t>Derwent|General|FALSE|900to1200|DrainedArGr</t>
  </si>
  <si>
    <t>Derwent|General|TRUE|900to1200|DrainedArGr</t>
  </si>
  <si>
    <t>Derwent|General|FALSE|1200to1500|FreeDrain</t>
  </si>
  <si>
    <t>Derwent|General|FALSE|1200to1500|DrainedArGr</t>
  </si>
  <si>
    <t>Derwent|General|FALSE|Over1500|FreeDrain</t>
  </si>
  <si>
    <t>Derwent|General|FALSE|Over1500|DrainedAr</t>
  </si>
  <si>
    <t>Derwent|General|FALSE|Over1500|DrainedArGr</t>
  </si>
  <si>
    <t>Horticulture</t>
  </si>
  <si>
    <t>Derwent|Horticulture|FALSE|900to1200|DrainedArGr</t>
  </si>
  <si>
    <t>Horticulture|900to1200</t>
  </si>
  <si>
    <t>Derwent|Horticulture|TRUE|900to1200|DrainedArGr</t>
  </si>
  <si>
    <t>Derwent|Horticulture|FALSE|1200to1500|DrainedArGr</t>
  </si>
  <si>
    <t>Horticulture|1200to1500</t>
  </si>
  <si>
    <t>Derwent|Horticulture|FALSE|Over1500|DrainedArGr</t>
  </si>
  <si>
    <t>Horticulture|Over1500</t>
  </si>
  <si>
    <t>Poultry</t>
  </si>
  <si>
    <t>Derwent|Poultry|FALSE|900to1200|FreeDrain</t>
  </si>
  <si>
    <t>Poultry|900to1200</t>
  </si>
  <si>
    <t>Derwent|Poultry|FALSE|900to1200|DrainedArGr</t>
  </si>
  <si>
    <t>Derwent|Poultry|FALSE|Over1500|FreeDrain</t>
  </si>
  <si>
    <t>Poultry|Over1500</t>
  </si>
  <si>
    <t>Derwent|Poultry|FALSE|Over1500|DrainedArGr</t>
  </si>
  <si>
    <t>Derwent|Dairy|FALSE|900to1200|DrainedArGr</t>
  </si>
  <si>
    <t>Derwent|Dairy|TRUE|900to1200|DrainedArGr</t>
  </si>
  <si>
    <t>Derwent|Dairy|FALSE|1200to1500|FreeDrain</t>
  </si>
  <si>
    <t>Derwent|Dairy|FALSE|1200to1500|DrainedArGr</t>
  </si>
  <si>
    <t>Derwent|Dairy|FALSE|Over1500|FreeDrain</t>
  </si>
  <si>
    <t>Derwent|Dairy|FALSE|Over1500|DrainedArGr</t>
  </si>
  <si>
    <t>Derwent|LFA|FALSE|900to1200|FreeDrain</t>
  </si>
  <si>
    <t>LFA|900to1200</t>
  </si>
  <si>
    <t>Derwent|LFA|TRUE|900to1200|FreeDrain</t>
  </si>
  <si>
    <t>Derwent|LFA|FALSE|900to1200|DrainedAr</t>
  </si>
  <si>
    <t>Derwent|LFA|FALSE|900to1200|DrainedArGr</t>
  </si>
  <si>
    <t>Derwent|LFA|TRUE|900to1200|DrainedArGr</t>
  </si>
  <si>
    <t>Derwent|LFA|FALSE|1200to1500|FreeDrain</t>
  </si>
  <si>
    <t>Derwent|LFA|FALSE|1200to1500|DrainedArGr</t>
  </si>
  <si>
    <t>Derwent|LFA|FALSE|Over1500|FreeDrain</t>
  </si>
  <si>
    <t>Derwent|LFA|FALSE|Over1500|DrainedAr</t>
  </si>
  <si>
    <t>Derwent|LFA|FALSE|Over1500|DrainedArGr</t>
  </si>
  <si>
    <t>Derwent|Lowland|FALSE|900to1200|FreeDrain</t>
  </si>
  <si>
    <t>Derwent|Lowland|FALSE|900to1200|DrainedAr</t>
  </si>
  <si>
    <t>Derwent|Lowland|FALSE|900to1200|DrainedArGr</t>
  </si>
  <si>
    <t>Derwent|Lowland|TRUE|900to1200|DrainedArGr</t>
  </si>
  <si>
    <t>Derwent|Lowland|FALSE|1200to1500|FreeDrain</t>
  </si>
  <si>
    <t>Derwent|Lowland|FALSE|1200to1500|DrainedArGr</t>
  </si>
  <si>
    <t>Derwent|Lowland|FALSE|Over1500|FreeDrain</t>
  </si>
  <si>
    <t>Derwent|Lowland|FALSE|Over1500|DrainedAr</t>
  </si>
  <si>
    <t>Derwent|Lowland|FALSE|Over1500|DrainedArGr</t>
  </si>
  <si>
    <t>Mixed</t>
  </si>
  <si>
    <t>Derwent|Mixed|FALSE|900to1200|DrainedArGr</t>
  </si>
  <si>
    <t>Mixed|900to1200</t>
  </si>
  <si>
    <t>Derwent|Mixed|FALSE|1200to1500|FreeDrain</t>
  </si>
  <si>
    <t>Mixed|1200to1500</t>
  </si>
  <si>
    <t>Derwent|Mixed|FALSE|1200to1500|DrainedArGr</t>
  </si>
  <si>
    <t>Derwent|Mixed|FALSE|Over1500|FreeDrain</t>
  </si>
  <si>
    <t>Mixed|Over1500</t>
  </si>
  <si>
    <t>Ellen and West Coast</t>
  </si>
  <si>
    <t>Cereals</t>
  </si>
  <si>
    <t>Cereals|900to1200</t>
  </si>
  <si>
    <t>700to900</t>
  </si>
  <si>
    <t>General|700to900</t>
  </si>
  <si>
    <t>Dairy|700to900</t>
  </si>
  <si>
    <t>LFA|700to900</t>
  </si>
  <si>
    <t>Lowland|700to900</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</si>
  <si>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</si>
  <si>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</si>
  <si>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</si>
  <si>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</si>
  <si>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</si>
  <si>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</si>
  <si>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</si>
  <si>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</si>
  <si>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</si>
  <si>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</si>
  <si>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</si>
  <si>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</si>
  <si>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</si>
  <si>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</si>
  <si>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</si>
  <si>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</si>
  <si>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</si>
  <si>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</si>
  <si>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</si>
  <si>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</si>
  <si>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</si>
  <si>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</si>
  <si>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</si>
  <si>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</si>
  <si>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</si>
  <si>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</si>
  <si>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</si>
  <si>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</si>
  <si>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</si>
  <si>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</si>
  <si>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</si>
  <si>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</si>
  <si>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</si>
  <si>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</si>
  <si>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</si>
  <si>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</si>
  <si>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</si>
  <si>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</si>
  <si>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</si>
  <si>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</si>
  <si>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</si>
  <si>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</si>
  <si>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</si>
  <si>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</si>
  <si>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</si>
  <si>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</si>
  <si>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</si>
  <si>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</si>
  <si>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</si>
  <si>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</si>
  <si>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</si>
  <si>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</si>
  <si>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</si>
  <si>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</si>
  <si>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</si>
  <si>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</si>
  <si>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</si>
  <si>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</si>
  <si>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</si>
  <si>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</si>
  <si>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</si>
  <si>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</si>
  <si>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</si>
  <si>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</si>
  <si>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</si>
  <si>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</si>
  <si>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</si>
  <si>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Pig</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</si>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</sst>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3">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2" fontId="0" fillId="3" borderId="1" xfId="0" applyNumberForma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98:A215" totalsRowShown="0" headerRowDxfId="58" dataDxfId="56" headerRowBorderDxfId="57" tableBorderDxfId="55" totalsRowBorderDxfId="54">
  <autoFilter ref="A198:A215"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93:B195" totalsRowShown="0" headerRowDxfId="52" dataDxfId="51">
  <autoFilter ref="A193:B195"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84:C190" totalsRowShown="0" headerRowDxfId="48" dataDxfId="47">
  <autoFilter ref="A184:C190"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178:B181" totalsRowShown="0" headerRowDxfId="43" dataDxfId="42">
  <autoFilter ref="A178:B181"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52:K175" totalsRowShown="0" headerRowDxfId="39" dataDxfId="37" headerRowBorderDxfId="38">
  <autoFilter ref="A152:K175"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48:M149" totalsRowShown="0" headerRowDxfId="25" dataDxfId="24">
  <autoFilter ref="A48:M149"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"|"&amp;"|"&amp;"|"&amp;E49</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5" totalsRowShown="0" headerRowDxfId="10" dataDxfId="8" headerRowBorderDxfId="9" tableBorderDxfId="7" totalsRowBorderDxfId="6">
  <autoFilter ref="A4:D45"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75018"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1"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rIepDaWSM5YgT/2me5MeLUHinPz0ucMCQ8zOrMuBm0t7SSkkqXLEk9UZHCYNAVCb94reSEEzKxW/co6+rWnogw==" saltValue="+pB44pqzWF9fzifzLOTu2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c r="C9" s="19"/>
    </row>
    <row r="10" spans="1:5" ht="24.65" customHeight="1" x14ac:dyDescent="0.35">
      <c r="A10" s="18" t="s">
        <v>73</v>
      </c>
      <c r="B10" s="117">
        <f>IFERROR(IF(OR(B9="Package Treatment Plant user defined",B9="Septic Tank user defined"),"Enter value in cell C10",IF(AND(B5&lt;DATE(2025,1,1)),VLOOKUP(B9,Value_look_up_tables!$A$5:$J$45,2,FALSE),IF(AND(B5&lt;DATE(2025,1,1)),VLOOKUP(B9,Value_look_up_tables!$A$5:$J$45,2,FALSE),IF(AND(B5&lt;DATE(2030,4,1),B5&gt;=DATE(2025,1,1)),VLOOKUP(B9,Value_look_up_tables!$A$5:$J$45,3,FALSE),IF(AND(B5&lt;DATE(2030,4,1),B5&gt;=DATE(2025,1,1)),IF(AND(B5&lt;DATE(2030,4,1)),VLOOKUP(B9,Value_look_up_tables!$A$5:$J$45,2,FALSE),IF(AND(B5&lt;DATE(2030,4,1)),VLOOKUP(B9,Value_look_up_tables!$A$5:$J$45,3,FALSE),IF(AND(B5&gt;=DATE(2030,4,1)),VLOOKUP(B9,Value_look_up_tables!$A$5:$J$45,4,FALSE),IF(AND(B5&gt;=DATE(2030,4,1)),VLOOKUP(B9,Value_look_up_tables!$A$5:$J$45,4,FALSE),0)))),VLOOKUP(B9,Value_look_up_tables!$A$5:$J$45,4,FALSE)))))),0)</f>
        <v>0</v>
      </c>
      <c r="C10" s="131"/>
    </row>
    <row r="11" spans="1:5" ht="24.65" customHeight="1" x14ac:dyDescent="0.35">
      <c r="A11" s="18" t="str">
        <f>IFERROR(IF(AND($B$5&lt;DATE(2025,1,1),(VLOOKUP($B$9,Value_look_up_tables!$A$5:$E$43,2,FALSE))&gt;(VLOOKUP($B$9,Value_look_up_tables!$A$5:$E$43,3,FALSE))), "Post 2025 WwTW P permit (mg TP/litre):","Not applicable"),"Not applicable")</f>
        <v>Not applicable</v>
      </c>
      <c r="B11" s="20" t="str">
        <f>IFERROR(IF(AND($B$5&lt;DATE(2025,1,1),(VLOOKUP($B$9,Value_look_up_tables!$A$5:$J$43,2,FALSE))&gt;(VLOOKUP($B$9,Value_look_up_tables!$A$5:$J$43,3,FALSE))),VLOOKUP(B9,Value_look_up_tables!$A$5:$J$46,3,FALSE),"Not applicable"),"Not applicable")</f>
        <v>Not applicable</v>
      </c>
      <c r="C11" s="19"/>
    </row>
    <row r="12" spans="1:5" ht="24.65" customHeight="1" x14ac:dyDescent="0.35">
      <c r="A12" s="21" t="str">
        <f>IFERROR(IF(AND($B$5&lt;DATE(2030,4,1),(VLOOKUP($B$9,Value_look_up_tables!$A$5:$J$43,3,FALSE))&gt;(VLOOKUP($B$9,Value_look_up_tables!$A$5:$J$43,4,FALSE))), "Post 2030 WwTW P permit (mg TP/litre):","Not applicable"),"Not applicable")</f>
        <v>Not applicable</v>
      </c>
      <c r="B12" s="22" t="str">
        <f>IFERROR(IF(AND($B$5&lt;DATE(2030,4,1),(VLOOKUP($B$9,Value_look_up_tables!$A$5:$J$43,3,FALSE))&gt;(VLOOKUP($B$9,Value_look_up_tables!$A$5:$J$43,4,FALSE))), VLOOKUP(B9,Value_look_up_tables!$A$5:$J$46,4,FALSE),"Not applicable"),"Not applicable")</f>
        <v>Not applicable</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IFERROR(IF(AND($B$5&lt;DATE(2030,4,1),OR((VLOOKUP($B$9,Value_look_up_tables!$A$5:$J$43,3,FALSE))&gt;(VLOOKUP($B$9,Value_look_up_tables!$A$5:$J$43,4,FALSE)))),"Post-2030 wastewater nutrient Loading",IF(AND($B$5&lt;DATE(2025,1,1),OR((VLOOKUP($B$9,Value_look_up_tables!$A$5:$E$43,2,FALSE))&gt;(VLOOKUP($B$9,Value_look_up_tables!$A$5:$E$43,3,FALSE)))),"Post-2025 wastewater nutrient Loading","Wastewater nutrient loading")),IF(B10="Enter value in cell C10","Wastewater nutrient loading","Wastewater nutrient loading"))</f>
        <v>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default"),Value_look_up_tables!$A$42:$C$43,3,FALSE)*B17/1000000*365.25),IF(OR(B9="Package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IFERROR(IF(AND($B$5&lt;DATE(2030,4,1),OR((VLOOKUP($B$9,Value_look_up_tables!$A$5:$J$43,3,FALSE))&gt;(VLOOKUP($B$9,Value_look_up_tables!$A$5:$J$43,4,FALSE)))),"Pre-2030 wastewater nutrient loading",IF(AND($B$5&lt;DATE(2025,1,1),OR((VLOOKUP($B$9,Value_look_up_tables!$A$5:$E$43,2,FALSE))&gt;(VLOOKUP($B$9,Value_look_up_tables!$A$5:$E$43,3,FALSE)))),IF(B18=B20,A15,"Pre-2025 wastewater nutrient loading"),"Not applicable")),"Not applicable")</f>
        <v>Not applicable</v>
      </c>
      <c r="B19" s="35"/>
    </row>
    <row r="20" spans="1:2" ht="23.25" customHeight="1" x14ac:dyDescent="0.35">
      <c r="A20" s="25" t="str">
        <f>IFERROR(IF(AND($B$5&lt;DATE(2030,4,1),OR((VLOOKUP($B$9,Value_look_up_tables!$A$5:$J$43,3,FALSE))&gt;(VLOOKUP($B$9,Value_look_up_tables!$A$5:$J$43,4,FALSE)),(VLOOKUP($B$9,Value_look_up_tables!$A$5:$J$43,2,FALSE))&gt;(VLOOKUP($B$9,Value_look_up_tables!$A$5:$J$43,4,FALSE)))),"Annual wastewater TP load (kg TP/yr):","Not applicable"),"Not applicable")</f>
        <v>Not applicable</v>
      </c>
      <c r="B20" s="28" t="str">
        <f>IFERROR(ROUND(IF(AND($B$5&lt;DATE(2030,4,1),OR((VLOOKUP($B$9,Value_look_up_tables!$A$5:$J$43,3,FALSE))&gt;(VLOOKUP($B$9,Value_look_up_tables!$A$5:$J$43,4,FALSE)),(VLOOKUP($B$9,Value_look_up_tables!$A$5:$J$43,2,FALSE))&gt;(VLOOKUP($B$9,Value_look_up_tables!$A$5:$J$43,4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IFERROR(IF(AND($B$5&lt;DATE(2025,1,1),$B$5&lt;DATE(2030,4,1),OR((VLOOKUP($B$9,Value_look_up_tables!$A$5:$J$43,3,FALSE))&gt;(VLOOKUP($B$9,Value_look_up_tables!$A$5:$J$43,4,FALSE)))),IF(AND(B22="Not applicable"),"Not applicable","Pre-2025 wastewater nutrient loading"),IF(AND($B$5&lt;DATE(2025,1,1),OR((VLOOKUP($B$9,Value_look_up_tables!$A$5:$E$43,2,FALSE))&gt;(VLOOKUP($B$9,Value_look_up_tables!$A$5:$E$43,3,FALSE)))),IF(LEFT(A19,9)="Post-2025","Pre-2025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$43,2,FALSE))&gt;(VLOOKUP($B$9,Value_look_up_tables!$A$5:$E$43,3,FALSE)),(VLOOKUP($B$9,Value_look_up_tables!$A$5:$E$43,2,FALSE))&gt;(VLOOKUP($B$9,Value_look_up_tables!$A$5:$E$43,3,FALSE)))),"Annual wastewater TP load (kg TP/yr):","Not applicable"),"Not applicable")</f>
        <v>Not applicable</v>
      </c>
      <c r="B22" s="27" t="str">
        <f>IFERROR(ROUND(IF(AND($B$5&lt;DATE(2025,1,1),$B$5&lt;DATE(2030,4,1),OR((VLOOKUP($B$9,Value_look_up_tables!$A$5:$J$43,3,FALSE))&gt;(VLOOKUP($B$9,Value_look_up_tables!$A$5:$J$43,4,FALSE)),(VLOOKUP($B$9,Value_look_up_tables!$A$5:$J$43,2,FALSE))&gt;(VLOOKUP($B$9,Value_look_up_tables!$A$5:$J$43,3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Value_look_up_tables!$A$5:$A$45</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$179:$B$181,2,FALSE)&amp;"|"&amp;$A11&amp;"|"&amp;VLOOKUP(Nutrients_from_current_land_use!$B$8,Value_look_up_tables!$A$194:$B$195,2,FALSE)&amp;"|"&amp;VLOOKUP(Nutrients_from_current_land_use!$B$7,Value_look_up_tables!$A$153:$C$175,3,FALSE)&amp;"|"&amp;VLOOKUP($B$6,Value_look_up_tables!$A$185:$B$190,2,FALSE)))),Value_look_up_tables!$F$49:$H$149,3,FALSE),
IFERROR(IFERROR($B11*VLOOKUP($A11&amp;"|"&amp;VLOOKUP(Nutrients_from_current_land_use!$B$8,Value_look_up_tables!$A$194:$B$195,2,FALSE)&amp;"|"&amp;VLOOKUP(Nutrients_from_current_land_use!$B$7,Value_look_up_tables!$A$153:$C$175,3,FALSE)&amp;"|"&amp;VLOOKUP($B$6,Value_look_up_tables!$A$185:$B$190,2,FALSE),Value_look_up_tables!$F$49:$H$149,3,FALSE),IFERROR($B11*VLOOKUP($A11&amp;"|"&amp;"TRUE"&amp;"|"&amp;VLOOKUP(Nutrients_from_current_land_use!$B$7,Value_look_up_tables!$A$153:$C$175,3,FALSE)&amp;"|"&amp;VLOOKUP($B$6,Value_look_up_tables!$A$185:$B$190,2,FALSE),Value_look_up_tables!$F$49:$H$149,3,FALSE),$B11*VLOOKUP($A11&amp;"|"&amp;VLOOKUP(Nutrients_from_current_land_use!$B$8,Value_look_up_tables!$A$194:$B$195,2,FALSE)&amp;"|"&amp;VLOOKUP(Nutrients_from_current_land_use!$B$7,Value_look_up_tables!$A$153:$C$175,3,FALSE)&amp;"|"&amp;"DrainedArGr",Value_look_up_tables!$F$49:$H$149,3,FALSE))),IFERROR($B11*VLOOKUP($A11&amp;"|"&amp;VLOOKUP(Nutrients_from_current_land_use!$B$7,Value_look_up_tables!$A$153:$C$175,3,FALSE),Value_look_up_tables!$I$49:$K$141,3,FALSE),$B11*VLOOKUP($A11,Value_look_up_tables!$B$49:$M$141,12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$179:$B$181,2,FALSE)&amp;"|"&amp;$A11&amp;"|"&amp;VLOOKUP(Nutrients_from_current_land_use!$B$8,Value_look_up_tables!$A$194:$B$195,2,FALSE)&amp;"|"&amp;VLOOKUP(Nutrients_from_current_land_use!$B$7,Value_look_up_tables!$A$153:$C$175,3,FALSE)&amp;"|"&amp;VLOOKUP($B$6,Value_look_up_tables!$A$185:$B$190,2,FALSE)))),Value_look_up_tables!$F$49:$H$149,3,FALSE),
IFERROR($B11*VLOOKUP($A11&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$179:$B$181,2,FALSE)&amp;"|"&amp;$A12&amp;"|"&amp;VLOOKUP(Nutrients_from_current_land_use!$B$8,Value_look_up_tables!$A$194:$B$195,2,FALSE)&amp;"|"&amp;VLOOKUP(Nutrients_from_current_land_use!$B$7,Value_look_up_tables!$A$153:$C$175,3,FALSE)&amp;"|"&amp;VLOOKUP($B$6,Value_look_up_tables!$A$185:$B$190,2,FALSE)))),Value_look_up_tables!$F$49:$H$149,3,FALSE),
IFERROR(IFERROR($B12*VLOOKUP($A12&amp;"|"&amp;VLOOKUP(Nutrients_from_current_land_use!$B$8,Value_look_up_tables!$A$194:$B$195,2,FALSE)&amp;"|"&amp;VLOOKUP(Nutrients_from_current_land_use!$B$7,Value_look_up_tables!$A$153:$C$175,3,FALSE)&amp;"|"&amp;VLOOKUP($B$6,Value_look_up_tables!$A$185:$B$190,2,FALSE),Value_look_up_tables!$F$49:$H$149,3,FALSE),IFERROR($B12*VLOOKUP($A12&amp;"|"&amp;"TRUE"&amp;"|"&amp;VLOOKUP(Nutrients_from_current_land_use!$B$7,Value_look_up_tables!$A$153:$C$175,3,FALSE)&amp;"|"&amp;VLOOKUP($B$6,Value_look_up_tables!$A$185:$B$190,2,FALSE),Value_look_up_tables!$F$49:$H$149,3,FALSE),$B12*VLOOKUP($A12&amp;"|"&amp;VLOOKUP(Nutrients_from_current_land_use!$B$8,Value_look_up_tables!$A$194:$B$195,2,FALSE)&amp;"|"&amp;VLOOKUP(Nutrients_from_current_land_use!$B$7,Value_look_up_tables!$A$153:$C$175,3,FALSE)&amp;"|"&amp;"DrainedArGr",Value_look_up_tables!$F$49:$H$149,3,FALSE))),IFERROR($B12*VLOOKUP($A12&amp;"|"&amp;VLOOKUP(Nutrients_from_current_land_use!$B$7,Value_look_up_tables!$A$153:$C$175,3,FALSE),Value_look_up_tables!$I$49:$K$141,3,FALSE),$B12*VLOOKUP($A12,Value_look_up_tables!$B$49:$M$141,12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$179:$B$181,2,FALSE)&amp;"|"&amp;$A12&amp;"|"&amp;VLOOKUP(Nutrients_from_current_land_use!$B$8,Value_look_up_tables!$A$194:$B$195,2,FALSE)&amp;"|"&amp;VLOOKUP(Nutrients_from_current_land_use!$B$7,Value_look_up_tables!$A$153:$C$175,3,FALSE)&amp;"|"&amp;VLOOKUP($B$6,Value_look_up_tables!$A$185:$B$190,2,FALSE)))),Value_look_up_tables!$F$49:$H$149,3,FALSE),
IFERROR($B12*VLOOKUP($A12&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$179:$B$181,2,FALSE)&amp;"|"&amp;$A13&amp;"|"&amp;VLOOKUP(Nutrients_from_current_land_use!$B$8,Value_look_up_tables!$A$194:$B$195,2,FALSE)&amp;"|"&amp;VLOOKUP(Nutrients_from_current_land_use!$B$7,Value_look_up_tables!$A$153:$C$175,3,FALSE)&amp;"|"&amp;VLOOKUP($B$6,Value_look_up_tables!$A$185:$B$190,2,FALSE)))),Value_look_up_tables!$F$49:$H$149,3,FALSE),
IFERROR(IFERROR($B13*VLOOKUP($A13&amp;"|"&amp;VLOOKUP(Nutrients_from_current_land_use!$B$8,Value_look_up_tables!$A$194:$B$195,2,FALSE)&amp;"|"&amp;VLOOKUP(Nutrients_from_current_land_use!$B$7,Value_look_up_tables!$A$153:$C$175,3,FALSE)&amp;"|"&amp;VLOOKUP($B$6,Value_look_up_tables!$A$185:$B$190,2,FALSE),Value_look_up_tables!$F$49:$H$149,3,FALSE),IFERROR($B13*VLOOKUP($A13&amp;"|"&amp;"TRUE"&amp;"|"&amp;VLOOKUP(Nutrients_from_current_land_use!$B$7,Value_look_up_tables!$A$153:$C$175,3,FALSE)&amp;"|"&amp;VLOOKUP($B$6,Value_look_up_tables!$A$185:$B$190,2,FALSE),Value_look_up_tables!$F$49:$H$149,3,FALSE),$B13*VLOOKUP($A13&amp;"|"&amp;VLOOKUP(Nutrients_from_current_land_use!$B$8,Value_look_up_tables!$A$194:$B$195,2,FALSE)&amp;"|"&amp;VLOOKUP(Nutrients_from_current_land_use!$B$7,Value_look_up_tables!$A$153:$C$175,3,FALSE)&amp;"|"&amp;"DrainedArGr",Value_look_up_tables!$F$49:$H$149,3,FALSE))),IFERROR($B13*VLOOKUP($A13&amp;"|"&amp;VLOOKUP(Nutrients_from_current_land_use!$B$7,Value_look_up_tables!$A$153:$C$175,3,FALSE),Value_look_up_tables!$I$49:$K$141,3,FALSE),$B13*VLOOKUP($A13,Value_look_up_tables!$B$49:$M$141,12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$179:$B$181,2,FALSE)&amp;"|"&amp;$A13&amp;"|"&amp;VLOOKUP(Nutrients_from_current_land_use!$B$8,Value_look_up_tables!$A$194:$B$195,2,FALSE)&amp;"|"&amp;VLOOKUP(Nutrients_from_current_land_use!$B$7,Value_look_up_tables!$A$153:$C$175,3,FALSE)&amp;"|"&amp;VLOOKUP($B$6,Value_look_up_tables!$A$185:$B$190,2,FALSE)))),Value_look_up_tables!$F$49:$H$149,3,FALSE),
IFERROR($B13*VLOOKUP($A13&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$179:$B$181,2,FALSE)&amp;"|"&amp;$A14&amp;"|"&amp;VLOOKUP(Nutrients_from_current_land_use!$B$8,Value_look_up_tables!$A$194:$B$195,2,FALSE)&amp;"|"&amp;VLOOKUP(Nutrients_from_current_land_use!$B$7,Value_look_up_tables!$A$153:$C$175,3,FALSE)&amp;"|"&amp;VLOOKUP($B$6,Value_look_up_tables!$A$185:$B$190,2,FALSE)))),Value_look_up_tables!$F$49:$H$149,3,FALSE),
IFERROR(IFERROR($B14*VLOOKUP($A14&amp;"|"&amp;VLOOKUP(Nutrients_from_current_land_use!$B$8,Value_look_up_tables!$A$194:$B$195,2,FALSE)&amp;"|"&amp;VLOOKUP(Nutrients_from_current_land_use!$B$7,Value_look_up_tables!$A$153:$C$175,3,FALSE)&amp;"|"&amp;VLOOKUP($B$6,Value_look_up_tables!$A$185:$B$190,2,FALSE),Value_look_up_tables!$F$49:$H$149,3,FALSE),IFERROR($B14*VLOOKUP($A14&amp;"|"&amp;"TRUE"&amp;"|"&amp;VLOOKUP(Nutrients_from_current_land_use!$B$7,Value_look_up_tables!$A$153:$C$175,3,FALSE)&amp;"|"&amp;VLOOKUP($B$6,Value_look_up_tables!$A$185:$B$190,2,FALSE),Value_look_up_tables!$F$49:$H$149,3,FALSE),$B14*VLOOKUP($A14&amp;"|"&amp;VLOOKUP(Nutrients_from_current_land_use!$B$8,Value_look_up_tables!$A$194:$B$195,2,FALSE)&amp;"|"&amp;VLOOKUP(Nutrients_from_current_land_use!$B$7,Value_look_up_tables!$A$153:$C$175,3,FALSE)&amp;"|"&amp;"DrainedArGr",Value_look_up_tables!$F$49:$H$149,3,FALSE))),IFERROR($B14*VLOOKUP($A14&amp;"|"&amp;VLOOKUP(Nutrients_from_current_land_use!$B$7,Value_look_up_tables!$A$153:$C$175,3,FALSE),Value_look_up_tables!$I$49:$K$141,3,FALSE),$B14*VLOOKUP($A14,Value_look_up_tables!$B$49:$M$141,12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$179:$B$181,2,FALSE)&amp;"|"&amp;$A14&amp;"|"&amp;VLOOKUP(Nutrients_from_current_land_use!$B$8,Value_look_up_tables!$A$194:$B$195,2,FALSE)&amp;"|"&amp;VLOOKUP(Nutrients_from_current_land_use!$B$7,Value_look_up_tables!$A$153:$C$175,3,FALSE)&amp;"|"&amp;VLOOKUP($B$6,Value_look_up_tables!$A$185:$B$190,2,FALSE)))),Value_look_up_tables!$F$49:$H$149,3,FALSE),
IFERROR($B14*VLOOKUP($A14&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$179:$B$181,2,FALSE)&amp;"|"&amp;$A15&amp;"|"&amp;VLOOKUP(Nutrients_from_current_land_use!$B$8,Value_look_up_tables!$A$194:$B$195,2,FALSE)&amp;"|"&amp;VLOOKUP(Nutrients_from_current_land_use!$B$7,Value_look_up_tables!$A$153:$C$175,3,FALSE)&amp;"|"&amp;VLOOKUP($B$6,Value_look_up_tables!$A$185:$B$190,2,FALSE)))),Value_look_up_tables!$F$49:$H$149,3,FALSE),
IFERROR(IFERROR($B15*VLOOKUP($A15&amp;"|"&amp;VLOOKUP(Nutrients_from_current_land_use!$B$8,Value_look_up_tables!$A$194:$B$195,2,FALSE)&amp;"|"&amp;VLOOKUP(Nutrients_from_current_land_use!$B$7,Value_look_up_tables!$A$153:$C$175,3,FALSE)&amp;"|"&amp;VLOOKUP($B$6,Value_look_up_tables!$A$185:$B$190,2,FALSE),Value_look_up_tables!$F$49:$H$149,3,FALSE),IFERROR($B15*VLOOKUP($A15&amp;"|"&amp;"TRUE"&amp;"|"&amp;VLOOKUP(Nutrients_from_current_land_use!$B$7,Value_look_up_tables!$A$153:$C$175,3,FALSE)&amp;"|"&amp;VLOOKUP($B$6,Value_look_up_tables!$A$185:$B$190,2,FALSE),Value_look_up_tables!$F$49:$H$149,3,FALSE),$B15*VLOOKUP($A15&amp;"|"&amp;VLOOKUP(Nutrients_from_current_land_use!$B$8,Value_look_up_tables!$A$194:$B$195,2,FALSE)&amp;"|"&amp;VLOOKUP(Nutrients_from_current_land_use!$B$7,Value_look_up_tables!$A$153:$C$175,3,FALSE)&amp;"|"&amp;"DrainedArGr",Value_look_up_tables!$F$49:$H$149,3,FALSE))),IFERROR($B15*VLOOKUP($A15&amp;"|"&amp;VLOOKUP(Nutrients_from_current_land_use!$B$7,Value_look_up_tables!$A$153:$C$175,3,FALSE),Value_look_up_tables!$I$49:$K$141,3,FALSE),$B15*VLOOKUP($A15,Value_look_up_tables!$B$49:$M$141,12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$179:$B$181,2,FALSE)&amp;"|"&amp;$A15&amp;"|"&amp;VLOOKUP(Nutrients_from_current_land_use!$B$8,Value_look_up_tables!$A$194:$B$195,2,FALSE)&amp;"|"&amp;VLOOKUP(Nutrients_from_current_land_use!$B$7,Value_look_up_tables!$A$153:$C$175,3,FALSE)&amp;"|"&amp;VLOOKUP($B$6,Value_look_up_tables!$A$185:$B$190,2,FALSE)))),Value_look_up_tables!$F$49:$H$149,3,FALSE),
IFERROR($B15*VLOOKUP($A15&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$179:$B$181,2,FALSE)&amp;"|"&amp;$A16&amp;"|"&amp;VLOOKUP(Nutrients_from_current_land_use!$B$8,Value_look_up_tables!$A$194:$B$195,2,FALSE)&amp;"|"&amp;VLOOKUP(Nutrients_from_current_land_use!$B$7,Value_look_up_tables!$A$153:$C$175,3,FALSE)&amp;"|"&amp;VLOOKUP($B$6,Value_look_up_tables!$A$185:$B$190,2,FALSE)))),Value_look_up_tables!$F$49:$H$149,3,FALSE),
IFERROR(IFERROR($B16*VLOOKUP($A16&amp;"|"&amp;VLOOKUP(Nutrients_from_current_land_use!$B$8,Value_look_up_tables!$A$194:$B$195,2,FALSE)&amp;"|"&amp;VLOOKUP(Nutrients_from_current_land_use!$B$7,Value_look_up_tables!$A$153:$C$175,3,FALSE)&amp;"|"&amp;VLOOKUP($B$6,Value_look_up_tables!$A$185:$B$190,2,FALSE),Value_look_up_tables!$F$49:$H$149,3,FALSE),IFERROR($B16*VLOOKUP($A16&amp;"|"&amp;"TRUE"&amp;"|"&amp;VLOOKUP(Nutrients_from_current_land_use!$B$7,Value_look_up_tables!$A$153:$C$175,3,FALSE)&amp;"|"&amp;VLOOKUP($B$6,Value_look_up_tables!$A$185:$B$190,2,FALSE),Value_look_up_tables!$F$49:$H$149,3,FALSE),$B16*VLOOKUP($A16&amp;"|"&amp;VLOOKUP(Nutrients_from_current_land_use!$B$8,Value_look_up_tables!$A$194:$B$195,2,FALSE)&amp;"|"&amp;VLOOKUP(Nutrients_from_current_land_use!$B$7,Value_look_up_tables!$A$153:$C$175,3,FALSE)&amp;"|"&amp;"DrainedArGr",Value_look_up_tables!$F$49:$H$149,3,FALSE))),IFERROR($B16*VLOOKUP($A16&amp;"|"&amp;VLOOKUP(Nutrients_from_current_land_use!$B$7,Value_look_up_tables!$A$153:$C$175,3,FALSE),Value_look_up_tables!$I$49:$K$141,3,FALSE),$B16*VLOOKUP($A16,Value_look_up_tables!$B$49:$M$141,12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$179:$B$181,2,FALSE)&amp;"|"&amp;$A16&amp;"|"&amp;VLOOKUP(Nutrients_from_current_land_use!$B$8,Value_look_up_tables!$A$194:$B$195,2,FALSE)&amp;"|"&amp;VLOOKUP(Nutrients_from_current_land_use!$B$7,Value_look_up_tables!$A$153:$C$175,3,FALSE)&amp;"|"&amp;VLOOKUP($B$6,Value_look_up_tables!$A$185:$B$190,2,FALSE)))),Value_look_up_tables!$F$49:$H$149,3,FALSE),
IFERROR($B16*VLOOKUP($A16&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$179:$B$181,2,FALSE)&amp;"|"&amp;$A17&amp;"|"&amp;VLOOKUP(Nutrients_from_current_land_use!$B$8,Value_look_up_tables!$A$194:$B$195,2,FALSE)&amp;"|"&amp;VLOOKUP(Nutrients_from_current_land_use!$B$7,Value_look_up_tables!$A$153:$C$175,3,FALSE)&amp;"|"&amp;VLOOKUP($B$6,Value_look_up_tables!$A$185:$B$190,2,FALSE)))),Value_look_up_tables!$F$49:$H$149,3,FALSE),
IFERROR(IFERROR($B17*VLOOKUP($A17&amp;"|"&amp;VLOOKUP(Nutrients_from_current_land_use!$B$8,Value_look_up_tables!$A$194:$B$195,2,FALSE)&amp;"|"&amp;VLOOKUP(Nutrients_from_current_land_use!$B$7,Value_look_up_tables!$A$153:$C$175,3,FALSE)&amp;"|"&amp;VLOOKUP($B$6,Value_look_up_tables!$A$185:$B$190,2,FALSE),Value_look_up_tables!$F$49:$H$149,3,FALSE),IFERROR($B17*VLOOKUP($A17&amp;"|"&amp;"TRUE"&amp;"|"&amp;VLOOKUP(Nutrients_from_current_land_use!$B$7,Value_look_up_tables!$A$153:$C$175,3,FALSE)&amp;"|"&amp;VLOOKUP($B$6,Value_look_up_tables!$A$185:$B$190,2,FALSE),Value_look_up_tables!$F$49:$H$149,3,FALSE),$B17*VLOOKUP($A17&amp;"|"&amp;VLOOKUP(Nutrients_from_current_land_use!$B$8,Value_look_up_tables!$A$194:$B$195,2,FALSE)&amp;"|"&amp;VLOOKUP(Nutrients_from_current_land_use!$B$7,Value_look_up_tables!$A$153:$C$175,3,FALSE)&amp;"|"&amp;"DrainedArGr",Value_look_up_tables!$F$49:$H$149,3,FALSE))),IFERROR($B17*VLOOKUP($A17&amp;"|"&amp;VLOOKUP(Nutrients_from_current_land_use!$B$7,Value_look_up_tables!$A$153:$C$175,3,FALSE),Value_look_up_tables!$I$49:$K$141,3,FALSE),$B17*VLOOKUP($A17,Value_look_up_tables!$B$49:$M$141,12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$179:$B$181,2,FALSE)&amp;"|"&amp;$A17&amp;"|"&amp;VLOOKUP(Nutrients_from_current_land_use!$B$8,Value_look_up_tables!$A$194:$B$195,2,FALSE)&amp;"|"&amp;VLOOKUP(Nutrients_from_current_land_use!$B$7,Value_look_up_tables!$A$153:$C$175,3,FALSE)&amp;"|"&amp;VLOOKUP($B$6,Value_look_up_tables!$A$185:$B$190,2,FALSE)))),Value_look_up_tables!$F$49:$H$149,3,FALSE),
IFERROR($B17*VLOOKUP($A17&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$179:$B$181,2,FALSE)&amp;"|"&amp;$A18&amp;"|"&amp;VLOOKUP(Nutrients_from_current_land_use!$B$8,Value_look_up_tables!$A$194:$B$195,2,FALSE)&amp;"|"&amp;VLOOKUP(Nutrients_from_current_land_use!$B$7,Value_look_up_tables!$A$153:$C$175,3,FALSE)&amp;"|"&amp;VLOOKUP($B$6,Value_look_up_tables!$A$185:$B$190,2,FALSE)))),Value_look_up_tables!$F$49:$H$149,3,FALSE),
IFERROR(IFERROR($B18*VLOOKUP($A18&amp;"|"&amp;VLOOKUP(Nutrients_from_current_land_use!$B$8,Value_look_up_tables!$A$194:$B$195,2,FALSE)&amp;"|"&amp;VLOOKUP(Nutrients_from_current_land_use!$B$7,Value_look_up_tables!$A$153:$C$175,3,FALSE)&amp;"|"&amp;VLOOKUP($B$6,Value_look_up_tables!$A$185:$B$190,2,FALSE),Value_look_up_tables!$F$49:$H$149,3,FALSE),IFERROR($B18*VLOOKUP($A18&amp;"|"&amp;"TRUE"&amp;"|"&amp;VLOOKUP(Nutrients_from_current_land_use!$B$7,Value_look_up_tables!$A$153:$C$175,3,FALSE)&amp;"|"&amp;VLOOKUP($B$6,Value_look_up_tables!$A$185:$B$190,2,FALSE),Value_look_up_tables!$F$49:$H$149,3,FALSE),$B18*VLOOKUP($A18&amp;"|"&amp;VLOOKUP(Nutrients_from_current_land_use!$B$8,Value_look_up_tables!$A$194:$B$195,2,FALSE)&amp;"|"&amp;VLOOKUP(Nutrients_from_current_land_use!$B$7,Value_look_up_tables!$A$153:$C$175,3,FALSE)&amp;"|"&amp;"DrainedArGr",Value_look_up_tables!$F$49:$H$149,3,FALSE))),IFERROR($B18*VLOOKUP($A18&amp;"|"&amp;VLOOKUP(Nutrients_from_current_land_use!$B$7,Value_look_up_tables!$A$153:$C$175,3,FALSE),Value_look_up_tables!$I$49:$K$141,3,FALSE),$B18*VLOOKUP($A18,Value_look_up_tables!$B$49:$M$141,12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$179:$B$181,2,FALSE)&amp;"|"&amp;$A18&amp;"|"&amp;VLOOKUP(Nutrients_from_current_land_use!$B$8,Value_look_up_tables!$A$194:$B$195,2,FALSE)&amp;"|"&amp;VLOOKUP(Nutrients_from_current_land_use!$B$7,Value_look_up_tables!$A$153:$C$175,3,FALSE)&amp;"|"&amp;VLOOKUP($B$6,Value_look_up_tables!$A$185:$B$190,2,FALSE)))),Value_look_up_tables!$F$49:$H$149,3,FALSE),
IFERROR($B18*VLOOKUP($A18&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$179:$B$181,2,FALSE)&amp;"|"&amp;$A19&amp;"|"&amp;VLOOKUP(Nutrients_from_current_land_use!$B$8,Value_look_up_tables!$A$194:$B$195,2,FALSE)&amp;"|"&amp;VLOOKUP(Nutrients_from_current_land_use!$B$7,Value_look_up_tables!$A$153:$C$175,3,FALSE)&amp;"|"&amp;VLOOKUP($B$6,Value_look_up_tables!$A$185:$B$190,2,FALSE)))),Value_look_up_tables!$F$49:$H$149,3,FALSE),
IFERROR(IFERROR($B19*VLOOKUP($A19&amp;"|"&amp;VLOOKUP(Nutrients_from_current_land_use!$B$8,Value_look_up_tables!$A$194:$B$195,2,FALSE)&amp;"|"&amp;VLOOKUP(Nutrients_from_current_land_use!$B$7,Value_look_up_tables!$A$153:$C$175,3,FALSE)&amp;"|"&amp;VLOOKUP($B$6,Value_look_up_tables!$A$185:$B$190,2,FALSE),Value_look_up_tables!$F$49:$H$149,3,FALSE),IFERROR($B19*VLOOKUP($A19&amp;"|"&amp;"TRUE"&amp;"|"&amp;VLOOKUP(Nutrients_from_current_land_use!$B$7,Value_look_up_tables!$A$153:$C$175,3,FALSE)&amp;"|"&amp;VLOOKUP($B$6,Value_look_up_tables!$A$185:$B$190,2,FALSE),Value_look_up_tables!$F$49:$H$149,3,FALSE),$B19*VLOOKUP($A19&amp;"|"&amp;VLOOKUP(Nutrients_from_current_land_use!$B$8,Value_look_up_tables!$A$194:$B$195,2,FALSE)&amp;"|"&amp;VLOOKUP(Nutrients_from_current_land_use!$B$7,Value_look_up_tables!$A$153:$C$175,3,FALSE)&amp;"|"&amp;"DrainedArGr",Value_look_up_tables!$F$49:$H$149,3,FALSE))),IFERROR($B19*VLOOKUP($A19&amp;"|"&amp;VLOOKUP(Nutrients_from_current_land_use!$B$7,Value_look_up_tables!$A$153:$C$175,3,FALSE),Value_look_up_tables!$I$49:$K$141,3,FALSE),$B19*VLOOKUP($A19,Value_look_up_tables!$B$49:$M$141,12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$179:$B$181,2,FALSE)&amp;"|"&amp;$A19&amp;"|"&amp;VLOOKUP(Nutrients_from_current_land_use!$B$8,Value_look_up_tables!$A$194:$B$195,2,FALSE)&amp;"|"&amp;VLOOKUP(Nutrients_from_current_land_use!$B$7,Value_look_up_tables!$A$153:$C$175,3,FALSE)&amp;"|"&amp;VLOOKUP($B$6,Value_look_up_tables!$A$185:$B$190,2,FALSE)))),Value_look_up_tables!$F$49:$H$149,3,FALSE),
IFERROR($B19*VLOOKUP($A19&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$179:$B$181,2,FALSE)&amp;"|"&amp;$A20&amp;"|"&amp;VLOOKUP(Nutrients_from_current_land_use!$B$8,Value_look_up_tables!$A$194:$B$195,2,FALSE)&amp;"|"&amp;VLOOKUP(Nutrients_from_current_land_use!$B$7,Value_look_up_tables!$A$153:$C$175,3,FALSE)&amp;"|"&amp;VLOOKUP($B$6,Value_look_up_tables!$A$185:$B$190,2,FALSE)))),Value_look_up_tables!$F$49:$H$149,3,FALSE),
IFERROR(IFERROR($B20*VLOOKUP($A20&amp;"|"&amp;VLOOKUP(Nutrients_from_current_land_use!$B$8,Value_look_up_tables!$A$194:$B$195,2,FALSE)&amp;"|"&amp;VLOOKUP(Nutrients_from_current_land_use!$B$7,Value_look_up_tables!$A$153:$C$175,3,FALSE)&amp;"|"&amp;VLOOKUP($B$6,Value_look_up_tables!$A$185:$B$190,2,FALSE),Value_look_up_tables!$F$49:$H$149,3,FALSE),IFERROR($B20*VLOOKUP($A20&amp;"|"&amp;"TRUE"&amp;"|"&amp;VLOOKUP(Nutrients_from_current_land_use!$B$7,Value_look_up_tables!$A$153:$C$175,3,FALSE)&amp;"|"&amp;VLOOKUP($B$6,Value_look_up_tables!$A$185:$B$190,2,FALSE),Value_look_up_tables!$F$49:$H$149,3,FALSE),$B20*VLOOKUP($A20&amp;"|"&amp;VLOOKUP(Nutrients_from_current_land_use!$B$8,Value_look_up_tables!$A$194:$B$195,2,FALSE)&amp;"|"&amp;VLOOKUP(Nutrients_from_current_land_use!$B$7,Value_look_up_tables!$A$153:$C$175,3,FALSE)&amp;"|"&amp;"DrainedArGr",Value_look_up_tables!$F$49:$H$149,3,FALSE))),IFERROR($B20*VLOOKUP($A20&amp;"|"&amp;VLOOKUP(Nutrients_from_current_land_use!$B$7,Value_look_up_tables!$A$153:$C$175,3,FALSE),Value_look_up_tables!$I$49:$K$141,3,FALSE),$B20*VLOOKUP($A20,Value_look_up_tables!$B$49:$M$141,12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$179:$B$181,2,FALSE)&amp;"|"&amp;$A20&amp;"|"&amp;VLOOKUP(Nutrients_from_current_land_use!$B$8,Value_look_up_tables!$A$194:$B$195,2,FALSE)&amp;"|"&amp;VLOOKUP(Nutrients_from_current_land_use!$B$7,Value_look_up_tables!$A$153:$C$175,3,FALSE)&amp;"|"&amp;VLOOKUP($B$6,Value_look_up_tables!$A$185:$B$190,2,FALSE)))),Value_look_up_tables!$F$49:$H$149,3,FALSE),
IFERROR($B20*VLOOKUP($A20&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$179:$B$181,2,FALSE)&amp;"|"&amp;$A21&amp;"|"&amp;VLOOKUP(Nutrients_from_current_land_use!$B$8,Value_look_up_tables!$A$194:$B$195,2,FALSE)&amp;"|"&amp;VLOOKUP(Nutrients_from_current_land_use!$B$7,Value_look_up_tables!$A$153:$C$175,3,FALSE)&amp;"|"&amp;VLOOKUP($B$6,Value_look_up_tables!$A$185:$B$190,2,FALSE)))),Value_look_up_tables!$F$49:$H$149,3,FALSE),
IFERROR(IFERROR($B21*VLOOKUP($A21&amp;"|"&amp;VLOOKUP(Nutrients_from_current_land_use!$B$8,Value_look_up_tables!$A$194:$B$195,2,FALSE)&amp;"|"&amp;VLOOKUP(Nutrients_from_current_land_use!$B$7,Value_look_up_tables!$A$153:$C$175,3,FALSE)&amp;"|"&amp;VLOOKUP($B$6,Value_look_up_tables!$A$185:$B$190,2,FALSE),Value_look_up_tables!$F$49:$H$149,3,FALSE),IFERROR($B21*VLOOKUP($A21&amp;"|"&amp;"TRUE"&amp;"|"&amp;VLOOKUP(Nutrients_from_current_land_use!$B$7,Value_look_up_tables!$A$153:$C$175,3,FALSE)&amp;"|"&amp;VLOOKUP($B$6,Value_look_up_tables!$A$185:$B$190,2,FALSE),Value_look_up_tables!$F$49:$H$149,3,FALSE),$B21*VLOOKUP($A21&amp;"|"&amp;VLOOKUP(Nutrients_from_current_land_use!$B$8,Value_look_up_tables!$A$194:$B$195,2,FALSE)&amp;"|"&amp;VLOOKUP(Nutrients_from_current_land_use!$B$7,Value_look_up_tables!$A$153:$C$175,3,FALSE)&amp;"|"&amp;"DrainedArGr",Value_look_up_tables!$F$49:$H$149,3,FALSE))),IFERROR($B21*VLOOKUP($A21&amp;"|"&amp;VLOOKUP(Nutrients_from_current_land_use!$B$7,Value_look_up_tables!$A$153:$C$175,3,FALSE),Value_look_up_tables!$I$49:$K$141,3,FALSE),$B21*VLOOKUP($A21,Value_look_up_tables!$B$49:$M$141,12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$179:$B$181,2,FALSE)&amp;"|"&amp;$A21&amp;"|"&amp;VLOOKUP(Nutrients_from_current_land_use!$B$8,Value_look_up_tables!$A$194:$B$195,2,FALSE)&amp;"|"&amp;VLOOKUP(Nutrients_from_current_land_use!$B$7,Value_look_up_tables!$A$153:$C$175,3,FALSE)&amp;"|"&amp;VLOOKUP($B$6,Value_look_up_tables!$A$185:$B$190,2,FALSE)))),Value_look_up_tables!$F$49:$H$149,3,FALSE),
IFERROR($B21*VLOOKUP($A21&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$179:$B$181,2,FALSE)&amp;"|"&amp;$A22&amp;"|"&amp;VLOOKUP(Nutrients_from_current_land_use!$B$8,Value_look_up_tables!$A$194:$B$195,2,FALSE)&amp;"|"&amp;VLOOKUP(Nutrients_from_current_land_use!$B$7,Value_look_up_tables!$A$153:$C$175,3,FALSE)&amp;"|"&amp;VLOOKUP($B$6,Value_look_up_tables!$A$185:$B$190,2,FALSE)))),Value_look_up_tables!$F$49:$H$149,3,FALSE),
IFERROR(IFERROR($B22*VLOOKUP($A22&amp;"|"&amp;VLOOKUP(Nutrients_from_current_land_use!$B$8,Value_look_up_tables!$A$194:$B$195,2,FALSE)&amp;"|"&amp;VLOOKUP(Nutrients_from_current_land_use!$B$7,Value_look_up_tables!$A$153:$C$175,3,FALSE)&amp;"|"&amp;VLOOKUP($B$6,Value_look_up_tables!$A$185:$B$190,2,FALSE),Value_look_up_tables!$F$49:$H$149,3,FALSE),IFERROR($B22*VLOOKUP($A22&amp;"|"&amp;"TRUE"&amp;"|"&amp;VLOOKUP(Nutrients_from_current_land_use!$B$7,Value_look_up_tables!$A$153:$C$175,3,FALSE)&amp;"|"&amp;VLOOKUP($B$6,Value_look_up_tables!$A$185:$B$190,2,FALSE),Value_look_up_tables!$F$49:$H$149,3,FALSE),$B22*VLOOKUP($A22&amp;"|"&amp;VLOOKUP(Nutrients_from_current_land_use!$B$8,Value_look_up_tables!$A$194:$B$195,2,FALSE)&amp;"|"&amp;VLOOKUP(Nutrients_from_current_land_use!$B$7,Value_look_up_tables!$A$153:$C$175,3,FALSE)&amp;"|"&amp;"DrainedArGr",Value_look_up_tables!$F$49:$H$149,3,FALSE))),IFERROR($B22*VLOOKUP($A22&amp;"|"&amp;VLOOKUP(Nutrients_from_current_land_use!$B$7,Value_look_up_tables!$A$153:$C$175,3,FALSE),Value_look_up_tables!$I$49:$K$141,3,FALSE),$B22*VLOOKUP($A22,Value_look_up_tables!$B$49:$M$141,12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$179:$B$181,2,FALSE)&amp;"|"&amp;$A22&amp;"|"&amp;VLOOKUP(Nutrients_from_current_land_use!$B$8,Value_look_up_tables!$A$194:$B$195,2,FALSE)&amp;"|"&amp;VLOOKUP(Nutrients_from_current_land_use!$B$7,Value_look_up_tables!$A$153:$C$175,3,FALSE)&amp;"|"&amp;VLOOKUP($B$6,Value_look_up_tables!$A$185:$B$190,2,FALSE)))),Value_look_up_tables!$F$49:$H$149,3,FALSE),
IFERROR($B22*VLOOKUP($A22&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$179:$B$181,2,FALSE)&amp;"|"&amp;$A23&amp;"|"&amp;VLOOKUP(Nutrients_from_current_land_use!$B$8,Value_look_up_tables!$A$194:$B$195,2,FALSE)&amp;"|"&amp;VLOOKUP(Nutrients_from_current_land_use!$B$7,Value_look_up_tables!$A$153:$C$175,3,FALSE)&amp;"|"&amp;VLOOKUP($B$6,Value_look_up_tables!$A$185:$B$190,2,FALSE)))),Value_look_up_tables!$F$49:$H$149,3,FALSE),
IFERROR(IFERROR($B23*VLOOKUP($A23&amp;"|"&amp;VLOOKUP(Nutrients_from_current_land_use!$B$8,Value_look_up_tables!$A$194:$B$195,2,FALSE)&amp;"|"&amp;VLOOKUP(Nutrients_from_current_land_use!$B$7,Value_look_up_tables!$A$153:$C$175,3,FALSE)&amp;"|"&amp;VLOOKUP($B$6,Value_look_up_tables!$A$185:$B$190,2,FALSE),Value_look_up_tables!$F$49:$H$149,3,FALSE),IFERROR($B23*VLOOKUP($A23&amp;"|"&amp;"TRUE"&amp;"|"&amp;VLOOKUP(Nutrients_from_current_land_use!$B$7,Value_look_up_tables!$A$153:$C$175,3,FALSE)&amp;"|"&amp;VLOOKUP($B$6,Value_look_up_tables!$A$185:$B$190,2,FALSE),Value_look_up_tables!$F$49:$H$149,3,FALSE),$B23*VLOOKUP($A23&amp;"|"&amp;VLOOKUP(Nutrients_from_current_land_use!$B$8,Value_look_up_tables!$A$194:$B$195,2,FALSE)&amp;"|"&amp;VLOOKUP(Nutrients_from_current_land_use!$B$7,Value_look_up_tables!$A$153:$C$175,3,FALSE)&amp;"|"&amp;"DrainedArGr",Value_look_up_tables!$F$49:$H$149,3,FALSE))),IFERROR($B23*VLOOKUP($A23&amp;"|"&amp;VLOOKUP(Nutrients_from_current_land_use!$B$7,Value_look_up_tables!$A$153:$C$175,3,FALSE),Value_look_up_tables!$I$49:$K$141,3,FALSE),$B23*VLOOKUP($A23,Value_look_up_tables!$B$49:$M$141,12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$179:$B$181,2,FALSE)&amp;"|"&amp;$A23&amp;"|"&amp;VLOOKUP(Nutrients_from_current_land_use!$B$8,Value_look_up_tables!$A$194:$B$195,2,FALSE)&amp;"|"&amp;VLOOKUP(Nutrients_from_current_land_use!$B$7,Value_look_up_tables!$A$153:$C$175,3,FALSE)&amp;"|"&amp;VLOOKUP($B$6,Value_look_up_tables!$A$185:$B$190,2,FALSE)))),Value_look_up_tables!$F$49:$H$149,3,FALSE),
IFERROR($B23*VLOOKUP($A23&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$179:$B$181,2,FALSE)&amp;"|"&amp;$A24&amp;"|"&amp;VLOOKUP(Nutrients_from_current_land_use!$B$8,Value_look_up_tables!$A$194:$B$195,2,FALSE)&amp;"|"&amp;VLOOKUP(Nutrients_from_current_land_use!$B$7,Value_look_up_tables!$A$153:$C$175,3,FALSE)&amp;"|"&amp;VLOOKUP($B$6,Value_look_up_tables!$A$185:$B$190,2,FALSE)))),Value_look_up_tables!$F$49:$H$149,3,FALSE),
IFERROR(IFERROR($B24*VLOOKUP($A24&amp;"|"&amp;VLOOKUP(Nutrients_from_current_land_use!$B$8,Value_look_up_tables!$A$194:$B$195,2,FALSE)&amp;"|"&amp;VLOOKUP(Nutrients_from_current_land_use!$B$7,Value_look_up_tables!$A$153:$C$175,3,FALSE)&amp;"|"&amp;VLOOKUP($B$6,Value_look_up_tables!$A$185:$B$190,2,FALSE),Value_look_up_tables!$F$49:$H$149,3,FALSE),IFERROR($B24*VLOOKUP($A24&amp;"|"&amp;"TRUE"&amp;"|"&amp;VLOOKUP(Nutrients_from_current_land_use!$B$7,Value_look_up_tables!$A$153:$C$175,3,FALSE)&amp;"|"&amp;VLOOKUP($B$6,Value_look_up_tables!$A$185:$B$190,2,FALSE),Value_look_up_tables!$F$49:$H$149,3,FALSE),$B24*VLOOKUP($A24&amp;"|"&amp;VLOOKUP(Nutrients_from_current_land_use!$B$8,Value_look_up_tables!$A$194:$B$195,2,FALSE)&amp;"|"&amp;VLOOKUP(Nutrients_from_current_land_use!$B$7,Value_look_up_tables!$A$153:$C$175,3,FALSE)&amp;"|"&amp;"DrainedArGr",Value_look_up_tables!$F$49:$H$149,3,FALSE))),IFERROR($B24*VLOOKUP($A24&amp;"|"&amp;VLOOKUP(Nutrients_from_current_land_use!$B$7,Value_look_up_tables!$A$153:$C$175,3,FALSE),Value_look_up_tables!$I$49:$K$141,3,FALSE),$B24*VLOOKUP($A24,Value_look_up_tables!$B$49:$M$141,12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$179:$B$181,2,FALSE)&amp;"|"&amp;$A24&amp;"|"&amp;VLOOKUP(Nutrients_from_current_land_use!$B$8,Value_look_up_tables!$A$194:$B$195,2,FALSE)&amp;"|"&amp;VLOOKUP(Nutrients_from_current_land_use!$B$7,Value_look_up_tables!$A$153:$C$175,3,FALSE)&amp;"|"&amp;VLOOKUP($B$6,Value_look_up_tables!$A$185:$B$190,2,FALSE)))),Value_look_up_tables!$F$49:$H$149,3,FALSE),
IFERROR($B24*VLOOKUP($A24&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$179:$B$181,2,FALSE)&amp;"|"&amp;$A25&amp;"|"&amp;VLOOKUP(Nutrients_from_current_land_use!$B$8,Value_look_up_tables!$A$194:$B$195,2,FALSE)&amp;"|"&amp;VLOOKUP(Nutrients_from_current_land_use!$B$7,Value_look_up_tables!$A$153:$C$175,3,FALSE)&amp;"|"&amp;VLOOKUP($B$6,Value_look_up_tables!$A$185:$B$190,2,FALSE)))),Value_look_up_tables!$F$49:$H$149,3,FALSE),
IFERROR(IFERROR($B25*VLOOKUP($A25&amp;"|"&amp;VLOOKUP(Nutrients_from_current_land_use!$B$8,Value_look_up_tables!$A$194:$B$195,2,FALSE)&amp;"|"&amp;VLOOKUP(Nutrients_from_current_land_use!$B$7,Value_look_up_tables!$A$153:$C$175,3,FALSE)&amp;"|"&amp;VLOOKUP($B$6,Value_look_up_tables!$A$185:$B$190,2,FALSE),Value_look_up_tables!$F$49:$H$149,3,FALSE),IFERROR($B25*VLOOKUP($A25&amp;"|"&amp;"TRUE"&amp;"|"&amp;VLOOKUP(Nutrients_from_current_land_use!$B$7,Value_look_up_tables!$A$153:$C$175,3,FALSE)&amp;"|"&amp;VLOOKUP($B$6,Value_look_up_tables!$A$185:$B$190,2,FALSE),Value_look_up_tables!$F$49:$H$149,3,FALSE),$B25*VLOOKUP($A25&amp;"|"&amp;VLOOKUP(Nutrients_from_current_land_use!$B$8,Value_look_up_tables!$A$194:$B$195,2,FALSE)&amp;"|"&amp;VLOOKUP(Nutrients_from_current_land_use!$B$7,Value_look_up_tables!$A$153:$C$175,3,FALSE)&amp;"|"&amp;"DrainedArGr",Value_look_up_tables!$F$49:$H$149,3,FALSE))),IFERROR($B25*VLOOKUP($A25&amp;"|"&amp;VLOOKUP(Nutrients_from_current_land_use!$B$7,Value_look_up_tables!$A$153:$C$175,3,FALSE),Value_look_up_tables!$I$49:$K$141,3,FALSE),$B25*VLOOKUP($A25,Value_look_up_tables!$B$49:$M$141,12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$179:$B$181,2,FALSE)&amp;"|"&amp;$A25&amp;"|"&amp;VLOOKUP(Nutrients_from_current_land_use!$B$8,Value_look_up_tables!$A$194:$B$195,2,FALSE)&amp;"|"&amp;VLOOKUP(Nutrients_from_current_land_use!$B$7,Value_look_up_tables!$A$153:$C$175,3,FALSE)&amp;"|"&amp;VLOOKUP($B$6,Value_look_up_tables!$A$185:$B$190,2,FALSE)))),Value_look_up_tables!$F$49:$H$149,3,FALSE),
IFERROR($B25*VLOOKUP($A25&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$179:$B$181,2,FALSE)&amp;"|"&amp;$A26&amp;"|"&amp;VLOOKUP(Nutrients_from_current_land_use!$B$8,Value_look_up_tables!$A$194:$B$195,2,FALSE)&amp;"|"&amp;VLOOKUP(Nutrients_from_current_land_use!$B$7,Value_look_up_tables!$A$153:$C$175,3,FALSE)&amp;"|"&amp;VLOOKUP($B$6,Value_look_up_tables!$A$185:$B$190,2,FALSE)))),Value_look_up_tables!$F$49:$H$149,3,FALSE),
IFERROR(IFERROR($B26*VLOOKUP($A26&amp;"|"&amp;VLOOKUP(Nutrients_from_current_land_use!$B$8,Value_look_up_tables!$A$194:$B$195,2,FALSE)&amp;"|"&amp;VLOOKUP(Nutrients_from_current_land_use!$B$7,Value_look_up_tables!$A$153:$C$175,3,FALSE)&amp;"|"&amp;VLOOKUP($B$6,Value_look_up_tables!$A$185:$B$190,2,FALSE),Value_look_up_tables!$F$49:$H$149,3,FALSE),IFERROR($B26*VLOOKUP($A26&amp;"|"&amp;"TRUE"&amp;"|"&amp;VLOOKUP(Nutrients_from_current_land_use!$B$7,Value_look_up_tables!$A$153:$C$175,3,FALSE)&amp;"|"&amp;VLOOKUP($B$6,Value_look_up_tables!$A$185:$B$190,2,FALSE),Value_look_up_tables!$F$49:$H$149,3,FALSE),$B26*VLOOKUP($A26&amp;"|"&amp;VLOOKUP(Nutrients_from_current_land_use!$B$8,Value_look_up_tables!$A$194:$B$195,2,FALSE)&amp;"|"&amp;VLOOKUP(Nutrients_from_current_land_use!$B$7,Value_look_up_tables!$A$153:$C$175,3,FALSE)&amp;"|"&amp;"DrainedArGr",Value_look_up_tables!$F$49:$H$149,3,FALSE))),IFERROR($B26*VLOOKUP($A26&amp;"|"&amp;VLOOKUP(Nutrients_from_current_land_use!$B$7,Value_look_up_tables!$A$153:$C$175,3,FALSE),Value_look_up_tables!$I$49:$K$141,3,FALSE),$B26*VLOOKUP($A26,Value_look_up_tables!$B$49:$M$141,12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$179:$B$181,2,FALSE)&amp;"|"&amp;$A26&amp;"|"&amp;VLOOKUP(Nutrients_from_current_land_use!$B$8,Value_look_up_tables!$A$194:$B$195,2,FALSE)&amp;"|"&amp;VLOOKUP(Nutrients_from_current_land_use!$B$7,Value_look_up_tables!$A$153:$C$175,3,FALSE)&amp;"|"&amp;VLOOKUP($B$6,Value_look_up_tables!$A$185:$B$190,2,FALSE)))),Value_look_up_tables!$F$49:$H$149,3,FALSE),
IFERROR($B26*VLOOKUP($A26&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$179:$B$181,2,FALSE)&amp;"|"&amp;$A27&amp;"|"&amp;VLOOKUP(Nutrients_from_current_land_use!$B$8,Value_look_up_tables!$A$194:$B$195,2,FALSE)&amp;"|"&amp;VLOOKUP(Nutrients_from_current_land_use!$B$7,Value_look_up_tables!$A$153:$C$175,3,FALSE)&amp;"|"&amp;VLOOKUP($B$6,Value_look_up_tables!$A$185:$B$190,2,FALSE)))),Value_look_up_tables!$F$49:$H$149,3,FALSE),
IFERROR(IFERROR($B27*VLOOKUP($A27&amp;"|"&amp;VLOOKUP(Nutrients_from_current_land_use!$B$8,Value_look_up_tables!$A$194:$B$195,2,FALSE)&amp;"|"&amp;VLOOKUP(Nutrients_from_current_land_use!$B$7,Value_look_up_tables!$A$153:$C$175,3,FALSE)&amp;"|"&amp;VLOOKUP($B$6,Value_look_up_tables!$A$185:$B$190,2,FALSE),Value_look_up_tables!$F$49:$H$149,3,FALSE),IFERROR($B27*VLOOKUP($A27&amp;"|"&amp;"TRUE"&amp;"|"&amp;VLOOKUP(Nutrients_from_current_land_use!$B$7,Value_look_up_tables!$A$153:$C$175,3,FALSE)&amp;"|"&amp;VLOOKUP($B$6,Value_look_up_tables!$A$185:$B$190,2,FALSE),Value_look_up_tables!$F$49:$H$149,3,FALSE),$B27*VLOOKUP($A27&amp;"|"&amp;VLOOKUP(Nutrients_from_current_land_use!$B$8,Value_look_up_tables!$A$194:$B$195,2,FALSE)&amp;"|"&amp;VLOOKUP(Nutrients_from_current_land_use!$B$7,Value_look_up_tables!$A$153:$C$175,3,FALSE)&amp;"|"&amp;"DrainedArGr",Value_look_up_tables!$F$49:$H$149,3,FALSE))),IFERROR($B27*VLOOKUP($A27&amp;"|"&amp;VLOOKUP(Nutrients_from_current_land_use!$B$7,Value_look_up_tables!$A$153:$C$175,3,FALSE),Value_look_up_tables!$I$49:$K$141,3,FALSE),$B27*VLOOKUP($A27,Value_look_up_tables!$B$49:$M$141,12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$179:$B$181,2,FALSE)&amp;"|"&amp;$A27&amp;"|"&amp;VLOOKUP(Nutrients_from_current_land_use!$B$8,Value_look_up_tables!$A$194:$B$195,2,FALSE)&amp;"|"&amp;VLOOKUP(Nutrients_from_current_land_use!$B$7,Value_look_up_tables!$A$153:$C$175,3,FALSE)&amp;"|"&amp;VLOOKUP($B$6,Value_look_up_tables!$A$185:$B$190,2,FALSE)))),Value_look_up_tables!$F$49:$H$149,3,FALSE),
IFERROR($B27*VLOOKUP($A27&amp;"|"&amp;VLOOKUP(Nutrients_from_current_land_use!$B$8,Value_look_up_tables!$A$194:$B$195,2,FALSE)&amp;"|"&amp;VLOOKUP(Nutrients_from_current_land_use!$B$7,Value_look_up_tables!$A$153:$C$175,3,FALSE)&amp;"|"&amp;VLOOKUP($B$6,Value_look_up_tables!$A$185:$B$190,2,FALSE),Value_look_up_tables!$F$49:$H$149,3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apOfU8wWbFt3YG/BC8TcL8tVLNfJOH4+UCpx1O5zcfYqsz5Ipp+75lMUb0N2FN0VsD1cDdwwpmSl2/8eWrYGfQ==" saltValue="4fcH9My/o5dnPSTBa4Kp8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Value_look_up_tables!$A$165:$A$171</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Value_look_up_tables!$A$194:$A$195</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Value_look_up_tables!$A$185:$A$190</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Value_look_up_tables!$A$179:$A$181</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Value_look_up_tables!$A$219:$A$234</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$181:$B$181,2,FALSE)&amp;"|"&amp;A5&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$181:$B$181,2,FALSE)&amp;"|"&amp;A6&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$181:$B$181,2,FALSE)&amp;"|"&amp;A7&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$181:$B$181,2,FALSE)&amp;"|"&amp;A8&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$181:$B$181,2,FALSE)&amp;"|"&amp;A9&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$181:$B$181,2,FALSE)&amp;"|"&amp;A10&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$181:$B$181,2,FALSE)&amp;"|"&amp;A11&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$181:$B$181,2,FALSE)&amp;"|"&amp;A12&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$181:$B$181,2,FALSE)&amp;"|"&amp;A13&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$181:$B$181,2,FALSE)&amp;"|"&amp;A14&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$181:$B$181,2,FALSE)&amp;"|"&amp;A15&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$181:$B$181,2,FALSE)&amp;"|"&amp;A16&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$181:$B$181,2,FALSE)&amp;"|"&amp;A17&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$181:$B$181,2,FALSE)&amp;"|"&amp;A18&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$181:$B$181,2,FALSE)&amp;"|"&amp;A19&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$181:$B$181,2,FALSE)&amp;"|"&amp;A20&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$181:$B$181,2,FALSE)&amp;"|"&amp;A21&amp;"|"&amp;VLOOKUP(Nutrients_from_current_land_use!$B$8,Value_look_up_tables!$A$194:$B$195,2,FALSE)&amp;"|"&amp;VLOOKUP(Nutrients_from_current_land_use!$B$7,Value_look_up_tables!$A$153:$C$175,3,FALSE)&amp;"|"&amp;VLOOKUP(Nutrients_from_current_land_use!$B$6,Value_look_up_tables!$A$185:$B$190,2,FALSE)))),Value_look_up_tables!$F$49:$H$149,3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Value_look_up_tables!$A$208:$A$215</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_xlfn.ANCHORARRAY(Value_look_up_tables!$A$238)</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$43,2,FALSE))&gt;(VLOOKUP(Nutrients_from_wastewater!$B$9,Value_look_up_tables!$A$5:$E$43,3,FALSE)),(VLOOKUP(Nutrients_from_wastewater!$B$9,Value_look_up_tables!$A$5:$E$43,2,FALSE))&gt;(VLOOKUP(Nutrients_from_wastewater!$B$9,Value_look_up_tables!$A$5:$E$43,3,FALSE)))),"Post-2030 annual nutrient budget","Annual nutrient budget"),"Annual nutrient budget")</f>
        <v>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38"/>
  <sheetViews>
    <sheetView topLeftCell="A25" zoomScaleNormal="100" workbookViewId="0">
      <selection activeCell="C32" sqref="C32"/>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8</v>
      </c>
      <c r="C5" s="91">
        <v>8</v>
      </c>
      <c r="D5" s="92">
        <v>8</v>
      </c>
      <c r="E5" s="65"/>
      <c r="F5" s="65"/>
      <c r="G5" s="65"/>
      <c r="H5" s="65"/>
      <c r="I5" s="65"/>
      <c r="J5" s="65"/>
      <c r="L5" s="65"/>
      <c r="M5" s="65"/>
    </row>
    <row r="6" spans="1:14" x14ac:dyDescent="0.3">
      <c r="A6" s="90" t="s">
        <v>122</v>
      </c>
      <c r="B6" s="91">
        <v>8</v>
      </c>
      <c r="C6" s="91">
        <v>8</v>
      </c>
      <c r="D6" s="92">
        <v>8</v>
      </c>
      <c r="E6" s="65"/>
      <c r="F6" s="65"/>
      <c r="G6" s="65"/>
      <c r="H6" s="65"/>
      <c r="I6" s="65"/>
      <c r="J6" s="65"/>
      <c r="L6" s="65"/>
      <c r="M6" s="65"/>
    </row>
    <row r="7" spans="1:14" x14ac:dyDescent="0.3">
      <c r="A7" s="90" t="s">
        <v>123</v>
      </c>
      <c r="B7" s="91">
        <v>8</v>
      </c>
      <c r="C7" s="91">
        <v>8</v>
      </c>
      <c r="D7" s="92">
        <v>8</v>
      </c>
      <c r="E7" s="65"/>
      <c r="F7" s="65"/>
      <c r="G7" s="65"/>
      <c r="H7" s="65"/>
      <c r="I7" s="65"/>
      <c r="J7" s="65"/>
      <c r="L7" s="65"/>
      <c r="M7" s="65"/>
    </row>
    <row r="8" spans="1:14" x14ac:dyDescent="0.3">
      <c r="A8" s="90" t="s">
        <v>124</v>
      </c>
      <c r="B8" s="91">
        <v>8</v>
      </c>
      <c r="C8" s="91">
        <v>8</v>
      </c>
      <c r="D8" s="92">
        <v>0.25</v>
      </c>
      <c r="E8" s="65"/>
      <c r="F8" s="65"/>
      <c r="G8" s="65"/>
      <c r="H8" s="65"/>
      <c r="I8" s="65"/>
      <c r="J8" s="65"/>
      <c r="L8" s="65"/>
      <c r="M8" s="65"/>
    </row>
    <row r="9" spans="1:14" x14ac:dyDescent="0.3">
      <c r="A9" s="90" t="s">
        <v>125</v>
      </c>
      <c r="B9" s="91">
        <v>8</v>
      </c>
      <c r="C9" s="91">
        <v>8</v>
      </c>
      <c r="D9" s="92">
        <v>8</v>
      </c>
      <c r="E9" s="65"/>
      <c r="F9" s="65"/>
      <c r="G9" s="65"/>
      <c r="H9" s="65"/>
      <c r="I9" s="65"/>
      <c r="J9" s="65"/>
      <c r="L9" s="65"/>
      <c r="M9" s="65"/>
    </row>
    <row r="10" spans="1:14" x14ac:dyDescent="0.3">
      <c r="A10" s="90" t="s">
        <v>126</v>
      </c>
      <c r="B10" s="91">
        <v>8</v>
      </c>
      <c r="C10" s="91">
        <v>8</v>
      </c>
      <c r="D10" s="92">
        <v>0.4</v>
      </c>
      <c r="E10" s="65"/>
      <c r="F10" s="65"/>
      <c r="G10" s="65"/>
      <c r="H10" s="65"/>
      <c r="I10" s="65"/>
      <c r="J10" s="65"/>
      <c r="L10" s="65"/>
      <c r="M10" s="65"/>
    </row>
    <row r="11" spans="1:14" x14ac:dyDescent="0.3">
      <c r="A11" s="90" t="s">
        <v>127</v>
      </c>
      <c r="B11" s="91">
        <v>8</v>
      </c>
      <c r="C11" s="91">
        <v>8</v>
      </c>
      <c r="D11" s="92">
        <v>1.5</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8</v>
      </c>
      <c r="D13" s="92">
        <v>8</v>
      </c>
      <c r="E13" s="65"/>
      <c r="F13" s="65"/>
      <c r="G13" s="65"/>
      <c r="H13" s="65"/>
      <c r="I13" s="65"/>
      <c r="J13" s="65"/>
      <c r="L13" s="65"/>
      <c r="M13" s="65"/>
    </row>
    <row r="14" spans="1:14" x14ac:dyDescent="0.3">
      <c r="A14" s="90" t="s">
        <v>130</v>
      </c>
      <c r="B14" s="91">
        <v>8</v>
      </c>
      <c r="C14" s="91">
        <v>8</v>
      </c>
      <c r="D14" s="92">
        <v>8</v>
      </c>
      <c r="E14" s="65"/>
      <c r="F14" s="65"/>
      <c r="G14" s="65"/>
      <c r="H14" s="65"/>
      <c r="I14" s="65"/>
      <c r="J14" s="65"/>
      <c r="L14" s="65"/>
      <c r="M14" s="65"/>
    </row>
    <row r="15" spans="1:14" x14ac:dyDescent="0.3">
      <c r="A15" s="90" t="s">
        <v>131</v>
      </c>
      <c r="B15" s="91">
        <v>1</v>
      </c>
      <c r="C15" s="91">
        <v>1</v>
      </c>
      <c r="D15" s="92">
        <v>0.25</v>
      </c>
      <c r="E15" s="65"/>
      <c r="F15" s="65"/>
      <c r="G15" s="65"/>
      <c r="H15" s="65"/>
      <c r="I15" s="65"/>
      <c r="J15" s="65"/>
      <c r="L15" s="65"/>
      <c r="M15" s="65"/>
    </row>
    <row r="16" spans="1:14" x14ac:dyDescent="0.3">
      <c r="A16" s="90" t="s">
        <v>132</v>
      </c>
      <c r="B16" s="91">
        <v>8</v>
      </c>
      <c r="C16" s="91">
        <v>8</v>
      </c>
      <c r="D16" s="92">
        <v>8</v>
      </c>
      <c r="E16" s="65"/>
      <c r="F16" s="65"/>
      <c r="G16" s="65"/>
      <c r="H16" s="65"/>
      <c r="I16" s="65"/>
      <c r="J16" s="65"/>
      <c r="L16" s="65"/>
      <c r="M16" s="65"/>
    </row>
    <row r="17" spans="1:13" x14ac:dyDescent="0.3">
      <c r="A17" s="90" t="s">
        <v>133</v>
      </c>
      <c r="B17" s="91">
        <v>8</v>
      </c>
      <c r="C17" s="91">
        <v>8</v>
      </c>
      <c r="D17" s="92">
        <v>8</v>
      </c>
      <c r="E17" s="65"/>
      <c r="F17" s="65"/>
      <c r="G17" s="65"/>
      <c r="H17" s="65"/>
      <c r="I17" s="65"/>
      <c r="J17" s="65"/>
      <c r="L17" s="65"/>
      <c r="M17" s="65"/>
    </row>
    <row r="18" spans="1:13" x14ac:dyDescent="0.3">
      <c r="A18" s="90" t="s">
        <v>134</v>
      </c>
      <c r="B18" s="91">
        <v>8</v>
      </c>
      <c r="C18" s="91">
        <v>8</v>
      </c>
      <c r="D18" s="92">
        <v>8</v>
      </c>
      <c r="E18" s="65"/>
      <c r="F18" s="65"/>
      <c r="G18" s="65"/>
      <c r="H18" s="65"/>
      <c r="I18" s="65"/>
      <c r="J18" s="65"/>
      <c r="L18" s="65"/>
      <c r="M18" s="65"/>
    </row>
    <row r="19" spans="1:13" x14ac:dyDescent="0.3">
      <c r="A19" s="90" t="s">
        <v>135</v>
      </c>
      <c r="B19" s="91">
        <v>8</v>
      </c>
      <c r="C19" s="91">
        <v>8</v>
      </c>
      <c r="D19" s="92">
        <v>0.5</v>
      </c>
      <c r="E19" s="65"/>
      <c r="F19" s="65"/>
      <c r="G19" s="65"/>
      <c r="H19" s="65"/>
      <c r="I19" s="65"/>
      <c r="J19" s="65"/>
      <c r="L19" s="65"/>
      <c r="M19" s="65"/>
    </row>
    <row r="20" spans="1:13" x14ac:dyDescent="0.3">
      <c r="A20" s="90" t="s">
        <v>136</v>
      </c>
      <c r="B20" s="91">
        <v>8</v>
      </c>
      <c r="C20" s="91">
        <v>8</v>
      </c>
      <c r="D20" s="92">
        <v>0.3</v>
      </c>
      <c r="E20" s="65"/>
      <c r="F20" s="65"/>
      <c r="G20" s="65"/>
      <c r="H20" s="65"/>
      <c r="I20" s="65"/>
      <c r="J20" s="65"/>
      <c r="L20" s="65"/>
      <c r="M20" s="65"/>
    </row>
    <row r="21" spans="1:13" x14ac:dyDescent="0.3">
      <c r="A21" s="90" t="s">
        <v>137</v>
      </c>
      <c r="B21" s="91">
        <v>8</v>
      </c>
      <c r="C21" s="91">
        <v>8</v>
      </c>
      <c r="D21" s="92">
        <v>0.25</v>
      </c>
      <c r="E21" s="65"/>
      <c r="F21" s="65"/>
      <c r="G21" s="65"/>
      <c r="H21" s="65"/>
      <c r="I21" s="65"/>
      <c r="J21" s="65"/>
      <c r="L21" s="65"/>
      <c r="M21" s="65"/>
    </row>
    <row r="22" spans="1:13" x14ac:dyDescent="0.3">
      <c r="A22" s="90" t="s">
        <v>138</v>
      </c>
      <c r="B22" s="91">
        <v>8</v>
      </c>
      <c r="C22" s="91">
        <v>8</v>
      </c>
      <c r="D22" s="92">
        <v>8</v>
      </c>
      <c r="E22" s="65"/>
      <c r="F22" s="65"/>
      <c r="G22" s="65"/>
      <c r="H22" s="65"/>
      <c r="I22" s="65"/>
      <c r="J22" s="65"/>
      <c r="L22" s="65"/>
      <c r="M22" s="65"/>
    </row>
    <row r="23" spans="1:13" x14ac:dyDescent="0.3">
      <c r="A23" s="90" t="s">
        <v>139</v>
      </c>
      <c r="B23" s="91">
        <v>8</v>
      </c>
      <c r="C23" s="91">
        <v>8</v>
      </c>
      <c r="D23" s="92">
        <v>8</v>
      </c>
      <c r="E23" s="65"/>
      <c r="F23" s="65"/>
      <c r="G23" s="65"/>
      <c r="H23" s="65"/>
      <c r="I23" s="65"/>
      <c r="J23" s="65"/>
      <c r="L23" s="65"/>
      <c r="M23" s="65"/>
    </row>
    <row r="24" spans="1:13" x14ac:dyDescent="0.3">
      <c r="A24" s="90" t="s">
        <v>140</v>
      </c>
      <c r="B24" s="91">
        <v>8</v>
      </c>
      <c r="C24" s="91">
        <v>8</v>
      </c>
      <c r="D24" s="92">
        <v>0.8</v>
      </c>
      <c r="E24" s="65"/>
      <c r="F24" s="65"/>
      <c r="G24" s="65"/>
      <c r="H24" s="65"/>
      <c r="I24" s="65"/>
      <c r="J24" s="65"/>
      <c r="L24" s="65"/>
      <c r="M24" s="65"/>
    </row>
    <row r="25" spans="1:13" x14ac:dyDescent="0.3">
      <c r="A25" s="90" t="s">
        <v>141</v>
      </c>
      <c r="B25" s="91">
        <v>8</v>
      </c>
      <c r="C25" s="91">
        <v>8</v>
      </c>
      <c r="D25" s="92">
        <v>1</v>
      </c>
      <c r="E25" s="65"/>
      <c r="F25" s="65"/>
      <c r="G25" s="65"/>
      <c r="H25" s="65"/>
      <c r="I25" s="65"/>
      <c r="J25" s="65"/>
      <c r="L25" s="65"/>
      <c r="M25" s="65"/>
    </row>
    <row r="26" spans="1:13" x14ac:dyDescent="0.3">
      <c r="A26" s="90" t="s">
        <v>142</v>
      </c>
      <c r="B26" s="91">
        <v>8</v>
      </c>
      <c r="C26" s="91">
        <v>8</v>
      </c>
      <c r="D26" s="92">
        <v>8</v>
      </c>
      <c r="E26" s="65"/>
      <c r="F26" s="65"/>
      <c r="G26" s="65"/>
      <c r="H26" s="65"/>
      <c r="I26" s="65"/>
      <c r="J26" s="65"/>
      <c r="L26" s="65"/>
      <c r="M26" s="65"/>
    </row>
    <row r="27" spans="1:13" x14ac:dyDescent="0.3">
      <c r="A27" s="90" t="s">
        <v>143</v>
      </c>
      <c r="B27" s="91">
        <v>8</v>
      </c>
      <c r="C27" s="91">
        <v>8</v>
      </c>
      <c r="D27" s="92">
        <v>8</v>
      </c>
      <c r="E27" s="65"/>
      <c r="F27" s="65"/>
      <c r="G27" s="65"/>
      <c r="H27" s="65"/>
      <c r="I27" s="65"/>
      <c r="J27" s="65"/>
      <c r="L27" s="65"/>
      <c r="M27" s="65"/>
    </row>
    <row r="28" spans="1:13" x14ac:dyDescent="0.3">
      <c r="A28" s="90" t="s">
        <v>144</v>
      </c>
      <c r="B28" s="91">
        <v>0.8</v>
      </c>
      <c r="C28" s="91">
        <v>0.8</v>
      </c>
      <c r="D28" s="92">
        <v>0.25</v>
      </c>
      <c r="E28" s="65"/>
      <c r="F28" s="65"/>
      <c r="G28" s="65"/>
      <c r="H28" s="65"/>
      <c r="I28" s="65"/>
      <c r="J28" s="65"/>
      <c r="L28" s="65"/>
      <c r="M28" s="65"/>
    </row>
    <row r="29" spans="1:13" x14ac:dyDescent="0.3">
      <c r="A29" s="90" t="s">
        <v>145</v>
      </c>
      <c r="B29" s="91">
        <v>8</v>
      </c>
      <c r="C29" s="91">
        <v>8</v>
      </c>
      <c r="D29" s="92">
        <v>8</v>
      </c>
      <c r="E29" s="65"/>
      <c r="F29" s="65"/>
      <c r="G29" s="65"/>
      <c r="H29" s="65"/>
      <c r="I29" s="65"/>
      <c r="J29" s="65"/>
      <c r="L29" s="65"/>
      <c r="M29" s="65"/>
    </row>
    <row r="30" spans="1:13" x14ac:dyDescent="0.3">
      <c r="A30" s="90" t="s">
        <v>146</v>
      </c>
      <c r="B30" s="91">
        <v>8</v>
      </c>
      <c r="C30" s="91">
        <v>8</v>
      </c>
      <c r="D30" s="92">
        <v>0.3</v>
      </c>
      <c r="E30" s="65"/>
      <c r="F30" s="65"/>
      <c r="G30" s="65"/>
      <c r="H30" s="65"/>
      <c r="I30" s="65"/>
      <c r="J30" s="65"/>
      <c r="L30" s="65"/>
      <c r="M30" s="65"/>
    </row>
    <row r="31" spans="1:13" x14ac:dyDescent="0.3">
      <c r="A31" s="90" t="s">
        <v>147</v>
      </c>
      <c r="B31" s="91">
        <v>8</v>
      </c>
      <c r="C31" s="91">
        <v>8</v>
      </c>
      <c r="D31" s="92">
        <v>8</v>
      </c>
      <c r="E31" s="65"/>
      <c r="F31" s="65"/>
      <c r="G31" s="65"/>
      <c r="H31" s="65"/>
      <c r="I31" s="65"/>
      <c r="J31" s="65"/>
      <c r="L31" s="65"/>
      <c r="M31" s="65"/>
    </row>
    <row r="32" spans="1:13" x14ac:dyDescent="0.3">
      <c r="A32" s="90" t="s">
        <v>148</v>
      </c>
      <c r="B32" s="91">
        <v>8</v>
      </c>
      <c r="C32" s="91">
        <v>8</v>
      </c>
      <c r="D32" s="92">
        <v>8</v>
      </c>
      <c r="E32" s="65"/>
      <c r="F32" s="65"/>
      <c r="G32" s="65"/>
      <c r="H32" s="65"/>
      <c r="I32" s="65"/>
      <c r="J32" s="65"/>
      <c r="L32" s="65"/>
      <c r="M32" s="65"/>
    </row>
    <row r="33" spans="1:13" x14ac:dyDescent="0.3">
      <c r="A33" s="90" t="s">
        <v>149</v>
      </c>
      <c r="B33" s="91">
        <v>8</v>
      </c>
      <c r="C33" s="91">
        <v>8</v>
      </c>
      <c r="D33" s="92">
        <v>8</v>
      </c>
      <c r="E33" s="65"/>
      <c r="F33" s="65"/>
      <c r="G33" s="65"/>
      <c r="H33" s="65"/>
      <c r="I33" s="65"/>
      <c r="J33" s="65"/>
      <c r="L33" s="65"/>
      <c r="M33" s="65"/>
    </row>
    <row r="34" spans="1:13" x14ac:dyDescent="0.3">
      <c r="A34" s="90" t="s">
        <v>150</v>
      </c>
      <c r="B34" s="91">
        <v>8</v>
      </c>
      <c r="C34" s="91">
        <v>8</v>
      </c>
      <c r="D34" s="92">
        <v>0.6</v>
      </c>
      <c r="E34" s="65"/>
      <c r="F34" s="65"/>
      <c r="G34" s="65"/>
      <c r="H34" s="65"/>
      <c r="I34" s="65"/>
      <c r="J34" s="65"/>
      <c r="L34" s="65"/>
      <c r="M34" s="65"/>
    </row>
    <row r="35" spans="1:13" x14ac:dyDescent="0.3">
      <c r="A35" s="90" t="s">
        <v>151</v>
      </c>
      <c r="B35" s="91">
        <v>8</v>
      </c>
      <c r="C35" s="91">
        <v>8</v>
      </c>
      <c r="D35" s="92">
        <v>8</v>
      </c>
      <c r="E35" s="65"/>
      <c r="F35" s="65"/>
      <c r="G35" s="65"/>
      <c r="H35" s="65"/>
      <c r="I35" s="65"/>
      <c r="J35" s="65"/>
      <c r="L35" s="65"/>
      <c r="M35" s="65"/>
    </row>
    <row r="36" spans="1:13" x14ac:dyDescent="0.3">
      <c r="A36" s="90" t="s">
        <v>152</v>
      </c>
      <c r="B36" s="91">
        <v>8</v>
      </c>
      <c r="C36" s="91">
        <v>8</v>
      </c>
      <c r="D36" s="92">
        <v>8</v>
      </c>
      <c r="E36" s="65"/>
      <c r="F36" s="65"/>
      <c r="G36" s="65"/>
      <c r="H36" s="65"/>
      <c r="I36" s="65"/>
      <c r="J36" s="65"/>
      <c r="L36" s="65"/>
      <c r="M36" s="65"/>
    </row>
    <row r="37" spans="1:13" x14ac:dyDescent="0.3">
      <c r="A37" s="90" t="s">
        <v>153</v>
      </c>
      <c r="B37" s="91">
        <v>8</v>
      </c>
      <c r="C37" s="91">
        <v>8</v>
      </c>
      <c r="D37" s="92">
        <v>8</v>
      </c>
      <c r="E37" s="65"/>
      <c r="F37" s="65"/>
      <c r="G37" s="65"/>
      <c r="H37" s="65"/>
      <c r="I37" s="65"/>
      <c r="J37" s="65"/>
      <c r="L37" s="65"/>
      <c r="M37" s="65"/>
    </row>
    <row r="38" spans="1:13" x14ac:dyDescent="0.3">
      <c r="A38" s="90" t="s">
        <v>154</v>
      </c>
      <c r="B38" s="91">
        <v>8</v>
      </c>
      <c r="C38" s="91">
        <v>8</v>
      </c>
      <c r="D38" s="92">
        <v>8</v>
      </c>
      <c r="E38" s="65"/>
      <c r="F38" s="65"/>
      <c r="G38" s="65"/>
      <c r="H38" s="65"/>
      <c r="I38" s="65"/>
      <c r="J38" s="65"/>
      <c r="L38" s="65"/>
      <c r="M38" s="65"/>
    </row>
    <row r="39" spans="1:13" x14ac:dyDescent="0.3">
      <c r="A39" s="90" t="s">
        <v>155</v>
      </c>
      <c r="B39" s="91">
        <v>8</v>
      </c>
      <c r="C39" s="91">
        <v>8</v>
      </c>
      <c r="D39" s="92">
        <v>1.5</v>
      </c>
      <c r="E39" s="65"/>
      <c r="F39" s="65"/>
      <c r="G39" s="65"/>
      <c r="H39" s="65"/>
      <c r="I39" s="65"/>
      <c r="J39" s="65"/>
      <c r="L39" s="65"/>
      <c r="M39" s="65"/>
    </row>
    <row r="40" spans="1:13" x14ac:dyDescent="0.3">
      <c r="A40" s="90" t="s">
        <v>156</v>
      </c>
      <c r="B40" s="91">
        <v>8</v>
      </c>
      <c r="C40" s="91">
        <v>8</v>
      </c>
      <c r="D40" s="92">
        <v>0.6</v>
      </c>
      <c r="E40" s="65"/>
      <c r="F40" s="65"/>
      <c r="G40" s="65"/>
      <c r="H40" s="65"/>
      <c r="I40" s="65"/>
      <c r="J40" s="65"/>
      <c r="L40" s="65"/>
      <c r="M40" s="65"/>
    </row>
    <row r="41" spans="1:13" x14ac:dyDescent="0.3">
      <c r="A41" s="90" t="s">
        <v>157</v>
      </c>
      <c r="B41" s="91">
        <v>8</v>
      </c>
      <c r="C41" s="91">
        <v>8</v>
      </c>
      <c r="D41" s="92">
        <v>8</v>
      </c>
      <c r="E41" s="65"/>
      <c r="F41" s="65"/>
      <c r="G41" s="65"/>
      <c r="H41" s="65"/>
      <c r="I41" s="65"/>
      <c r="J41" s="65"/>
      <c r="L41" s="65"/>
      <c r="M41" s="65"/>
    </row>
    <row r="42" spans="1:13" x14ac:dyDescent="0.3">
      <c r="A42" s="90" t="s">
        <v>158</v>
      </c>
      <c r="B42" s="91">
        <v>9.6999999999999993</v>
      </c>
      <c r="C42" s="91">
        <v>9.6999999999999993</v>
      </c>
      <c r="D42" s="92">
        <v>9.6999999999999993</v>
      </c>
      <c r="E42" s="65"/>
      <c r="F42" s="65"/>
      <c r="G42" s="65"/>
      <c r="H42" s="65"/>
      <c r="I42" s="65"/>
      <c r="J42" s="65"/>
      <c r="L42" s="65"/>
      <c r="M42" s="65"/>
    </row>
    <row r="43" spans="1:13" x14ac:dyDescent="0.3">
      <c r="A43" s="90" t="s">
        <v>159</v>
      </c>
      <c r="B43" s="91">
        <v>11.6</v>
      </c>
      <c r="C43" s="91">
        <v>11.6</v>
      </c>
      <c r="D43" s="92">
        <v>11.6</v>
      </c>
      <c r="E43" s="65"/>
      <c r="F43" s="65"/>
      <c r="G43" s="65"/>
      <c r="H43" s="65"/>
      <c r="I43" s="65"/>
      <c r="J43" s="65"/>
      <c r="L43" s="65"/>
      <c r="M43" s="65"/>
    </row>
    <row r="44" spans="1:13" x14ac:dyDescent="0.3">
      <c r="A44" s="90" t="s">
        <v>160</v>
      </c>
      <c r="B44" s="91"/>
      <c r="C44" s="91"/>
      <c r="D44" s="92"/>
      <c r="E44" s="65"/>
      <c r="F44" s="65"/>
      <c r="G44" s="65"/>
      <c r="H44" s="65"/>
      <c r="I44" s="65"/>
      <c r="J44" s="65"/>
      <c r="L44" s="65"/>
      <c r="M44" s="65"/>
    </row>
    <row r="45" spans="1:13" x14ac:dyDescent="0.3">
      <c r="A45" s="93" t="s">
        <v>161</v>
      </c>
      <c r="B45" s="94"/>
      <c r="C45" s="94"/>
      <c r="D45" s="95"/>
      <c r="E45" s="65"/>
      <c r="F45" s="65"/>
      <c r="G45" s="65"/>
      <c r="H45" s="65"/>
      <c r="I45" s="65"/>
      <c r="J45" s="65"/>
      <c r="L45" s="65"/>
      <c r="M45" s="65"/>
    </row>
    <row r="46" spans="1:13" x14ac:dyDescent="0.3">
      <c r="A46" s="65"/>
      <c r="B46" s="65"/>
      <c r="C46" s="65"/>
      <c r="D46" s="65"/>
      <c r="E46" s="65"/>
      <c r="F46" s="65"/>
      <c r="G46" s="65"/>
      <c r="H46" s="65"/>
      <c r="I46" s="65"/>
      <c r="J46" s="65"/>
      <c r="K46" s="65"/>
      <c r="L46" s="65"/>
      <c r="M46" s="65"/>
    </row>
    <row r="47" spans="1:13" ht="37.5" customHeight="1" x14ac:dyDescent="0.3">
      <c r="A47" s="106" t="s">
        <v>162</v>
      </c>
      <c r="B47" s="108"/>
      <c r="C47" s="65"/>
      <c r="D47" s="65"/>
      <c r="E47" s="65"/>
      <c r="F47" s="65"/>
      <c r="G47" s="65"/>
      <c r="H47" s="65"/>
      <c r="I47" s="65"/>
      <c r="J47" s="65"/>
      <c r="K47" s="65"/>
      <c r="L47" s="65"/>
      <c r="M47" s="65"/>
    </row>
    <row r="48" spans="1:13" ht="56" x14ac:dyDescent="0.3">
      <c r="A48" s="120" t="s">
        <v>163</v>
      </c>
      <c r="B48" s="120" t="s">
        <v>164</v>
      </c>
      <c r="C48" s="120" t="s">
        <v>165</v>
      </c>
      <c r="D48" s="120" t="s">
        <v>166</v>
      </c>
      <c r="E48" s="120" t="s">
        <v>167</v>
      </c>
      <c r="F48" s="120" t="s">
        <v>168</v>
      </c>
      <c r="G48" s="120" t="s">
        <v>169</v>
      </c>
      <c r="H48" s="120" t="s">
        <v>170</v>
      </c>
      <c r="I48" s="120" t="s">
        <v>171</v>
      </c>
      <c r="J48" s="120" t="s">
        <v>172</v>
      </c>
      <c r="K48" s="120" t="s">
        <v>173</v>
      </c>
      <c r="L48" s="120" t="s">
        <v>174</v>
      </c>
      <c r="M48" s="120" t="s">
        <v>175</v>
      </c>
    </row>
    <row r="49" spans="1:13" x14ac:dyDescent="0.3">
      <c r="A49" s="96" t="s">
        <v>176</v>
      </c>
      <c r="B49" s="96" t="s">
        <v>177</v>
      </c>
      <c r="C49" s="96" t="b">
        <v>0</v>
      </c>
      <c r="D49" s="96" t="s">
        <v>178</v>
      </c>
      <c r="E49" s="96" t="s">
        <v>179</v>
      </c>
      <c r="F49" s="91" t="s">
        <v>180</v>
      </c>
      <c r="G49" s="103"/>
      <c r="H49" s="103">
        <v>0.23588675187798716</v>
      </c>
      <c r="I49" s="91" t="s">
        <v>181</v>
      </c>
      <c r="J49" s="91"/>
      <c r="K49" s="91">
        <v>0.70243888607800886</v>
      </c>
      <c r="L49" s="91"/>
      <c r="M49" s="91">
        <v>0.70416408893095406</v>
      </c>
    </row>
    <row r="50" spans="1:13" x14ac:dyDescent="0.3">
      <c r="A50" s="96" t="s">
        <v>176</v>
      </c>
      <c r="B50" s="96" t="s">
        <v>177</v>
      </c>
      <c r="C50" s="96" t="b">
        <v>0</v>
      </c>
      <c r="D50" s="96" t="s">
        <v>178</v>
      </c>
      <c r="E50" s="96" t="s">
        <v>182</v>
      </c>
      <c r="F50" s="91" t="s">
        <v>183</v>
      </c>
      <c r="G50" s="103"/>
      <c r="H50" s="103">
        <v>1.1689910202780305</v>
      </c>
      <c r="I50" s="91" t="s">
        <v>181</v>
      </c>
      <c r="J50" s="91"/>
      <c r="K50" s="91"/>
      <c r="L50" s="91"/>
      <c r="M50" s="91"/>
    </row>
    <row r="51" spans="1:13" x14ac:dyDescent="0.3">
      <c r="A51" s="96" t="s">
        <v>176</v>
      </c>
      <c r="B51" s="96" t="s">
        <v>177</v>
      </c>
      <c r="C51" s="96" t="b">
        <v>0</v>
      </c>
      <c r="D51" s="96" t="s">
        <v>184</v>
      </c>
      <c r="E51" s="96" t="s">
        <v>179</v>
      </c>
      <c r="F51" s="91" t="s">
        <v>185</v>
      </c>
      <c r="G51" s="103"/>
      <c r="H51" s="103">
        <v>0.40013203214166426</v>
      </c>
      <c r="I51" s="91" t="s">
        <v>186</v>
      </c>
      <c r="J51" s="91"/>
      <c r="K51" s="91">
        <v>1.1916605132647025</v>
      </c>
      <c r="L51" s="91"/>
      <c r="M51" s="91"/>
    </row>
    <row r="52" spans="1:13" x14ac:dyDescent="0.3">
      <c r="A52" s="96" t="s">
        <v>176</v>
      </c>
      <c r="B52" s="96" t="s">
        <v>187</v>
      </c>
      <c r="C52" s="96" t="b">
        <v>0</v>
      </c>
      <c r="D52" s="96" t="s">
        <v>188</v>
      </c>
      <c r="E52" s="96" t="s">
        <v>182</v>
      </c>
      <c r="F52" s="91" t="s">
        <v>189</v>
      </c>
      <c r="G52" s="103"/>
      <c r="H52" s="103">
        <v>1.3377940462758575</v>
      </c>
      <c r="I52" s="91" t="s">
        <v>190</v>
      </c>
      <c r="J52" s="91"/>
      <c r="K52" s="91">
        <v>0.68876278454603135</v>
      </c>
      <c r="L52" s="91"/>
      <c r="M52" s="91">
        <v>1.1318612308399134</v>
      </c>
    </row>
    <row r="53" spans="1:13" x14ac:dyDescent="0.3">
      <c r="A53" s="96" t="s">
        <v>176</v>
      </c>
      <c r="B53" s="96" t="s">
        <v>187</v>
      </c>
      <c r="C53" s="96" t="b">
        <v>0</v>
      </c>
      <c r="D53" s="96" t="s">
        <v>178</v>
      </c>
      <c r="E53" s="96" t="s">
        <v>179</v>
      </c>
      <c r="F53" s="91" t="s">
        <v>191</v>
      </c>
      <c r="G53" s="103"/>
      <c r="H53" s="103">
        <v>0.32097981046025226</v>
      </c>
      <c r="I53" s="91" t="s">
        <v>192</v>
      </c>
      <c r="J53" s="91"/>
      <c r="K53" s="91">
        <v>1.1146009205328391</v>
      </c>
      <c r="L53" s="91"/>
      <c r="M53" s="91"/>
    </row>
    <row r="54" spans="1:13" x14ac:dyDescent="0.3">
      <c r="A54" s="96" t="s">
        <v>176</v>
      </c>
      <c r="B54" s="96" t="s">
        <v>187</v>
      </c>
      <c r="C54" s="96" t="b">
        <v>0</v>
      </c>
      <c r="D54" s="96" t="s">
        <v>178</v>
      </c>
      <c r="E54" s="96" t="s">
        <v>182</v>
      </c>
      <c r="F54" s="91" t="s">
        <v>193</v>
      </c>
      <c r="G54" s="103"/>
      <c r="H54" s="103">
        <v>1.9082220306054261</v>
      </c>
      <c r="I54" s="91" t="s">
        <v>192</v>
      </c>
      <c r="J54" s="91"/>
      <c r="K54" s="91"/>
      <c r="L54" s="91"/>
      <c r="M54" s="91"/>
    </row>
    <row r="55" spans="1:13" x14ac:dyDescent="0.3">
      <c r="A55" s="96" t="s">
        <v>176</v>
      </c>
      <c r="B55" s="96" t="s">
        <v>187</v>
      </c>
      <c r="C55" s="96" t="b">
        <v>0</v>
      </c>
      <c r="D55" s="96" t="s">
        <v>184</v>
      </c>
      <c r="E55" s="96" t="s">
        <v>179</v>
      </c>
      <c r="F55" s="91" t="s">
        <v>194</v>
      </c>
      <c r="G55" s="103"/>
      <c r="H55" s="103">
        <v>0.47723224976035566</v>
      </c>
      <c r="I55" s="91" t="s">
        <v>195</v>
      </c>
      <c r="J55" s="91"/>
      <c r="K55" s="91">
        <v>1.8469657515959728</v>
      </c>
      <c r="L55" s="91"/>
      <c r="M55" s="91"/>
    </row>
    <row r="56" spans="1:13" x14ac:dyDescent="0.3">
      <c r="A56" s="96" t="s">
        <v>176</v>
      </c>
      <c r="B56" s="96" t="s">
        <v>196</v>
      </c>
      <c r="C56" s="96" t="b">
        <v>0</v>
      </c>
      <c r="D56" s="96" t="s">
        <v>178</v>
      </c>
      <c r="E56" s="96" t="s">
        <v>179</v>
      </c>
      <c r="F56" s="91" t="s">
        <v>197</v>
      </c>
      <c r="G56" s="103"/>
      <c r="H56" s="103">
        <v>0.23675323765102765</v>
      </c>
      <c r="I56" s="91" t="s">
        <v>198</v>
      </c>
      <c r="J56" s="91"/>
      <c r="K56" s="91">
        <v>0.55458990781503925</v>
      </c>
      <c r="L56" s="91"/>
      <c r="M56" s="91">
        <v>0.60529958337397538</v>
      </c>
    </row>
    <row r="57" spans="1:13" x14ac:dyDescent="0.3">
      <c r="A57" s="96" t="s">
        <v>176</v>
      </c>
      <c r="B57" s="96" t="s">
        <v>196</v>
      </c>
      <c r="C57" s="96" t="b">
        <v>0</v>
      </c>
      <c r="D57" s="96" t="s">
        <v>178</v>
      </c>
      <c r="E57" s="96" t="s">
        <v>182</v>
      </c>
      <c r="F57" s="91" t="s">
        <v>199</v>
      </c>
      <c r="G57" s="103"/>
      <c r="H57" s="103">
        <v>0.87242657797905088</v>
      </c>
      <c r="I57" s="91" t="s">
        <v>198</v>
      </c>
      <c r="J57" s="91"/>
      <c r="K57" s="91"/>
      <c r="L57" s="91"/>
      <c r="M57" s="91"/>
    </row>
    <row r="58" spans="1:13" x14ac:dyDescent="0.3">
      <c r="A58" s="96" t="s">
        <v>176</v>
      </c>
      <c r="B58" s="96" t="s">
        <v>196</v>
      </c>
      <c r="C58" s="96" t="b">
        <v>0</v>
      </c>
      <c r="D58" s="96" t="s">
        <v>184</v>
      </c>
      <c r="E58" s="96" t="s">
        <v>179</v>
      </c>
      <c r="F58" s="91" t="s">
        <v>200</v>
      </c>
      <c r="G58" s="103"/>
      <c r="H58" s="103">
        <v>0.38250718419120466</v>
      </c>
      <c r="I58" s="91" t="s">
        <v>201</v>
      </c>
      <c r="J58" s="91"/>
      <c r="K58" s="91"/>
      <c r="L58" s="91"/>
      <c r="M58" s="91"/>
    </row>
    <row r="59" spans="1:13" x14ac:dyDescent="0.3">
      <c r="A59" s="96" t="s">
        <v>176</v>
      </c>
      <c r="B59" s="96" t="s">
        <v>202</v>
      </c>
      <c r="C59" s="96" t="b">
        <v>0</v>
      </c>
      <c r="D59" s="96" t="s">
        <v>188</v>
      </c>
      <c r="E59" s="96" t="s">
        <v>179</v>
      </c>
      <c r="F59" s="91" t="s">
        <v>203</v>
      </c>
      <c r="G59" s="103"/>
      <c r="H59" s="103">
        <v>0.20590845377044695</v>
      </c>
      <c r="I59" s="91" t="s">
        <v>204</v>
      </c>
      <c r="J59" s="91"/>
      <c r="K59" s="91">
        <v>0.49655861087662245</v>
      </c>
      <c r="L59" s="91"/>
      <c r="M59" s="91">
        <v>0.74794629411133529</v>
      </c>
    </row>
    <row r="60" spans="1:13" x14ac:dyDescent="0.3">
      <c r="A60" s="96" t="s">
        <v>176</v>
      </c>
      <c r="B60" s="96" t="s">
        <v>202</v>
      </c>
      <c r="C60" s="96" t="b">
        <v>0</v>
      </c>
      <c r="D60" s="96" t="s">
        <v>188</v>
      </c>
      <c r="E60" s="96" t="s">
        <v>182</v>
      </c>
      <c r="F60" s="91" t="s">
        <v>205</v>
      </c>
      <c r="G60" s="103"/>
      <c r="H60" s="103">
        <v>1.0188114200202139</v>
      </c>
      <c r="I60" s="91" t="s">
        <v>204</v>
      </c>
      <c r="J60" s="91"/>
      <c r="K60" s="91"/>
      <c r="L60" s="91"/>
      <c r="M60" s="91"/>
    </row>
    <row r="61" spans="1:13" x14ac:dyDescent="0.3">
      <c r="A61" s="96" t="s">
        <v>176</v>
      </c>
      <c r="B61" s="96" t="s">
        <v>202</v>
      </c>
      <c r="C61" s="96" t="b">
        <v>0</v>
      </c>
      <c r="D61" s="96" t="s">
        <v>178</v>
      </c>
      <c r="E61" s="96" t="s">
        <v>179</v>
      </c>
      <c r="F61" s="91" t="s">
        <v>206</v>
      </c>
      <c r="G61" s="103"/>
      <c r="H61" s="103">
        <v>0.28747063545911694</v>
      </c>
      <c r="I61" s="91" t="s">
        <v>207</v>
      </c>
      <c r="J61" s="91"/>
      <c r="K61" s="91">
        <v>0.88773108331060446</v>
      </c>
      <c r="L61" s="91"/>
      <c r="M61" s="91"/>
    </row>
    <row r="62" spans="1:13" x14ac:dyDescent="0.3">
      <c r="A62" s="96" t="s">
        <v>176</v>
      </c>
      <c r="B62" s="96" t="s">
        <v>202</v>
      </c>
      <c r="C62" s="96" t="b">
        <v>0</v>
      </c>
      <c r="D62" s="96" t="s">
        <v>178</v>
      </c>
      <c r="E62" s="96" t="s">
        <v>182</v>
      </c>
      <c r="F62" s="91" t="s">
        <v>208</v>
      </c>
      <c r="G62" s="103"/>
      <c r="H62" s="103">
        <v>1.4879915311620919</v>
      </c>
      <c r="I62" s="91" t="s">
        <v>207</v>
      </c>
      <c r="J62" s="91"/>
      <c r="K62" s="91"/>
      <c r="L62" s="91"/>
      <c r="M62" s="91"/>
    </row>
    <row r="63" spans="1:13" x14ac:dyDescent="0.3">
      <c r="A63" s="96" t="s">
        <v>176</v>
      </c>
      <c r="B63" s="96" t="s">
        <v>202</v>
      </c>
      <c r="C63" s="96" t="b">
        <v>0</v>
      </c>
      <c r="D63" s="96" t="s">
        <v>184</v>
      </c>
      <c r="E63" s="96" t="s">
        <v>179</v>
      </c>
      <c r="F63" s="91" t="s">
        <v>209</v>
      </c>
      <c r="G63" s="103"/>
      <c r="H63" s="103">
        <v>0.45033253046510474</v>
      </c>
      <c r="I63" s="91" t="s">
        <v>210</v>
      </c>
      <c r="J63" s="91"/>
      <c r="K63" s="91">
        <v>1.119434387596195</v>
      </c>
      <c r="L63" s="91"/>
      <c r="M63" s="91"/>
    </row>
    <row r="64" spans="1:13" x14ac:dyDescent="0.3">
      <c r="A64" s="96" t="s">
        <v>211</v>
      </c>
      <c r="B64" s="96" t="s">
        <v>177</v>
      </c>
      <c r="C64" s="96" t="b">
        <v>0</v>
      </c>
      <c r="D64" s="96" t="s">
        <v>188</v>
      </c>
      <c r="E64" s="96" t="s">
        <v>179</v>
      </c>
      <c r="F64" s="91" t="s">
        <v>212</v>
      </c>
      <c r="G64" s="103"/>
      <c r="H64" s="103">
        <v>0.18069660300191417</v>
      </c>
      <c r="I64" s="91" t="s">
        <v>213</v>
      </c>
      <c r="J64" s="91"/>
      <c r="K64" s="91">
        <v>0.48773607411984016</v>
      </c>
      <c r="L64" s="91"/>
      <c r="M64" s="91"/>
    </row>
    <row r="65" spans="1:14" x14ac:dyDescent="0.3">
      <c r="A65" s="96" t="s">
        <v>211</v>
      </c>
      <c r="B65" s="96" t="s">
        <v>177</v>
      </c>
      <c r="C65" s="96" t="b">
        <v>0</v>
      </c>
      <c r="D65" s="96" t="s">
        <v>188</v>
      </c>
      <c r="E65" s="96" t="s">
        <v>214</v>
      </c>
      <c r="F65" s="91" t="s">
        <v>215</v>
      </c>
      <c r="G65" s="103"/>
      <c r="H65" s="103">
        <v>0.42269985197338045</v>
      </c>
      <c r="I65" s="91" t="s">
        <v>213</v>
      </c>
      <c r="J65" s="91"/>
      <c r="K65" s="91"/>
      <c r="L65" s="91"/>
      <c r="M65" s="91"/>
    </row>
    <row r="66" spans="1:14" x14ac:dyDescent="0.3">
      <c r="A66" s="96" t="s">
        <v>211</v>
      </c>
      <c r="B66" s="96" t="s">
        <v>177</v>
      </c>
      <c r="C66" s="96" t="b">
        <v>0</v>
      </c>
      <c r="D66" s="96" t="s">
        <v>188</v>
      </c>
      <c r="E66" s="96" t="s">
        <v>182</v>
      </c>
      <c r="F66" s="91" t="s">
        <v>216</v>
      </c>
      <c r="G66" s="103"/>
      <c r="H66" s="103">
        <v>0.85981176738422582</v>
      </c>
      <c r="I66" s="91" t="s">
        <v>213</v>
      </c>
      <c r="J66" s="91"/>
      <c r="K66" s="91"/>
      <c r="L66" s="91"/>
      <c r="M66" s="91"/>
    </row>
    <row r="67" spans="1:14" x14ac:dyDescent="0.3">
      <c r="A67" s="96" t="s">
        <v>211</v>
      </c>
      <c r="B67" s="96" t="s">
        <v>177</v>
      </c>
      <c r="C67" s="96" t="b">
        <v>1</v>
      </c>
      <c r="D67" s="96" t="s">
        <v>188</v>
      </c>
      <c r="E67" s="96" t="s">
        <v>182</v>
      </c>
      <c r="F67" s="91" t="s">
        <v>217</v>
      </c>
      <c r="G67" s="103"/>
      <c r="H67" s="103">
        <v>0.85981176738422582</v>
      </c>
      <c r="I67" s="91" t="s">
        <v>213</v>
      </c>
      <c r="J67" s="91"/>
      <c r="K67" s="91"/>
      <c r="L67" s="91"/>
      <c r="M67" s="91"/>
    </row>
    <row r="68" spans="1:14" x14ac:dyDescent="0.3">
      <c r="A68" s="96" t="s">
        <v>211</v>
      </c>
      <c r="B68" s="96" t="s">
        <v>177</v>
      </c>
      <c r="C68" s="96" t="b">
        <v>0</v>
      </c>
      <c r="D68" s="96" t="s">
        <v>178</v>
      </c>
      <c r="E68" s="96" t="s">
        <v>179</v>
      </c>
      <c r="F68" s="91" t="s">
        <v>218</v>
      </c>
      <c r="G68" s="103"/>
      <c r="H68" s="103">
        <v>0.27150994658374789</v>
      </c>
      <c r="I68" s="91" t="s">
        <v>181</v>
      </c>
      <c r="J68" s="91"/>
      <c r="K68" s="91"/>
      <c r="L68" s="91"/>
      <c r="M68" s="91"/>
    </row>
    <row r="69" spans="1:14" x14ac:dyDescent="0.3">
      <c r="A69" s="96" t="s">
        <v>211</v>
      </c>
      <c r="B69" s="96" t="s">
        <v>177</v>
      </c>
      <c r="C69" s="96" t="b">
        <v>0</v>
      </c>
      <c r="D69" s="96" t="s">
        <v>178</v>
      </c>
      <c r="E69" s="96" t="s">
        <v>182</v>
      </c>
      <c r="F69" s="91" t="s">
        <v>219</v>
      </c>
      <c r="G69" s="103"/>
      <c r="H69" s="103">
        <v>1.3111368651226027</v>
      </c>
      <c r="I69" s="91" t="s">
        <v>181</v>
      </c>
      <c r="J69" s="91"/>
      <c r="K69" s="91"/>
      <c r="L69" s="91"/>
      <c r="M69" s="91"/>
    </row>
    <row r="70" spans="1:14" x14ac:dyDescent="0.3">
      <c r="A70" s="96" t="s">
        <v>211</v>
      </c>
      <c r="B70" s="96" t="s">
        <v>177</v>
      </c>
      <c r="C70" s="96" t="b">
        <v>0</v>
      </c>
      <c r="D70" s="96" t="s">
        <v>184</v>
      </c>
      <c r="E70" s="96" t="s">
        <v>179</v>
      </c>
      <c r="F70" s="91" t="s">
        <v>220</v>
      </c>
      <c r="G70" s="103"/>
      <c r="H70" s="103">
        <v>0.47014847440477148</v>
      </c>
      <c r="I70" s="91" t="s">
        <v>186</v>
      </c>
      <c r="J70" s="91"/>
      <c r="K70" s="91"/>
      <c r="L70" s="91"/>
      <c r="M70" s="91"/>
      <c r="N70" s="65"/>
    </row>
    <row r="71" spans="1:14" x14ac:dyDescent="0.3">
      <c r="A71" s="96" t="s">
        <v>211</v>
      </c>
      <c r="B71" s="96" t="s">
        <v>177</v>
      </c>
      <c r="C71" s="96" t="b">
        <v>0</v>
      </c>
      <c r="D71" s="96" t="s">
        <v>184</v>
      </c>
      <c r="E71" s="96" t="s">
        <v>214</v>
      </c>
      <c r="F71" s="91" t="s">
        <v>221</v>
      </c>
      <c r="G71" s="103"/>
      <c r="H71" s="103">
        <v>0.9161838311905558</v>
      </c>
      <c r="I71" s="91" t="s">
        <v>186</v>
      </c>
      <c r="J71" s="91"/>
      <c r="K71" s="91"/>
      <c r="L71" s="91"/>
      <c r="M71" s="91"/>
      <c r="N71" s="65"/>
    </row>
    <row r="72" spans="1:14" x14ac:dyDescent="0.3">
      <c r="A72" s="96" t="s">
        <v>211</v>
      </c>
      <c r="B72" s="96" t="s">
        <v>177</v>
      </c>
      <c r="C72" s="96" t="b">
        <v>0</v>
      </c>
      <c r="D72" s="96" t="s">
        <v>184</v>
      </c>
      <c r="E72" s="96" t="s">
        <v>182</v>
      </c>
      <c r="F72" s="91" t="s">
        <v>222</v>
      </c>
      <c r="G72" s="103"/>
      <c r="H72" s="103">
        <v>2.2586656764618871</v>
      </c>
      <c r="I72" s="91" t="s">
        <v>186</v>
      </c>
      <c r="J72" s="91"/>
      <c r="K72" s="91"/>
      <c r="L72" s="91"/>
      <c r="M72" s="91"/>
      <c r="N72" s="65"/>
    </row>
    <row r="73" spans="1:14" x14ac:dyDescent="0.3">
      <c r="A73" s="96" t="s">
        <v>211</v>
      </c>
      <c r="B73" s="96" t="s">
        <v>223</v>
      </c>
      <c r="C73" s="96" t="b">
        <v>0</v>
      </c>
      <c r="D73" s="96" t="s">
        <v>188</v>
      </c>
      <c r="E73" s="96" t="s">
        <v>182</v>
      </c>
      <c r="F73" s="91" t="s">
        <v>224</v>
      </c>
      <c r="G73" s="103"/>
      <c r="H73" s="103">
        <v>0.94045749206137363</v>
      </c>
      <c r="I73" s="91" t="s">
        <v>225</v>
      </c>
      <c r="J73" s="91"/>
      <c r="K73" s="91">
        <v>0.94045749206137363</v>
      </c>
      <c r="L73" s="91"/>
      <c r="M73" s="91">
        <v>1.45043166852254</v>
      </c>
      <c r="N73" s="65"/>
    </row>
    <row r="74" spans="1:14" x14ac:dyDescent="0.3">
      <c r="A74" s="96" t="s">
        <v>211</v>
      </c>
      <c r="B74" s="96" t="s">
        <v>223</v>
      </c>
      <c r="C74" s="96" t="b">
        <v>1</v>
      </c>
      <c r="D74" s="96" t="s">
        <v>188</v>
      </c>
      <c r="E74" s="96" t="s">
        <v>182</v>
      </c>
      <c r="F74" s="91" t="s">
        <v>226</v>
      </c>
      <c r="G74" s="103"/>
      <c r="H74" s="103">
        <v>0.94045749206137363</v>
      </c>
      <c r="I74" s="91" t="s">
        <v>225</v>
      </c>
      <c r="J74" s="91"/>
      <c r="K74" s="91"/>
      <c r="L74" s="91"/>
      <c r="M74" s="91"/>
      <c r="N74" s="65"/>
    </row>
    <row r="75" spans="1:14" x14ac:dyDescent="0.3">
      <c r="A75" s="96" t="s">
        <v>211</v>
      </c>
      <c r="B75" s="96" t="s">
        <v>223</v>
      </c>
      <c r="C75" s="96" t="b">
        <v>0</v>
      </c>
      <c r="D75" s="96" t="s">
        <v>178</v>
      </c>
      <c r="E75" s="96" t="s">
        <v>182</v>
      </c>
      <c r="F75" s="91" t="s">
        <v>227</v>
      </c>
      <c r="G75" s="103"/>
      <c r="H75" s="103">
        <v>1.4060787444463103</v>
      </c>
      <c r="I75" s="91" t="s">
        <v>228</v>
      </c>
      <c r="J75" s="91"/>
      <c r="K75" s="91">
        <v>1.4060787444463103</v>
      </c>
      <c r="L75" s="91"/>
      <c r="M75" s="91"/>
      <c r="N75" s="65"/>
    </row>
    <row r="76" spans="1:14" x14ac:dyDescent="0.3">
      <c r="A76" s="96" t="s">
        <v>211</v>
      </c>
      <c r="B76" s="96" t="s">
        <v>223</v>
      </c>
      <c r="C76" s="96" t="b">
        <v>0</v>
      </c>
      <c r="D76" s="96" t="s">
        <v>184</v>
      </c>
      <c r="E76" s="96" t="s">
        <v>182</v>
      </c>
      <c r="F76" s="91" t="s">
        <v>229</v>
      </c>
      <c r="G76" s="103"/>
      <c r="H76" s="103">
        <v>2.5147329455211027</v>
      </c>
      <c r="I76" s="91" t="s">
        <v>230</v>
      </c>
      <c r="J76" s="91"/>
      <c r="K76" s="91">
        <v>2.5147329455211027</v>
      </c>
      <c r="L76" s="91"/>
      <c r="M76" s="91"/>
      <c r="N76" s="65"/>
    </row>
    <row r="77" spans="1:14" x14ac:dyDescent="0.3">
      <c r="A77" s="96" t="s">
        <v>211</v>
      </c>
      <c r="B77" s="96" t="s">
        <v>231</v>
      </c>
      <c r="C77" s="96" t="b">
        <v>0</v>
      </c>
      <c r="D77" s="96" t="s">
        <v>188</v>
      </c>
      <c r="E77" s="96" t="s">
        <v>179</v>
      </c>
      <c r="F77" s="91" t="s">
        <v>232</v>
      </c>
      <c r="G77" s="103"/>
      <c r="H77" s="103">
        <v>0.29324432917266446</v>
      </c>
      <c r="I77" s="91" t="s">
        <v>233</v>
      </c>
      <c r="J77" s="91"/>
      <c r="K77" s="91">
        <v>0.75871904557791348</v>
      </c>
      <c r="L77" s="91"/>
      <c r="M77" s="91">
        <v>1.2622687489751065</v>
      </c>
      <c r="N77" s="65"/>
    </row>
    <row r="78" spans="1:14" x14ac:dyDescent="0.3">
      <c r="A78" s="96" t="s">
        <v>211</v>
      </c>
      <c r="B78" s="96" t="s">
        <v>231</v>
      </c>
      <c r="C78" s="96" t="b">
        <v>0</v>
      </c>
      <c r="D78" s="96" t="s">
        <v>188</v>
      </c>
      <c r="E78" s="96" t="s">
        <v>182</v>
      </c>
      <c r="F78" s="91" t="s">
        <v>234</v>
      </c>
      <c r="G78" s="103"/>
      <c r="H78" s="103">
        <v>1.2241937619831624</v>
      </c>
      <c r="I78" s="91" t="s">
        <v>233</v>
      </c>
      <c r="J78" s="91"/>
      <c r="K78" s="91"/>
      <c r="L78" s="91"/>
      <c r="M78" s="91"/>
      <c r="N78" s="65"/>
    </row>
    <row r="79" spans="1:14" x14ac:dyDescent="0.3">
      <c r="A79" s="96" t="s">
        <v>211</v>
      </c>
      <c r="B79" s="96" t="s">
        <v>231</v>
      </c>
      <c r="C79" s="96" t="b">
        <v>0</v>
      </c>
      <c r="D79" s="96" t="s">
        <v>184</v>
      </c>
      <c r="E79" s="96" t="s">
        <v>179</v>
      </c>
      <c r="F79" s="91" t="s">
        <v>235</v>
      </c>
      <c r="G79" s="103"/>
      <c r="H79" s="103">
        <v>0.66730816127104997</v>
      </c>
      <c r="I79" s="91" t="s">
        <v>236</v>
      </c>
      <c r="J79" s="91"/>
      <c r="K79" s="91">
        <v>1.7658184523723</v>
      </c>
      <c r="L79" s="91"/>
      <c r="M79" s="91"/>
      <c r="N79" s="65"/>
    </row>
    <row r="80" spans="1:14" x14ac:dyDescent="0.3">
      <c r="A80" s="96" t="s">
        <v>211</v>
      </c>
      <c r="B80" s="96" t="s">
        <v>231</v>
      </c>
      <c r="C80" s="96" t="b">
        <v>0</v>
      </c>
      <c r="D80" s="96" t="s">
        <v>184</v>
      </c>
      <c r="E80" s="96" t="s">
        <v>182</v>
      </c>
      <c r="F80" s="91" t="s">
        <v>237</v>
      </c>
      <c r="G80" s="103"/>
      <c r="H80" s="103">
        <v>2.8643287434735498</v>
      </c>
      <c r="I80" s="91" t="s">
        <v>236</v>
      </c>
      <c r="J80" s="91"/>
      <c r="K80" s="91"/>
      <c r="L80" s="91"/>
      <c r="M80" s="91"/>
      <c r="N80" s="65"/>
    </row>
    <row r="81" spans="1:14" x14ac:dyDescent="0.3">
      <c r="A81" s="96" t="s">
        <v>211</v>
      </c>
      <c r="B81" s="96" t="s">
        <v>187</v>
      </c>
      <c r="C81" s="96" t="b">
        <v>0</v>
      </c>
      <c r="D81" s="96" t="s">
        <v>188</v>
      </c>
      <c r="E81" s="96" t="s">
        <v>182</v>
      </c>
      <c r="F81" s="91" t="s">
        <v>238</v>
      </c>
      <c r="G81" s="103"/>
      <c r="H81" s="103">
        <v>1.5829191599463366</v>
      </c>
      <c r="I81" s="91" t="s">
        <v>190</v>
      </c>
      <c r="J81" s="91"/>
      <c r="K81" s="91">
        <v>0.77047115576952441</v>
      </c>
      <c r="L81" s="91"/>
      <c r="M81" s="91"/>
      <c r="N81" s="65"/>
    </row>
    <row r="82" spans="1:14" x14ac:dyDescent="0.3">
      <c r="A82" s="96" t="s">
        <v>211</v>
      </c>
      <c r="B82" s="96" t="s">
        <v>187</v>
      </c>
      <c r="C82" s="96" t="b">
        <v>1</v>
      </c>
      <c r="D82" s="96" t="s">
        <v>188</v>
      </c>
      <c r="E82" s="96" t="s">
        <v>182</v>
      </c>
      <c r="F82" s="91" t="s">
        <v>239</v>
      </c>
      <c r="G82" s="103"/>
      <c r="H82" s="103">
        <v>1.550972330411194</v>
      </c>
      <c r="I82" s="91" t="s">
        <v>190</v>
      </c>
      <c r="J82" s="91"/>
      <c r="K82" s="91"/>
      <c r="L82" s="91"/>
      <c r="M82" s="91"/>
      <c r="N82" s="65"/>
    </row>
    <row r="83" spans="1:14" x14ac:dyDescent="0.3">
      <c r="A83" s="96" t="s">
        <v>211</v>
      </c>
      <c r="B83" s="96" t="s">
        <v>187</v>
      </c>
      <c r="C83" s="96" t="b">
        <v>0</v>
      </c>
      <c r="D83" s="96" t="s">
        <v>178</v>
      </c>
      <c r="E83" s="96" t="s">
        <v>179</v>
      </c>
      <c r="F83" s="91" t="s">
        <v>240</v>
      </c>
      <c r="G83" s="103"/>
      <c r="H83" s="103">
        <v>0.36677830703775138</v>
      </c>
      <c r="I83" s="91" t="s">
        <v>192</v>
      </c>
      <c r="J83" s="91"/>
      <c r="K83" s="91">
        <v>1.2970425218430985</v>
      </c>
      <c r="L83" s="91"/>
      <c r="M83" s="91"/>
      <c r="N83" s="65"/>
    </row>
    <row r="84" spans="1:14" x14ac:dyDescent="0.3">
      <c r="A84" s="96" t="s">
        <v>211</v>
      </c>
      <c r="B84" s="96" t="s">
        <v>187</v>
      </c>
      <c r="C84" s="96" t="b">
        <v>0</v>
      </c>
      <c r="D84" s="96" t="s">
        <v>178</v>
      </c>
      <c r="E84" s="96" t="s">
        <v>182</v>
      </c>
      <c r="F84" s="91" t="s">
        <v>241</v>
      </c>
      <c r="G84" s="103"/>
      <c r="H84" s="103">
        <v>2.2273067366484458</v>
      </c>
      <c r="I84" s="91" t="s">
        <v>192</v>
      </c>
      <c r="J84" s="91"/>
      <c r="K84" s="91"/>
      <c r="L84" s="91"/>
      <c r="M84" s="91"/>
      <c r="N84" s="65"/>
    </row>
    <row r="85" spans="1:14" x14ac:dyDescent="0.3">
      <c r="A85" s="96" t="s">
        <v>211</v>
      </c>
      <c r="B85" s="96" t="s">
        <v>187</v>
      </c>
      <c r="C85" s="96" t="b">
        <v>0</v>
      </c>
      <c r="D85" s="96" t="s">
        <v>184</v>
      </c>
      <c r="E85" s="96" t="s">
        <v>179</v>
      </c>
      <c r="F85" s="91" t="s">
        <v>242</v>
      </c>
      <c r="G85" s="103"/>
      <c r="H85" s="103">
        <v>0.536194863955475</v>
      </c>
      <c r="I85" s="91" t="s">
        <v>195</v>
      </c>
      <c r="J85" s="91"/>
      <c r="K85" s="91">
        <v>1.8764470586935325</v>
      </c>
      <c r="L85" s="91"/>
      <c r="M85" s="91"/>
      <c r="N85" s="65"/>
    </row>
    <row r="86" spans="1:14" x14ac:dyDescent="0.3">
      <c r="A86" s="96" t="s">
        <v>211</v>
      </c>
      <c r="B86" s="96" t="s">
        <v>187</v>
      </c>
      <c r="C86" s="96" t="b">
        <v>0</v>
      </c>
      <c r="D86" s="96" t="s">
        <v>184</v>
      </c>
      <c r="E86" s="96" t="s">
        <v>182</v>
      </c>
      <c r="F86" s="91" t="s">
        <v>243</v>
      </c>
      <c r="G86" s="103"/>
      <c r="H86" s="103">
        <v>3.2166992534315897</v>
      </c>
      <c r="I86" s="91" t="s">
        <v>195</v>
      </c>
      <c r="J86" s="91"/>
      <c r="K86" s="91"/>
      <c r="L86" s="91"/>
      <c r="M86" s="91"/>
      <c r="N86" s="65"/>
    </row>
    <row r="87" spans="1:14" x14ac:dyDescent="0.3">
      <c r="A87" s="96" t="s">
        <v>211</v>
      </c>
      <c r="B87" s="96" t="s">
        <v>196</v>
      </c>
      <c r="C87" s="96" t="b">
        <v>0</v>
      </c>
      <c r="D87" s="96" t="s">
        <v>188</v>
      </c>
      <c r="E87" s="96" t="s">
        <v>179</v>
      </c>
      <c r="F87" s="91" t="s">
        <v>244</v>
      </c>
      <c r="G87" s="103"/>
      <c r="H87" s="103">
        <v>0.17257474802072167</v>
      </c>
      <c r="I87" s="91" t="s">
        <v>245</v>
      </c>
      <c r="J87" s="91"/>
      <c r="K87" s="91">
        <v>0.40222307647083316</v>
      </c>
      <c r="L87" s="91"/>
      <c r="M87" s="91"/>
      <c r="N87" s="65"/>
    </row>
    <row r="88" spans="1:14" x14ac:dyDescent="0.3">
      <c r="A88" s="96" t="s">
        <v>211</v>
      </c>
      <c r="B88" s="96" t="s">
        <v>196</v>
      </c>
      <c r="C88" s="96" t="b">
        <v>1</v>
      </c>
      <c r="D88" s="96" t="s">
        <v>188</v>
      </c>
      <c r="E88" s="96" t="s">
        <v>179</v>
      </c>
      <c r="F88" s="91" t="s">
        <v>246</v>
      </c>
      <c r="G88" s="103"/>
      <c r="H88" s="103">
        <v>0.17257457755573624</v>
      </c>
      <c r="I88" s="91" t="s">
        <v>245</v>
      </c>
      <c r="J88" s="91"/>
      <c r="K88" s="91"/>
      <c r="L88" s="91"/>
      <c r="M88" s="91"/>
      <c r="N88" s="65"/>
    </row>
    <row r="89" spans="1:14" x14ac:dyDescent="0.3">
      <c r="A89" s="96" t="s">
        <v>211</v>
      </c>
      <c r="B89" s="96" t="s">
        <v>196</v>
      </c>
      <c r="C89" s="96" t="b">
        <v>0</v>
      </c>
      <c r="D89" s="96" t="s">
        <v>188</v>
      </c>
      <c r="E89" s="96" t="s">
        <v>214</v>
      </c>
      <c r="F89" s="91" t="s">
        <v>247</v>
      </c>
      <c r="G89" s="103"/>
      <c r="H89" s="103">
        <v>0.19208982739472399</v>
      </c>
      <c r="I89" s="91" t="s">
        <v>245</v>
      </c>
      <c r="J89" s="91"/>
      <c r="K89" s="91"/>
      <c r="L89" s="91"/>
      <c r="M89" s="91"/>
      <c r="N89" s="65"/>
    </row>
    <row r="90" spans="1:14" x14ac:dyDescent="0.3">
      <c r="A90" s="96" t="s">
        <v>211</v>
      </c>
      <c r="B90" s="96" t="s">
        <v>196</v>
      </c>
      <c r="C90" s="96" t="b">
        <v>0</v>
      </c>
      <c r="D90" s="96" t="s">
        <v>188</v>
      </c>
      <c r="E90" s="96" t="s">
        <v>182</v>
      </c>
      <c r="F90" s="91" t="s">
        <v>248</v>
      </c>
      <c r="G90" s="103"/>
      <c r="H90" s="103">
        <v>0.84200465399705371</v>
      </c>
      <c r="I90" s="91" t="s">
        <v>245</v>
      </c>
      <c r="J90" s="91"/>
      <c r="K90" s="91"/>
      <c r="L90" s="91"/>
      <c r="M90" s="91"/>
      <c r="N90" s="65"/>
    </row>
    <row r="91" spans="1:14" x14ac:dyDescent="0.3">
      <c r="A91" s="96" t="s">
        <v>211</v>
      </c>
      <c r="B91" s="96" t="s">
        <v>196</v>
      </c>
      <c r="C91" s="96" t="b">
        <v>1</v>
      </c>
      <c r="D91" s="96" t="s">
        <v>188</v>
      </c>
      <c r="E91" s="96" t="s">
        <v>182</v>
      </c>
      <c r="F91" s="91" t="s">
        <v>249</v>
      </c>
      <c r="G91" s="103"/>
      <c r="H91" s="103">
        <v>0.84198951239576836</v>
      </c>
      <c r="I91" s="91" t="s">
        <v>245</v>
      </c>
      <c r="J91" s="91"/>
      <c r="K91" s="91"/>
      <c r="L91" s="91"/>
      <c r="M91" s="91"/>
      <c r="N91" s="65"/>
    </row>
    <row r="92" spans="1:14" x14ac:dyDescent="0.3">
      <c r="A92" s="96" t="s">
        <v>211</v>
      </c>
      <c r="B92" s="96" t="s">
        <v>196</v>
      </c>
      <c r="C92" s="96" t="b">
        <v>0</v>
      </c>
      <c r="D92" s="96" t="s">
        <v>178</v>
      </c>
      <c r="E92" s="96" t="s">
        <v>179</v>
      </c>
      <c r="F92" s="91" t="s">
        <v>250</v>
      </c>
      <c r="G92" s="103"/>
      <c r="H92" s="103">
        <v>0.24607981614173047</v>
      </c>
      <c r="I92" s="91" t="s">
        <v>198</v>
      </c>
      <c r="J92" s="91"/>
      <c r="K92" s="91"/>
      <c r="L92" s="91"/>
      <c r="M92" s="91"/>
      <c r="N92" s="65"/>
    </row>
    <row r="93" spans="1:14" x14ac:dyDescent="0.3">
      <c r="A93" s="96" t="s">
        <v>211</v>
      </c>
      <c r="B93" s="96" t="s">
        <v>196</v>
      </c>
      <c r="C93" s="96" t="b">
        <v>0</v>
      </c>
      <c r="D93" s="96" t="s">
        <v>178</v>
      </c>
      <c r="E93" s="96" t="s">
        <v>182</v>
      </c>
      <c r="F93" s="91" t="s">
        <v>251</v>
      </c>
      <c r="G93" s="103"/>
      <c r="H93" s="103">
        <v>1.2521676791837006</v>
      </c>
      <c r="I93" s="91" t="s">
        <v>198</v>
      </c>
      <c r="J93" s="91"/>
      <c r="K93" s="91"/>
      <c r="L93" s="91"/>
      <c r="M93" s="91"/>
      <c r="N93" s="65"/>
    </row>
    <row r="94" spans="1:14" x14ac:dyDescent="0.3">
      <c r="A94" s="96" t="s">
        <v>211</v>
      </c>
      <c r="B94" s="96" t="s">
        <v>196</v>
      </c>
      <c r="C94" s="96" t="b">
        <v>0</v>
      </c>
      <c r="D94" s="96" t="s">
        <v>184</v>
      </c>
      <c r="E94" s="96" t="s">
        <v>179</v>
      </c>
      <c r="F94" s="91" t="s">
        <v>252</v>
      </c>
      <c r="G94" s="103"/>
      <c r="H94" s="103">
        <v>0.38649341019020889</v>
      </c>
      <c r="I94" s="91" t="s">
        <v>201</v>
      </c>
      <c r="J94" s="91"/>
      <c r="K94" s="91">
        <v>0.8932932483717817</v>
      </c>
      <c r="L94" s="91"/>
      <c r="M94" s="91"/>
      <c r="N94" s="65"/>
    </row>
    <row r="95" spans="1:14" x14ac:dyDescent="0.3">
      <c r="A95" s="96" t="s">
        <v>211</v>
      </c>
      <c r="B95" s="96" t="s">
        <v>196</v>
      </c>
      <c r="C95" s="96" t="b">
        <v>0</v>
      </c>
      <c r="D95" s="96" t="s">
        <v>184</v>
      </c>
      <c r="E95" s="96" t="s">
        <v>214</v>
      </c>
      <c r="F95" s="91" t="s">
        <v>253</v>
      </c>
      <c r="G95" s="103"/>
      <c r="H95" s="103">
        <v>0.40775887395180338</v>
      </c>
      <c r="I95" s="91" t="s">
        <v>201</v>
      </c>
      <c r="J95" s="91"/>
      <c r="K95" s="91"/>
      <c r="L95" s="91"/>
      <c r="M95" s="91"/>
      <c r="N95" s="65"/>
    </row>
    <row r="96" spans="1:14" x14ac:dyDescent="0.3">
      <c r="A96" s="96" t="s">
        <v>211</v>
      </c>
      <c r="B96" s="96" t="s">
        <v>196</v>
      </c>
      <c r="C96" s="96" t="b">
        <v>0</v>
      </c>
      <c r="D96" s="96" t="s">
        <v>184</v>
      </c>
      <c r="E96" s="96" t="s">
        <v>182</v>
      </c>
      <c r="F96" s="91" t="s">
        <v>254</v>
      </c>
      <c r="G96" s="103"/>
      <c r="H96" s="103">
        <v>1.885627460973333</v>
      </c>
      <c r="I96" s="91" t="s">
        <v>201</v>
      </c>
      <c r="J96" s="91"/>
      <c r="K96" s="91"/>
      <c r="L96" s="91"/>
      <c r="M96" s="91"/>
      <c r="N96" s="65"/>
    </row>
    <row r="97" spans="1:14" x14ac:dyDescent="0.3">
      <c r="A97" s="96" t="s">
        <v>211</v>
      </c>
      <c r="B97" s="96" t="s">
        <v>202</v>
      </c>
      <c r="C97" s="96" t="b">
        <v>0</v>
      </c>
      <c r="D97" s="96" t="s">
        <v>188</v>
      </c>
      <c r="E97" s="96" t="s">
        <v>179</v>
      </c>
      <c r="F97" s="91" t="s">
        <v>255</v>
      </c>
      <c r="G97" s="103"/>
      <c r="H97" s="103">
        <v>0.20617740797176246</v>
      </c>
      <c r="I97" s="91" t="s">
        <v>204</v>
      </c>
      <c r="J97" s="91"/>
      <c r="K97" s="91">
        <v>0.51448717733131832</v>
      </c>
      <c r="L97" s="91"/>
      <c r="M97" s="91"/>
      <c r="N97" s="65"/>
    </row>
    <row r="98" spans="1:14" x14ac:dyDescent="0.3">
      <c r="A98" s="96" t="s">
        <v>211</v>
      </c>
      <c r="B98" s="96" t="s">
        <v>202</v>
      </c>
      <c r="C98" s="96" t="b">
        <v>0</v>
      </c>
      <c r="D98" s="96" t="s">
        <v>188</v>
      </c>
      <c r="E98" s="96" t="s">
        <v>214</v>
      </c>
      <c r="F98" s="91" t="s">
        <v>256</v>
      </c>
      <c r="G98" s="103"/>
      <c r="H98" s="103">
        <v>0.26495595883920642</v>
      </c>
      <c r="I98" s="91" t="s">
        <v>204</v>
      </c>
      <c r="J98" s="91"/>
      <c r="K98" s="91"/>
      <c r="L98" s="91"/>
      <c r="M98" s="91"/>
      <c r="N98" s="65"/>
    </row>
    <row r="99" spans="1:14" x14ac:dyDescent="0.3">
      <c r="A99" s="96" t="s">
        <v>211</v>
      </c>
      <c r="B99" s="96" t="s">
        <v>202</v>
      </c>
      <c r="C99" s="96" t="b">
        <v>0</v>
      </c>
      <c r="D99" s="96" t="s">
        <v>188</v>
      </c>
      <c r="E99" s="96" t="s">
        <v>182</v>
      </c>
      <c r="F99" s="91" t="s">
        <v>257</v>
      </c>
      <c r="G99" s="103"/>
      <c r="H99" s="103">
        <v>1.0723281651829859</v>
      </c>
      <c r="I99" s="91" t="s">
        <v>204</v>
      </c>
      <c r="J99" s="91"/>
      <c r="K99" s="91"/>
      <c r="L99" s="91"/>
      <c r="M99" s="91"/>
      <c r="N99" s="65"/>
    </row>
    <row r="100" spans="1:14" x14ac:dyDescent="0.3">
      <c r="A100" s="96" t="s">
        <v>211</v>
      </c>
      <c r="B100" s="96" t="s">
        <v>202</v>
      </c>
      <c r="C100" s="96" t="b">
        <v>1</v>
      </c>
      <c r="D100" s="96" t="s">
        <v>188</v>
      </c>
      <c r="E100" s="96" t="s">
        <v>182</v>
      </c>
      <c r="F100" s="91" t="s">
        <v>258</v>
      </c>
      <c r="G100" s="103"/>
      <c r="H100" s="103">
        <v>1.0722902106792938</v>
      </c>
      <c r="I100" s="91" t="s">
        <v>204</v>
      </c>
      <c r="J100" s="91"/>
      <c r="K100" s="91"/>
      <c r="L100" s="91"/>
      <c r="M100" s="91"/>
      <c r="N100" s="65"/>
    </row>
    <row r="101" spans="1:14" x14ac:dyDescent="0.3">
      <c r="A101" s="96" t="s">
        <v>211</v>
      </c>
      <c r="B101" s="96" t="s">
        <v>202</v>
      </c>
      <c r="C101" s="96" t="b">
        <v>0</v>
      </c>
      <c r="D101" s="96" t="s">
        <v>178</v>
      </c>
      <c r="E101" s="96" t="s">
        <v>179</v>
      </c>
      <c r="F101" s="91" t="s">
        <v>259</v>
      </c>
      <c r="G101" s="103"/>
      <c r="H101" s="103">
        <v>0.28501238218925601</v>
      </c>
      <c r="I101" s="91" t="s">
        <v>207</v>
      </c>
      <c r="J101" s="91"/>
      <c r="K101" s="91">
        <v>0.93004621846223579</v>
      </c>
      <c r="L101" s="91"/>
      <c r="M101" s="91"/>
      <c r="N101" s="65"/>
    </row>
    <row r="102" spans="1:14" x14ac:dyDescent="0.3">
      <c r="A102" s="96" t="s">
        <v>211</v>
      </c>
      <c r="B102" s="96" t="s">
        <v>202</v>
      </c>
      <c r="C102" s="96" t="b">
        <v>0</v>
      </c>
      <c r="D102" s="96" t="s">
        <v>178</v>
      </c>
      <c r="E102" s="96" t="s">
        <v>182</v>
      </c>
      <c r="F102" s="91" t="s">
        <v>260</v>
      </c>
      <c r="G102" s="103"/>
      <c r="H102" s="103">
        <v>1.5750800547352155</v>
      </c>
      <c r="I102" s="91" t="s">
        <v>207</v>
      </c>
      <c r="J102" s="91"/>
      <c r="K102" s="91"/>
      <c r="L102" s="91"/>
      <c r="M102" s="91"/>
      <c r="N102" s="65"/>
    </row>
    <row r="103" spans="1:14" x14ac:dyDescent="0.3">
      <c r="A103" s="96" t="s">
        <v>211</v>
      </c>
      <c r="B103" s="96" t="s">
        <v>202</v>
      </c>
      <c r="C103" s="96" t="b">
        <v>0</v>
      </c>
      <c r="D103" s="96" t="s">
        <v>184</v>
      </c>
      <c r="E103" s="96" t="s">
        <v>179</v>
      </c>
      <c r="F103" s="91" t="s">
        <v>261</v>
      </c>
      <c r="G103" s="103"/>
      <c r="H103" s="103">
        <v>0.43960910697124272</v>
      </c>
      <c r="I103" s="91" t="s">
        <v>210</v>
      </c>
      <c r="J103" s="91"/>
      <c r="K103" s="91">
        <v>1.115859913098241</v>
      </c>
      <c r="L103" s="91"/>
      <c r="M103" s="91"/>
      <c r="N103" s="65"/>
    </row>
    <row r="104" spans="1:14" x14ac:dyDescent="0.3">
      <c r="A104" s="96" t="s">
        <v>211</v>
      </c>
      <c r="B104" s="96" t="s">
        <v>202</v>
      </c>
      <c r="C104" s="96" t="b">
        <v>0</v>
      </c>
      <c r="D104" s="96" t="s">
        <v>184</v>
      </c>
      <c r="E104" s="96" t="s">
        <v>214</v>
      </c>
      <c r="F104" s="91" t="s">
        <v>262</v>
      </c>
      <c r="G104" s="103"/>
      <c r="H104" s="103">
        <v>0.53755622751440624</v>
      </c>
      <c r="I104" s="91" t="s">
        <v>210</v>
      </c>
      <c r="J104" s="91"/>
      <c r="K104" s="91"/>
      <c r="L104" s="91"/>
      <c r="M104" s="91"/>
      <c r="N104" s="65"/>
    </row>
    <row r="105" spans="1:14" x14ac:dyDescent="0.3">
      <c r="A105" s="96" t="s">
        <v>211</v>
      </c>
      <c r="B105" s="96" t="s">
        <v>202</v>
      </c>
      <c r="C105" s="96" t="b">
        <v>0</v>
      </c>
      <c r="D105" s="96" t="s">
        <v>184</v>
      </c>
      <c r="E105" s="96" t="s">
        <v>182</v>
      </c>
      <c r="F105" s="91" t="s">
        <v>263</v>
      </c>
      <c r="G105" s="103"/>
      <c r="H105" s="103">
        <v>2.3704144048090736</v>
      </c>
      <c r="I105" s="91" t="s">
        <v>210</v>
      </c>
      <c r="J105" s="91"/>
      <c r="K105" s="91"/>
      <c r="L105" s="91"/>
      <c r="M105" s="91"/>
      <c r="N105" s="65"/>
    </row>
    <row r="106" spans="1:14" x14ac:dyDescent="0.3">
      <c r="A106" s="96" t="s">
        <v>211</v>
      </c>
      <c r="B106" s="96" t="s">
        <v>264</v>
      </c>
      <c r="C106" s="96" t="b">
        <v>0</v>
      </c>
      <c r="D106" s="96" t="s">
        <v>188</v>
      </c>
      <c r="E106" s="96" t="s">
        <v>182</v>
      </c>
      <c r="F106" s="91" t="s">
        <v>265</v>
      </c>
      <c r="G106" s="103"/>
      <c r="H106" s="103">
        <v>1.3327771356046856</v>
      </c>
      <c r="I106" s="91" t="s">
        <v>266</v>
      </c>
      <c r="J106" s="91"/>
      <c r="K106" s="91">
        <v>1.3327771356046856</v>
      </c>
      <c r="L106" s="91"/>
      <c r="M106" s="91">
        <v>1.3352720428491989</v>
      </c>
      <c r="N106" s="65"/>
    </row>
    <row r="107" spans="1:14" x14ac:dyDescent="0.3">
      <c r="A107" s="96" t="s">
        <v>211</v>
      </c>
      <c r="B107" s="96" t="s">
        <v>264</v>
      </c>
      <c r="C107" s="96" t="b">
        <v>0</v>
      </c>
      <c r="D107" s="96" t="s">
        <v>178</v>
      </c>
      <c r="E107" s="96" t="s">
        <v>179</v>
      </c>
      <c r="F107" s="91" t="s">
        <v>267</v>
      </c>
      <c r="G107" s="103"/>
      <c r="H107" s="103">
        <v>0.34146214107555806</v>
      </c>
      <c r="I107" s="91" t="s">
        <v>268</v>
      </c>
      <c r="J107" s="91"/>
      <c r="K107" s="103">
        <v>1.1257188183959768</v>
      </c>
      <c r="L107" s="91"/>
      <c r="M107" s="103"/>
    </row>
    <row r="108" spans="1:14" x14ac:dyDescent="0.3">
      <c r="A108" s="96" t="s">
        <v>211</v>
      </c>
      <c r="B108" s="96" t="s">
        <v>264</v>
      </c>
      <c r="C108" s="96" t="b">
        <v>0</v>
      </c>
      <c r="D108" s="96" t="s">
        <v>178</v>
      </c>
      <c r="E108" s="96" t="s">
        <v>182</v>
      </c>
      <c r="F108" s="91" t="s">
        <v>269</v>
      </c>
      <c r="G108" s="103"/>
      <c r="H108" s="103">
        <v>1.9099754957163952</v>
      </c>
      <c r="I108" s="91" t="s">
        <v>268</v>
      </c>
      <c r="J108" s="91"/>
      <c r="K108" s="103"/>
      <c r="L108" s="91"/>
      <c r="M108" s="103"/>
    </row>
    <row r="109" spans="1:14" x14ac:dyDescent="0.3">
      <c r="A109" s="96" t="s">
        <v>211</v>
      </c>
      <c r="B109" s="96" t="s">
        <v>264</v>
      </c>
      <c r="C109" s="96" t="b">
        <v>0</v>
      </c>
      <c r="D109" s="96" t="s">
        <v>184</v>
      </c>
      <c r="E109" s="96" t="s">
        <v>179</v>
      </c>
      <c r="F109" s="91" t="s">
        <v>270</v>
      </c>
      <c r="G109" s="103"/>
      <c r="H109" s="103">
        <v>0.56385509111894594</v>
      </c>
      <c r="I109" s="91" t="s">
        <v>271</v>
      </c>
      <c r="J109" s="91"/>
      <c r="K109" s="103">
        <v>1.7885702790783826</v>
      </c>
      <c r="L109" s="91"/>
      <c r="M109" s="103"/>
    </row>
    <row r="110" spans="1:14" x14ac:dyDescent="0.3">
      <c r="A110" s="96" t="s">
        <v>211</v>
      </c>
      <c r="B110" s="96" t="s">
        <v>264</v>
      </c>
      <c r="C110" s="96" t="b">
        <v>0</v>
      </c>
      <c r="D110" s="96" t="s">
        <v>184</v>
      </c>
      <c r="E110" s="96" t="s">
        <v>182</v>
      </c>
      <c r="F110" s="91" t="str">
        <f>A110&amp;"|"&amp;B110&amp;"|"&amp;C110&amp;"|"&amp;D110&amp;"|"&amp;E110</f>
        <v>Derwent|Mixed|FALSE|Over1500|DrainedArGr</v>
      </c>
      <c r="G110" s="103"/>
      <c r="H110" s="103">
        <v>3.0132854670378193</v>
      </c>
      <c r="I110" s="91" t="s">
        <v>271</v>
      </c>
      <c r="J110" s="91"/>
      <c r="K110" s="103"/>
      <c r="L110" s="91"/>
      <c r="M110" s="103"/>
    </row>
    <row r="111" spans="1:14" x14ac:dyDescent="0.3">
      <c r="A111" s="96" t="s">
        <v>272</v>
      </c>
      <c r="B111" s="96" t="s">
        <v>273</v>
      </c>
      <c r="C111" s="96" t="b">
        <v>0</v>
      </c>
      <c r="D111" s="96" t="s">
        <v>188</v>
      </c>
      <c r="E111" s="96" t="s">
        <v>179</v>
      </c>
      <c r="F111" s="91" t="str">
        <f t="shared" ref="F111:F141" si="0">A111&amp;"|"&amp;B111&amp;"|"&amp;C111&amp;"|"&amp;D111&amp;"|"&amp;E111</f>
        <v>Ellen and West Coast|Cereals|FALSE|900to1200|FreeDrain</v>
      </c>
      <c r="G111" s="103"/>
      <c r="H111" s="103">
        <v>0.29864844506062799</v>
      </c>
      <c r="I111" s="91" t="s">
        <v>274</v>
      </c>
      <c r="J111" s="91"/>
      <c r="K111" s="103">
        <v>0.93039065863112724</v>
      </c>
      <c r="L111" s="91"/>
      <c r="M111" s="103">
        <v>0.93039065863112724</v>
      </c>
    </row>
    <row r="112" spans="1:14" x14ac:dyDescent="0.3">
      <c r="A112" s="96" t="s">
        <v>272</v>
      </c>
      <c r="B112" s="96" t="s">
        <v>273</v>
      </c>
      <c r="C112" s="96" t="b">
        <v>0</v>
      </c>
      <c r="D112" s="96" t="s">
        <v>188</v>
      </c>
      <c r="E112" s="96" t="s">
        <v>182</v>
      </c>
      <c r="F112" s="91" t="str">
        <f t="shared" si="0"/>
        <v>Ellen and West Coast|Cereals|FALSE|900to1200|DrainedArGr</v>
      </c>
      <c r="G112" s="103"/>
      <c r="H112" s="103">
        <v>1.5621328722016266</v>
      </c>
      <c r="I112" s="91" t="s">
        <v>274</v>
      </c>
      <c r="J112" s="91"/>
      <c r="K112" s="103"/>
      <c r="L112" s="91"/>
      <c r="M112" s="103"/>
    </row>
    <row r="113" spans="1:13" x14ac:dyDescent="0.3">
      <c r="A113" s="96" t="s">
        <v>272</v>
      </c>
      <c r="B113" s="96" t="s">
        <v>177</v>
      </c>
      <c r="C113" s="96" t="b">
        <v>0</v>
      </c>
      <c r="D113" s="96" t="s">
        <v>275</v>
      </c>
      <c r="E113" s="96" t="s">
        <v>179</v>
      </c>
      <c r="F113" s="91" t="str">
        <f t="shared" si="0"/>
        <v>Ellen and West Coast|General|FALSE|700to900|FreeDrain</v>
      </c>
      <c r="G113" s="103"/>
      <c r="H113" s="103">
        <v>0.12054214191827314</v>
      </c>
      <c r="I113" s="91" t="s">
        <v>276</v>
      </c>
      <c r="J113" s="91"/>
      <c r="K113" s="103">
        <v>0.25595848622806794</v>
      </c>
      <c r="L113" s="91"/>
      <c r="M113" s="103"/>
    </row>
    <row r="114" spans="1:13" x14ac:dyDescent="0.3">
      <c r="A114" s="96" t="s">
        <v>272</v>
      </c>
      <c r="B114" s="96" t="s">
        <v>177</v>
      </c>
      <c r="C114" s="96" t="b">
        <v>0</v>
      </c>
      <c r="D114" s="96" t="s">
        <v>275</v>
      </c>
      <c r="E114" s="96" t="s">
        <v>214</v>
      </c>
      <c r="F114" s="91" t="str">
        <f t="shared" si="0"/>
        <v>Ellen and West Coast|General|FALSE|700to900|DrainedAr</v>
      </c>
      <c r="G114" s="103"/>
      <c r="H114" s="103">
        <v>0.39137483053786271</v>
      </c>
      <c r="I114" s="91" t="s">
        <v>276</v>
      </c>
      <c r="J114" s="91"/>
      <c r="K114" s="103"/>
      <c r="L114" s="91"/>
      <c r="M114" s="103"/>
    </row>
    <row r="115" spans="1:13" x14ac:dyDescent="0.3">
      <c r="A115" s="96" t="s">
        <v>272</v>
      </c>
      <c r="B115" s="96" t="s">
        <v>177</v>
      </c>
      <c r="C115" s="96" t="b">
        <v>0</v>
      </c>
      <c r="D115" s="96" t="s">
        <v>188</v>
      </c>
      <c r="E115" s="96" t="s">
        <v>179</v>
      </c>
      <c r="F115" s="91" t="str">
        <f t="shared" si="0"/>
        <v>Ellen and West Coast|General|FALSE|900to1200|FreeDrain</v>
      </c>
      <c r="G115" s="103"/>
      <c r="H115" s="103">
        <v>0.21793385775483298</v>
      </c>
      <c r="I115" s="91" t="s">
        <v>213</v>
      </c>
      <c r="J115" s="91"/>
      <c r="K115" s="103">
        <v>0.70106598385502961</v>
      </c>
      <c r="L115" s="91"/>
      <c r="M115" s="103"/>
    </row>
    <row r="116" spans="1:13" x14ac:dyDescent="0.3">
      <c r="A116" s="96" t="s">
        <v>272</v>
      </c>
      <c r="B116" s="96" t="s">
        <v>177</v>
      </c>
      <c r="C116" s="96" t="b">
        <v>0</v>
      </c>
      <c r="D116" s="96" t="s">
        <v>188</v>
      </c>
      <c r="E116" s="96" t="s">
        <v>214</v>
      </c>
      <c r="F116" s="91" t="str">
        <f t="shared" si="0"/>
        <v>Ellen and West Coast|General|FALSE|900to1200|DrainedAr</v>
      </c>
      <c r="G116" s="103"/>
      <c r="H116" s="103">
        <v>0.74382439452568894</v>
      </c>
      <c r="I116" s="91" t="s">
        <v>213</v>
      </c>
      <c r="J116" s="91"/>
      <c r="K116" s="103"/>
      <c r="L116" s="91"/>
      <c r="M116" s="103"/>
    </row>
    <row r="117" spans="1:13" x14ac:dyDescent="0.3">
      <c r="A117" s="96" t="s">
        <v>272</v>
      </c>
      <c r="B117" s="96" t="s">
        <v>177</v>
      </c>
      <c r="C117" s="96" t="b">
        <v>0</v>
      </c>
      <c r="D117" s="96" t="s">
        <v>188</v>
      </c>
      <c r="E117" s="96" t="s">
        <v>182</v>
      </c>
      <c r="F117" s="91" t="str">
        <f t="shared" si="0"/>
        <v>Ellen and West Coast|General|FALSE|900to1200|DrainedArGr</v>
      </c>
      <c r="G117" s="103"/>
      <c r="H117" s="103">
        <v>1.1414396992845668</v>
      </c>
      <c r="I117" s="91" t="s">
        <v>213</v>
      </c>
      <c r="J117" s="91"/>
      <c r="K117" s="103"/>
      <c r="L117" s="91"/>
      <c r="M117" s="103"/>
    </row>
    <row r="118" spans="1:13" x14ac:dyDescent="0.3">
      <c r="A118" s="96" t="s">
        <v>272</v>
      </c>
      <c r="B118" s="96" t="s">
        <v>187</v>
      </c>
      <c r="C118" s="96" t="b">
        <v>0</v>
      </c>
      <c r="D118" s="96" t="s">
        <v>275</v>
      </c>
      <c r="E118" s="96" t="s">
        <v>179</v>
      </c>
      <c r="F118" s="91" t="str">
        <f t="shared" si="0"/>
        <v>Ellen and West Coast|Dairy|FALSE|700to900|FreeDrain</v>
      </c>
      <c r="G118" s="103"/>
      <c r="H118" s="103">
        <v>0.19420153130003925</v>
      </c>
      <c r="I118" s="91" t="s">
        <v>277</v>
      </c>
      <c r="J118" s="91"/>
      <c r="K118" s="103">
        <v>0.52404901980637275</v>
      </c>
      <c r="L118" s="91"/>
      <c r="M118" s="103"/>
    </row>
    <row r="119" spans="1:13" x14ac:dyDescent="0.3">
      <c r="A119" s="96" t="s">
        <v>272</v>
      </c>
      <c r="B119" s="96" t="s">
        <v>187</v>
      </c>
      <c r="C119" s="96" t="b">
        <v>0</v>
      </c>
      <c r="D119" s="96" t="s">
        <v>275</v>
      </c>
      <c r="E119" s="96" t="s">
        <v>214</v>
      </c>
      <c r="F119" s="91" t="str">
        <f t="shared" si="0"/>
        <v>Ellen and West Coast|Dairy|FALSE|700to900|DrainedAr</v>
      </c>
      <c r="G119" s="103"/>
      <c r="H119" s="103">
        <v>0.28435564835162586</v>
      </c>
      <c r="I119" s="91" t="s">
        <v>277</v>
      </c>
      <c r="J119" s="91"/>
      <c r="K119" s="103"/>
      <c r="L119" s="91"/>
      <c r="M119" s="103"/>
    </row>
    <row r="120" spans="1:13" x14ac:dyDescent="0.3">
      <c r="A120" s="96" t="s">
        <v>272</v>
      </c>
      <c r="B120" s="96" t="s">
        <v>187</v>
      </c>
      <c r="C120" s="96" t="b">
        <v>0</v>
      </c>
      <c r="D120" s="96" t="s">
        <v>275</v>
      </c>
      <c r="E120" s="96" t="s">
        <v>182</v>
      </c>
      <c r="F120" s="91" t="str">
        <f t="shared" si="0"/>
        <v>Ellen and West Coast|Dairy|FALSE|700to900|DrainedArGr</v>
      </c>
      <c r="G120" s="103"/>
      <c r="H120" s="103">
        <v>1.093589879767453</v>
      </c>
      <c r="I120" s="91" t="s">
        <v>277</v>
      </c>
      <c r="J120" s="91"/>
      <c r="K120" s="103"/>
      <c r="L120" s="91"/>
      <c r="M120" s="103"/>
    </row>
    <row r="121" spans="1:13" x14ac:dyDescent="0.3">
      <c r="A121" s="96" t="s">
        <v>272</v>
      </c>
      <c r="B121" s="96" t="s">
        <v>187</v>
      </c>
      <c r="C121" s="96" t="b">
        <v>0</v>
      </c>
      <c r="D121" s="96" t="s">
        <v>188</v>
      </c>
      <c r="E121" s="96" t="s">
        <v>179</v>
      </c>
      <c r="F121" s="91" t="str">
        <f t="shared" si="0"/>
        <v>Ellen and West Coast|Dairy|FALSE|900to1200|FreeDrain</v>
      </c>
      <c r="G121" s="103"/>
      <c r="H121" s="103">
        <v>0.27487325420525038</v>
      </c>
      <c r="I121" s="91" t="s">
        <v>190</v>
      </c>
      <c r="J121" s="91"/>
      <c r="K121" s="103">
        <v>0.81764485076540971</v>
      </c>
      <c r="L121" s="91"/>
      <c r="M121" s="103"/>
    </row>
    <row r="122" spans="1:13" x14ac:dyDescent="0.3">
      <c r="A122" s="96" t="s">
        <v>272</v>
      </c>
      <c r="B122" s="96" t="s">
        <v>187</v>
      </c>
      <c r="C122" s="96" t="b">
        <v>0</v>
      </c>
      <c r="D122" s="96" t="s">
        <v>188</v>
      </c>
      <c r="E122" s="96" t="s">
        <v>214</v>
      </c>
      <c r="F122" s="91" t="str">
        <f t="shared" si="0"/>
        <v>Ellen and West Coast|Dairy|FALSE|900to1200|DrainedAr</v>
      </c>
      <c r="G122" s="103"/>
      <c r="H122" s="103">
        <v>0.45362105315698636</v>
      </c>
      <c r="I122" s="91" t="s">
        <v>190</v>
      </c>
      <c r="J122" s="91"/>
      <c r="K122" s="103"/>
      <c r="L122" s="91"/>
      <c r="M122" s="103"/>
    </row>
    <row r="123" spans="1:13" x14ac:dyDescent="0.3">
      <c r="A123" s="96" t="s">
        <v>272</v>
      </c>
      <c r="B123" s="96" t="s">
        <v>187</v>
      </c>
      <c r="C123" s="96" t="b">
        <v>0</v>
      </c>
      <c r="D123" s="96" t="s">
        <v>188</v>
      </c>
      <c r="E123" s="96" t="s">
        <v>182</v>
      </c>
      <c r="F123" s="91" t="str">
        <f t="shared" si="0"/>
        <v>Ellen and West Coast|Dairy|FALSE|900to1200|DrainedArGr</v>
      </c>
      <c r="G123" s="103"/>
      <c r="H123" s="103">
        <v>1.7244402449339926</v>
      </c>
      <c r="I123" s="91" t="s">
        <v>190</v>
      </c>
      <c r="J123" s="91"/>
      <c r="K123" s="103"/>
      <c r="L123" s="91"/>
      <c r="M123" s="103"/>
    </row>
    <row r="124" spans="1:13" x14ac:dyDescent="0.3">
      <c r="A124" s="96" t="s">
        <v>272</v>
      </c>
      <c r="B124" s="96" t="s">
        <v>187</v>
      </c>
      <c r="C124" s="96" t="b">
        <v>1</v>
      </c>
      <c r="D124" s="96" t="s">
        <v>188</v>
      </c>
      <c r="E124" s="96" t="s">
        <v>182</v>
      </c>
      <c r="F124" s="91" t="str">
        <f t="shared" si="0"/>
        <v>Ellen and West Coast|Dairy|TRUE|900to1200|DrainedArGr</v>
      </c>
      <c r="G124" s="103"/>
      <c r="H124" s="103">
        <v>1.6914605240304967</v>
      </c>
      <c r="I124" s="91" t="s">
        <v>190</v>
      </c>
      <c r="J124" s="91"/>
      <c r="K124" s="103"/>
      <c r="L124" s="91"/>
      <c r="M124" s="103"/>
    </row>
    <row r="125" spans="1:13" x14ac:dyDescent="0.3">
      <c r="A125" s="96" t="s">
        <v>272</v>
      </c>
      <c r="B125" s="96" t="s">
        <v>196</v>
      </c>
      <c r="C125" s="96" t="b">
        <v>0</v>
      </c>
      <c r="D125" s="96" t="s">
        <v>275</v>
      </c>
      <c r="E125" s="96" t="s">
        <v>214</v>
      </c>
      <c r="F125" s="91" t="str">
        <f t="shared" si="0"/>
        <v>Ellen and West Coast|LFA|FALSE|700to900|DrainedAr</v>
      </c>
      <c r="G125" s="103"/>
      <c r="H125" s="103">
        <v>0.12517512710727519</v>
      </c>
      <c r="I125" s="91" t="s">
        <v>278</v>
      </c>
      <c r="J125" s="91"/>
      <c r="K125" s="103">
        <v>0.12517512710727519</v>
      </c>
      <c r="L125" s="91"/>
      <c r="M125" s="103"/>
    </row>
    <row r="126" spans="1:13" x14ac:dyDescent="0.3">
      <c r="A126" s="96" t="s">
        <v>272</v>
      </c>
      <c r="B126" s="96" t="s">
        <v>196</v>
      </c>
      <c r="C126" s="96" t="b">
        <v>0</v>
      </c>
      <c r="D126" s="96" t="s">
        <v>188</v>
      </c>
      <c r="E126" s="96" t="s">
        <v>179</v>
      </c>
      <c r="F126" s="91" t="str">
        <f t="shared" si="0"/>
        <v>Ellen and West Coast|LFA|FALSE|900to1200|FreeDrain</v>
      </c>
      <c r="G126" s="103"/>
      <c r="H126" s="103">
        <v>0.1756622501960472</v>
      </c>
      <c r="I126" s="91" t="s">
        <v>245</v>
      </c>
      <c r="J126" s="91"/>
      <c r="K126" s="103">
        <v>0.48138300310157267</v>
      </c>
      <c r="L126" s="91"/>
      <c r="M126" s="103"/>
    </row>
    <row r="127" spans="1:13" x14ac:dyDescent="0.3">
      <c r="A127" s="96" t="s">
        <v>272</v>
      </c>
      <c r="B127" s="96" t="s">
        <v>196</v>
      </c>
      <c r="C127" s="96" t="b">
        <v>0</v>
      </c>
      <c r="D127" s="96" t="s">
        <v>188</v>
      </c>
      <c r="E127" s="96" t="s">
        <v>214</v>
      </c>
      <c r="F127" s="91" t="str">
        <f t="shared" si="0"/>
        <v>Ellen and West Coast|LFA|FALSE|900to1200|DrainedAr</v>
      </c>
      <c r="G127" s="103"/>
      <c r="H127" s="103">
        <v>0.20170638740705177</v>
      </c>
      <c r="I127" s="91" t="s">
        <v>245</v>
      </c>
      <c r="J127" s="91"/>
      <c r="K127" s="103"/>
      <c r="L127" s="91"/>
      <c r="M127" s="103"/>
    </row>
    <row r="128" spans="1:13" x14ac:dyDescent="0.3">
      <c r="A128" s="96" t="s">
        <v>272</v>
      </c>
      <c r="B128" s="96" t="s">
        <v>196</v>
      </c>
      <c r="C128" s="96" t="b">
        <v>0</v>
      </c>
      <c r="D128" s="96" t="s">
        <v>188</v>
      </c>
      <c r="E128" s="96" t="s">
        <v>182</v>
      </c>
      <c r="F128" s="91" t="str">
        <f t="shared" si="0"/>
        <v>Ellen and West Coast|LFA|FALSE|900to1200|DrainedArGr</v>
      </c>
      <c r="G128" s="103"/>
      <c r="H128" s="103">
        <v>1.0667803717016191</v>
      </c>
      <c r="I128" s="91" t="s">
        <v>245</v>
      </c>
      <c r="J128" s="91"/>
      <c r="K128" s="103"/>
      <c r="L128" s="91"/>
      <c r="M128" s="103"/>
    </row>
    <row r="129" spans="1:13" x14ac:dyDescent="0.3">
      <c r="A129" s="96" t="s">
        <v>272</v>
      </c>
      <c r="B129" s="96" t="s">
        <v>196</v>
      </c>
      <c r="C129" s="96" t="b">
        <v>1</v>
      </c>
      <c r="D129" s="96" t="s">
        <v>188</v>
      </c>
      <c r="E129" s="96" t="s">
        <v>182</v>
      </c>
      <c r="F129" s="91" t="str">
        <f t="shared" si="0"/>
        <v>Ellen and West Coast|LFA|TRUE|900to1200|DrainedArGr</v>
      </c>
      <c r="G129" s="103"/>
      <c r="H129" s="103">
        <v>1.0667618030108843</v>
      </c>
      <c r="I129" s="91" t="s">
        <v>245</v>
      </c>
      <c r="J129" s="91"/>
      <c r="K129" s="103"/>
      <c r="L129" s="91"/>
      <c r="M129" s="103"/>
    </row>
    <row r="130" spans="1:13" x14ac:dyDescent="0.3">
      <c r="A130" s="96" t="s">
        <v>272</v>
      </c>
      <c r="B130" s="96" t="s">
        <v>196</v>
      </c>
      <c r="C130" s="96" t="b">
        <v>0</v>
      </c>
      <c r="D130" s="96" t="s">
        <v>178</v>
      </c>
      <c r="E130" s="96" t="s">
        <v>179</v>
      </c>
      <c r="F130" s="91" t="str">
        <f t="shared" si="0"/>
        <v>Ellen and West Coast|LFA|FALSE|1200to1500|FreeDrain</v>
      </c>
      <c r="G130" s="103"/>
      <c r="H130" s="103">
        <v>0.24418808133328074</v>
      </c>
      <c r="I130" s="91" t="s">
        <v>198</v>
      </c>
      <c r="J130" s="91"/>
      <c r="K130" s="103">
        <v>0.90490925051536353</v>
      </c>
      <c r="L130" s="91"/>
      <c r="M130" s="103"/>
    </row>
    <row r="131" spans="1:13" x14ac:dyDescent="0.3">
      <c r="A131" s="96" t="s">
        <v>272</v>
      </c>
      <c r="B131" s="96" t="s">
        <v>196</v>
      </c>
      <c r="C131" s="96" t="b">
        <v>0</v>
      </c>
      <c r="D131" s="96" t="s">
        <v>178</v>
      </c>
      <c r="E131" s="96" t="s">
        <v>182</v>
      </c>
      <c r="F131" s="91" t="str">
        <f t="shared" si="0"/>
        <v>Ellen and West Coast|LFA|FALSE|1200to1500|DrainedArGr</v>
      </c>
      <c r="G131" s="103"/>
      <c r="H131" s="103">
        <v>1.5656304196974464</v>
      </c>
      <c r="I131" s="91" t="s">
        <v>198</v>
      </c>
      <c r="J131" s="91"/>
      <c r="K131" s="103"/>
      <c r="L131" s="91"/>
      <c r="M131" s="103"/>
    </row>
    <row r="132" spans="1:13" x14ac:dyDescent="0.3">
      <c r="A132" s="96" t="s">
        <v>272</v>
      </c>
      <c r="B132" s="96" t="s">
        <v>196</v>
      </c>
      <c r="C132" s="96" t="b">
        <v>0</v>
      </c>
      <c r="D132" s="96" t="s">
        <v>184</v>
      </c>
      <c r="E132" s="96" t="s">
        <v>179</v>
      </c>
      <c r="F132" s="91" t="str">
        <f t="shared" si="0"/>
        <v>Ellen and West Coast|LFA|FALSE|Over1500|FreeDrain</v>
      </c>
      <c r="G132" s="103"/>
      <c r="H132" s="103">
        <v>0.3743392507738148</v>
      </c>
      <c r="I132" s="91" t="s">
        <v>201</v>
      </c>
      <c r="J132" s="91"/>
      <c r="K132" s="103">
        <v>0.39104906236280912</v>
      </c>
      <c r="L132" s="91"/>
      <c r="M132" s="103"/>
    </row>
    <row r="133" spans="1:13" x14ac:dyDescent="0.3">
      <c r="A133" s="96" t="s">
        <v>272</v>
      </c>
      <c r="B133" s="96" t="s">
        <v>202</v>
      </c>
      <c r="C133" s="96" t="b">
        <v>0</v>
      </c>
      <c r="D133" s="96" t="s">
        <v>275</v>
      </c>
      <c r="E133" s="96" t="s">
        <v>179</v>
      </c>
      <c r="F133" s="91" t="str">
        <f t="shared" si="0"/>
        <v>Ellen and West Coast|Lowland|FALSE|700to900|FreeDrain</v>
      </c>
      <c r="G133" s="103"/>
      <c r="H133" s="103">
        <v>0.1483490514976108</v>
      </c>
      <c r="I133" s="91" t="s">
        <v>279</v>
      </c>
      <c r="J133" s="91"/>
      <c r="K133" s="103">
        <v>0.18831671136226291</v>
      </c>
      <c r="L133" s="91"/>
      <c r="M133" s="103"/>
    </row>
    <row r="134" spans="1:13" x14ac:dyDescent="0.3">
      <c r="A134" s="96" t="s">
        <v>272</v>
      </c>
      <c r="B134" s="96" t="s">
        <v>202</v>
      </c>
      <c r="C134" s="96" t="b">
        <v>0</v>
      </c>
      <c r="D134" s="96" t="s">
        <v>275</v>
      </c>
      <c r="E134" s="96" t="s">
        <v>214</v>
      </c>
      <c r="F134" s="91" t="str">
        <f t="shared" si="0"/>
        <v>Ellen and West Coast|Lowland|FALSE|700to900|DrainedAr</v>
      </c>
      <c r="G134" s="103"/>
      <c r="H134" s="103">
        <v>0.228284371226915</v>
      </c>
      <c r="I134" s="91" t="s">
        <v>279</v>
      </c>
      <c r="J134" s="91"/>
      <c r="K134" s="103"/>
      <c r="L134" s="91"/>
      <c r="M134" s="103"/>
    </row>
    <row r="135" spans="1:13" x14ac:dyDescent="0.3">
      <c r="A135" s="96" t="s">
        <v>272</v>
      </c>
      <c r="B135" s="96" t="s">
        <v>202</v>
      </c>
      <c r="C135" s="96" t="b">
        <v>0</v>
      </c>
      <c r="D135" s="96" t="s">
        <v>188</v>
      </c>
      <c r="E135" s="96" t="s">
        <v>179</v>
      </c>
      <c r="F135" s="91" t="str">
        <f t="shared" si="0"/>
        <v>Ellen and West Coast|Lowland|FALSE|900to1200|FreeDrain</v>
      </c>
      <c r="G135" s="103"/>
      <c r="H135" s="103">
        <v>0.22613284966966504</v>
      </c>
      <c r="I135" s="91" t="s">
        <v>204</v>
      </c>
      <c r="J135" s="91"/>
      <c r="K135" s="103">
        <v>0.65280163575727435</v>
      </c>
      <c r="L135" s="91"/>
      <c r="M135" s="103"/>
    </row>
    <row r="136" spans="1:13" x14ac:dyDescent="0.3">
      <c r="A136" s="96" t="s">
        <v>272</v>
      </c>
      <c r="B136" s="96" t="s">
        <v>202</v>
      </c>
      <c r="C136" s="96" t="b">
        <v>0</v>
      </c>
      <c r="D136" s="96" t="s">
        <v>188</v>
      </c>
      <c r="E136" s="96" t="s">
        <v>214</v>
      </c>
      <c r="F136" s="91" t="str">
        <f t="shared" si="0"/>
        <v>Ellen and West Coast|Lowland|FALSE|900to1200|DrainedAr</v>
      </c>
      <c r="G136" s="103"/>
      <c r="H136" s="103">
        <v>0.38228603508017289</v>
      </c>
      <c r="I136" s="91" t="s">
        <v>204</v>
      </c>
      <c r="J136" s="91"/>
      <c r="K136" s="103"/>
      <c r="L136" s="91"/>
      <c r="M136" s="103"/>
    </row>
    <row r="137" spans="1:13" x14ac:dyDescent="0.3">
      <c r="A137" s="96" t="s">
        <v>272</v>
      </c>
      <c r="B137" s="96" t="s">
        <v>202</v>
      </c>
      <c r="C137" s="96" t="b">
        <v>0</v>
      </c>
      <c r="D137" s="96" t="s">
        <v>188</v>
      </c>
      <c r="E137" s="96" t="s">
        <v>182</v>
      </c>
      <c r="F137" s="91" t="str">
        <f t="shared" si="0"/>
        <v>Ellen and West Coast|Lowland|FALSE|900to1200|DrainedArGr</v>
      </c>
      <c r="G137" s="103"/>
      <c r="H137" s="103">
        <v>1.3499860225219851</v>
      </c>
      <c r="I137" s="91" t="s">
        <v>204</v>
      </c>
      <c r="J137" s="91"/>
      <c r="K137" s="103"/>
      <c r="L137" s="91"/>
      <c r="M137" s="103"/>
    </row>
    <row r="138" spans="1:13" x14ac:dyDescent="0.3">
      <c r="A138" s="96" t="s">
        <v>272</v>
      </c>
      <c r="B138" s="96" t="s">
        <v>202</v>
      </c>
      <c r="C138" s="96" t="b">
        <v>1</v>
      </c>
      <c r="D138" s="96" t="s">
        <v>188</v>
      </c>
      <c r="E138" s="96" t="s">
        <v>182</v>
      </c>
      <c r="F138" s="91" t="str">
        <f t="shared" si="0"/>
        <v>Ellen and West Coast|Lowland|TRUE|900to1200|DrainedArGr</v>
      </c>
      <c r="G138" s="103"/>
      <c r="H138" s="103">
        <v>1.3499490624609425</v>
      </c>
      <c r="I138" s="91" t="s">
        <v>204</v>
      </c>
      <c r="J138" s="91"/>
      <c r="K138" s="103"/>
      <c r="L138" s="91"/>
      <c r="M138" s="103"/>
    </row>
    <row r="139" spans="1:13" x14ac:dyDescent="0.3">
      <c r="A139" s="96" t="s">
        <v>272</v>
      </c>
      <c r="B139" s="96" t="s">
        <v>264</v>
      </c>
      <c r="C139" s="96" t="b">
        <v>0</v>
      </c>
      <c r="D139" s="96" t="s">
        <v>188</v>
      </c>
      <c r="E139" s="96" t="s">
        <v>179</v>
      </c>
      <c r="F139" s="91" t="str">
        <f t="shared" si="0"/>
        <v>Ellen and West Coast|Mixed|FALSE|900to1200|FreeDrain</v>
      </c>
      <c r="G139" s="103"/>
      <c r="H139" s="103">
        <v>0.28231942997039539</v>
      </c>
      <c r="I139" s="91" t="s">
        <v>266</v>
      </c>
      <c r="J139" s="91"/>
      <c r="K139" s="103">
        <v>0.95246177053024428</v>
      </c>
      <c r="L139" s="91"/>
      <c r="M139" s="103"/>
    </row>
    <row r="140" spans="1:13" x14ac:dyDescent="0.3">
      <c r="A140" s="96" t="s">
        <v>272</v>
      </c>
      <c r="B140" s="96" t="s">
        <v>264</v>
      </c>
      <c r="C140" s="96" t="b">
        <v>0</v>
      </c>
      <c r="D140" s="96" t="s">
        <v>188</v>
      </c>
      <c r="E140" s="96" t="s">
        <v>182</v>
      </c>
      <c r="F140" s="91" t="str">
        <f t="shared" si="0"/>
        <v>Ellen and West Coast|Mixed|FALSE|900to1200|DrainedArGr</v>
      </c>
      <c r="G140" s="103"/>
      <c r="H140" s="103">
        <v>1.6226041110900931</v>
      </c>
      <c r="I140" s="91" t="s">
        <v>266</v>
      </c>
      <c r="J140" s="103"/>
      <c r="K140" s="103"/>
      <c r="L140" s="103"/>
      <c r="M140" s="103"/>
    </row>
    <row r="141" spans="1:13" x14ac:dyDescent="0.3">
      <c r="A141" s="96" t="s">
        <v>272</v>
      </c>
      <c r="B141" s="96" t="s">
        <v>264</v>
      </c>
      <c r="C141" s="96" t="b">
        <v>1</v>
      </c>
      <c r="D141" s="96" t="s">
        <v>188</v>
      </c>
      <c r="E141" s="96" t="s">
        <v>182</v>
      </c>
      <c r="F141" s="91" t="str">
        <f t="shared" si="0"/>
        <v>Ellen and West Coast|Mixed|TRUE|900to1200|DrainedArGr</v>
      </c>
      <c r="G141" s="103"/>
      <c r="H141" s="103">
        <v>1.615897471179699</v>
      </c>
      <c r="I141" s="91" t="s">
        <v>266</v>
      </c>
      <c r="J141" s="103"/>
      <c r="K141" s="103"/>
      <c r="L141" s="103"/>
      <c r="M141" s="103"/>
    </row>
    <row r="142" spans="1:13" x14ac:dyDescent="0.3">
      <c r="A142" s="96" t="s">
        <v>280</v>
      </c>
      <c r="B142" s="96" t="s">
        <v>280</v>
      </c>
      <c r="C142" s="96" t="s">
        <v>280</v>
      </c>
      <c r="D142" s="96" t="s">
        <v>280</v>
      </c>
      <c r="E142" s="98" t="s">
        <v>281</v>
      </c>
      <c r="F142" s="91" t="str">
        <f>"|"&amp;"|"&amp;"|"&amp;E142</f>
        <v>|||Greenspace</v>
      </c>
      <c r="G142" s="104"/>
      <c r="H142" s="103">
        <v>0.02</v>
      </c>
      <c r="I142" s="91"/>
      <c r="J142" s="91"/>
      <c r="K142" s="91"/>
      <c r="L142" s="91"/>
      <c r="M142" s="91"/>
    </row>
    <row r="143" spans="1:13" ht="14.5" x14ac:dyDescent="0.3">
      <c r="A143" s="96" t="s">
        <v>280</v>
      </c>
      <c r="B143" s="96" t="s">
        <v>280</v>
      </c>
      <c r="C143" s="96" t="s">
        <v>280</v>
      </c>
      <c r="D143" s="96" t="s">
        <v>280</v>
      </c>
      <c r="E143" s="98" t="s">
        <v>282</v>
      </c>
      <c r="F143" s="91" t="str">
        <f>"|"&amp;"|"&amp;"|"&amp;E143</f>
        <v>|||Community food growing</v>
      </c>
      <c r="G143" s="103"/>
      <c r="H143" s="132">
        <f>IFERROR(VLOOKUP((VLOOKUP(Nutrients_from_current_land_use!$B$5,Value_look_up_tables!$A$179:$B$181,2,FALSE)&amp;"|"&amp;"General"&amp;"|"&amp;"FALSE"&amp;"|"&amp;VLOOKUP(Nutrients_from_current_land_use!$B$7,Value_look_up_tables!$A$153:$C$175,3,FALSE)&amp;"|"&amp;"FreeDrain"),$F$49:$H$141,3,FALSE), IFERROR(VLOOKUP("General"&amp;"|"&amp;VLOOKUP(Nutrients_from_current_land_use!$B$7,Value_look_up_tables!$A$153:$C$175,3,FALSE),$I$49:$M$141,3,FALSE),VLOOKUP("General",$B$49:$M$141,12,FALSE)))</f>
        <v>0.70416408893095406</v>
      </c>
      <c r="I143" s="91"/>
      <c r="J143" s="91"/>
      <c r="K143" s="91"/>
      <c r="L143" s="91"/>
      <c r="M143" s="91"/>
    </row>
    <row r="144" spans="1:13" x14ac:dyDescent="0.3">
      <c r="A144" s="96" t="s">
        <v>280</v>
      </c>
      <c r="B144" s="96" t="s">
        <v>280</v>
      </c>
      <c r="C144" s="96" t="s">
        <v>280</v>
      </c>
      <c r="D144" s="96" t="s">
        <v>280</v>
      </c>
      <c r="E144" s="98" t="s">
        <v>283</v>
      </c>
      <c r="F144" s="91" t="str">
        <f>"|"&amp;"|"&amp;"|"&amp;E144</f>
        <v>|||Woodland</v>
      </c>
      <c r="G144" s="104"/>
      <c r="H144" s="103">
        <v>0.02</v>
      </c>
      <c r="I144" s="91"/>
      <c r="J144" s="91"/>
      <c r="K144" s="91"/>
      <c r="L144" s="91"/>
      <c r="M144" s="91"/>
    </row>
    <row r="145" spans="1:13" x14ac:dyDescent="0.3">
      <c r="A145" s="96" t="s">
        <v>280</v>
      </c>
      <c r="B145" s="96" t="s">
        <v>280</v>
      </c>
      <c r="C145" s="96" t="s">
        <v>280</v>
      </c>
      <c r="D145" s="96" t="s">
        <v>280</v>
      </c>
      <c r="E145" s="98" t="s">
        <v>284</v>
      </c>
      <c r="F145" s="91" t="str">
        <f>"|"&amp;"|"&amp;"|"&amp;E145</f>
        <v>|||Shrub</v>
      </c>
      <c r="G145" s="104"/>
      <c r="H145" s="103">
        <v>0.02</v>
      </c>
      <c r="I145" s="91"/>
      <c r="J145" s="91"/>
      <c r="K145" s="91"/>
      <c r="L145" s="91"/>
      <c r="M145" s="91"/>
    </row>
    <row r="146" spans="1:13" x14ac:dyDescent="0.3">
      <c r="A146" s="96" t="s">
        <v>280</v>
      </c>
      <c r="B146" s="96" t="s">
        <v>280</v>
      </c>
      <c r="C146" s="96" t="s">
        <v>280</v>
      </c>
      <c r="D146" s="96" t="s">
        <v>280</v>
      </c>
      <c r="E146" s="98" t="s">
        <v>285</v>
      </c>
      <c r="F146" s="91" t="str">
        <f>"|"&amp;"|"&amp;"|"&amp;E146</f>
        <v>|||Water</v>
      </c>
      <c r="G146" s="104"/>
      <c r="H146" s="103">
        <v>0</v>
      </c>
      <c r="I146" s="91"/>
      <c r="J146" s="91"/>
      <c r="K146" s="91"/>
      <c r="L146" s="91"/>
      <c r="M146" s="91"/>
    </row>
    <row r="147" spans="1:13" x14ac:dyDescent="0.3">
      <c r="A147" s="96" t="s">
        <v>280</v>
      </c>
      <c r="B147" s="96" t="s">
        <v>280</v>
      </c>
      <c r="C147" s="96" t="s">
        <v>280</v>
      </c>
      <c r="D147" s="96" t="s">
        <v>280</v>
      </c>
      <c r="E147" s="91" t="s">
        <v>286</v>
      </c>
      <c r="F147" s="91" t="str">
        <f t="shared" ref="F147:F149" si="1">"|"&amp;"|"&amp;"|"&amp;E147</f>
        <v>|||Residential urban land</v>
      </c>
      <c r="G147" s="103"/>
      <c r="H147" s="103" t="e">
        <f>VLOOKUP(Nutrients_from_current_land_use!B7,Value_look_up_tables!A153:I175,9,FALSE)</f>
        <v>#N/A</v>
      </c>
      <c r="I147" s="91"/>
      <c r="J147" s="91"/>
      <c r="K147" s="91"/>
      <c r="L147" s="91"/>
      <c r="M147" s="91"/>
    </row>
    <row r="148" spans="1:13" ht="28" x14ac:dyDescent="0.3">
      <c r="A148" s="96" t="s">
        <v>280</v>
      </c>
      <c r="B148" s="96" t="s">
        <v>280</v>
      </c>
      <c r="C148" s="96" t="s">
        <v>280</v>
      </c>
      <c r="D148" s="96" t="s">
        <v>280</v>
      </c>
      <c r="E148" s="91" t="s">
        <v>287</v>
      </c>
      <c r="F148" s="91" t="str">
        <f t="shared" si="1"/>
        <v>|||Commercial/industrial urban land</v>
      </c>
      <c r="G148" s="103"/>
      <c r="H148" s="103" t="e">
        <f>VLOOKUP(Nutrients_from_current_land_use!B7,Value_look_up_tables!A153:K175,10,FALSE)</f>
        <v>#N/A</v>
      </c>
      <c r="I148" s="91"/>
      <c r="J148" s="91"/>
      <c r="K148" s="91"/>
      <c r="L148" s="91"/>
      <c r="M148" s="91"/>
    </row>
    <row r="149" spans="1:13" x14ac:dyDescent="0.3">
      <c r="A149" s="96" t="s">
        <v>280</v>
      </c>
      <c r="B149" s="96" t="s">
        <v>280</v>
      </c>
      <c r="C149" s="96" t="s">
        <v>280</v>
      </c>
      <c r="D149" s="96" t="s">
        <v>280</v>
      </c>
      <c r="E149" s="91" t="s">
        <v>288</v>
      </c>
      <c r="F149" s="91" t="str">
        <f t="shared" si="1"/>
        <v>|||Open urban land</v>
      </c>
      <c r="G149" s="103"/>
      <c r="H149" s="103" t="e">
        <f>VLOOKUP(Nutrients_from_current_land_use!B7,Value_look_up_tables!A153:N175,11,FALSE)</f>
        <v>#N/A</v>
      </c>
      <c r="I149" s="91"/>
      <c r="J149" s="91"/>
      <c r="K149" s="91"/>
      <c r="L149" s="91"/>
      <c r="M149" s="91"/>
    </row>
    <row r="150" spans="1:13" x14ac:dyDescent="0.3">
      <c r="A150" s="65"/>
      <c r="B150" s="65"/>
      <c r="C150" s="65"/>
      <c r="D150" s="65"/>
      <c r="E150" s="65"/>
      <c r="F150" s="65"/>
      <c r="G150" s="97"/>
      <c r="H150" s="97"/>
      <c r="I150" s="65"/>
      <c r="J150" s="65"/>
      <c r="K150" s="65"/>
      <c r="L150" s="65"/>
      <c r="M150" s="65"/>
    </row>
    <row r="151" spans="1:13" ht="37.5" customHeight="1" x14ac:dyDescent="0.3">
      <c r="A151" s="110" t="s">
        <v>289</v>
      </c>
      <c r="B151" s="118"/>
      <c r="C151" s="65"/>
      <c r="D151" s="65"/>
      <c r="E151" s="65"/>
      <c r="F151" s="65"/>
      <c r="G151" s="97"/>
      <c r="H151" s="97"/>
      <c r="I151" s="65"/>
      <c r="J151" s="65"/>
      <c r="K151" s="65"/>
      <c r="L151" s="65"/>
      <c r="M151" s="65"/>
    </row>
    <row r="152" spans="1:13" ht="70" x14ac:dyDescent="0.3">
      <c r="A152" s="120" t="s">
        <v>290</v>
      </c>
      <c r="B152" s="120" t="s">
        <v>291</v>
      </c>
      <c r="C152" s="120" t="s">
        <v>292</v>
      </c>
      <c r="D152" s="120" t="s">
        <v>293</v>
      </c>
      <c r="E152" s="120" t="s">
        <v>294</v>
      </c>
      <c r="F152" s="120" t="s">
        <v>295</v>
      </c>
      <c r="G152" s="120" t="s">
        <v>296</v>
      </c>
      <c r="H152" s="120" t="s">
        <v>297</v>
      </c>
      <c r="I152" s="120" t="s">
        <v>298</v>
      </c>
      <c r="J152" s="120" t="s">
        <v>299</v>
      </c>
      <c r="K152" s="120" t="s">
        <v>300</v>
      </c>
      <c r="L152" s="43"/>
      <c r="M152" s="43"/>
    </row>
    <row r="153" spans="1:13" x14ac:dyDescent="0.3">
      <c r="A153" s="99" t="s">
        <v>301</v>
      </c>
      <c r="B153" s="100">
        <v>516.5</v>
      </c>
      <c r="C153" s="99" t="s">
        <v>302</v>
      </c>
      <c r="D153" s="100">
        <v>47.366326420209788</v>
      </c>
      <c r="E153" s="100">
        <v>63.946326420209786</v>
      </c>
      <c r="F153" s="100">
        <v>1.0030530114375726</v>
      </c>
      <c r="G153" s="100">
        <v>0.73394122788115068</v>
      </c>
      <c r="H153" s="100">
        <v>0.5382235671128438</v>
      </c>
      <c r="I153" s="100">
        <v>1.0030530114375726</v>
      </c>
      <c r="J153" s="100">
        <v>0.73394122788115068</v>
      </c>
      <c r="K153" s="100">
        <v>0.5382235671128438</v>
      </c>
      <c r="L153" s="101"/>
      <c r="M153" s="101"/>
    </row>
    <row r="154" spans="1:13" x14ac:dyDescent="0.3">
      <c r="A154" s="99" t="s">
        <v>303</v>
      </c>
      <c r="B154" s="100">
        <v>537.54999999999995</v>
      </c>
      <c r="C154" s="99" t="s">
        <v>302</v>
      </c>
      <c r="D154" s="100">
        <v>47.605509573313697</v>
      </c>
      <c r="E154" s="100">
        <v>64.185509573313695</v>
      </c>
      <c r="F154" s="100">
        <v>1.049204008516526</v>
      </c>
      <c r="G154" s="100">
        <v>0.76771025013404326</v>
      </c>
      <c r="H154" s="100">
        <v>0.56298751676496517</v>
      </c>
      <c r="I154" s="100">
        <v>1.049204008516526</v>
      </c>
      <c r="J154" s="100">
        <v>0.76771025013404326</v>
      </c>
      <c r="K154" s="100">
        <v>0.56298751676496517</v>
      </c>
      <c r="L154" s="101"/>
      <c r="M154" s="101"/>
    </row>
    <row r="155" spans="1:13" x14ac:dyDescent="0.3">
      <c r="A155" s="99" t="s">
        <v>304</v>
      </c>
      <c r="B155" s="100">
        <v>562.54999999999995</v>
      </c>
      <c r="C155" s="99" t="s">
        <v>302</v>
      </c>
      <c r="D155" s="100">
        <v>47.8624816470968</v>
      </c>
      <c r="E155" s="100">
        <v>64.442481647096798</v>
      </c>
      <c r="F155" s="100">
        <v>1.1039266010735462</v>
      </c>
      <c r="G155" s="100">
        <v>0.80775117151722908</v>
      </c>
      <c r="H155" s="100">
        <v>0.59235085911263463</v>
      </c>
      <c r="I155" s="100">
        <v>1.1039266010735462</v>
      </c>
      <c r="J155" s="100">
        <v>0.80775117151722908</v>
      </c>
      <c r="K155" s="100">
        <v>0.59235085911263463</v>
      </c>
      <c r="L155" s="101"/>
      <c r="M155" s="101"/>
    </row>
    <row r="156" spans="1:13" x14ac:dyDescent="0.3">
      <c r="A156" s="99" t="s">
        <v>305</v>
      </c>
      <c r="B156" s="100">
        <v>587.54999999999995</v>
      </c>
      <c r="C156" s="99" t="s">
        <v>302</v>
      </c>
      <c r="D156" s="100">
        <v>48.089720428979902</v>
      </c>
      <c r="E156" s="100">
        <v>64.6697204289799</v>
      </c>
      <c r="F156" s="100">
        <v>1.1584597247599329</v>
      </c>
      <c r="G156" s="100">
        <v>0.84765345714141427</v>
      </c>
      <c r="H156" s="100">
        <v>0.62161253523703719</v>
      </c>
      <c r="I156" s="100">
        <v>1.1584597247599329</v>
      </c>
      <c r="J156" s="100">
        <v>0.84765345714141427</v>
      </c>
      <c r="K156" s="100">
        <v>0.62161253523703719</v>
      </c>
      <c r="L156" s="101"/>
      <c r="M156" s="101"/>
    </row>
    <row r="157" spans="1:13" x14ac:dyDescent="0.3">
      <c r="A157" s="99" t="s">
        <v>306</v>
      </c>
      <c r="B157" s="100">
        <v>612.54999999999995</v>
      </c>
      <c r="C157" s="99" t="s">
        <v>307</v>
      </c>
      <c r="D157" s="100">
        <v>48.286892468962989</v>
      </c>
      <c r="E157" s="100">
        <v>64.866892468962988</v>
      </c>
      <c r="F157" s="100">
        <v>1.2127035752563942</v>
      </c>
      <c r="G157" s="100">
        <v>0.88734407945589822</v>
      </c>
      <c r="H157" s="100">
        <v>0.650718991600992</v>
      </c>
      <c r="I157" s="100">
        <v>1.2127035752563942</v>
      </c>
      <c r="J157" s="100">
        <v>0.88734407945589822</v>
      </c>
      <c r="K157" s="100">
        <v>0.650718991600992</v>
      </c>
      <c r="L157" s="101"/>
      <c r="M157" s="101"/>
    </row>
    <row r="158" spans="1:13" x14ac:dyDescent="0.3">
      <c r="A158" s="99" t="s">
        <v>308</v>
      </c>
      <c r="B158" s="100">
        <v>637.54999999999995</v>
      </c>
      <c r="C158" s="99" t="s">
        <v>307</v>
      </c>
      <c r="D158" s="100">
        <v>48.453664317046091</v>
      </c>
      <c r="E158" s="100">
        <v>65.033664317046089</v>
      </c>
      <c r="F158" s="100">
        <v>1.2665569810986419</v>
      </c>
      <c r="G158" s="100">
        <v>0.92674901055998193</v>
      </c>
      <c r="H158" s="100">
        <v>0.67961594107732015</v>
      </c>
      <c r="I158" s="100">
        <v>1.2665569810986419</v>
      </c>
      <c r="J158" s="100">
        <v>0.92674901055998193</v>
      </c>
      <c r="K158" s="100">
        <v>0.67961594107732015</v>
      </c>
      <c r="L158" s="101"/>
      <c r="M158" s="101"/>
    </row>
    <row r="159" spans="1:13" x14ac:dyDescent="0.3">
      <c r="A159" s="99" t="s">
        <v>309</v>
      </c>
      <c r="B159" s="100">
        <v>662.55</v>
      </c>
      <c r="C159" s="99" t="s">
        <v>307</v>
      </c>
      <c r="D159" s="100">
        <v>48.589702523229192</v>
      </c>
      <c r="E159" s="100">
        <v>65.169702523229191</v>
      </c>
      <c r="F159" s="100">
        <v>1.3199174036773855</v>
      </c>
      <c r="G159" s="100">
        <v>0.96579322220296504</v>
      </c>
      <c r="H159" s="100">
        <v>0.70824836294884108</v>
      </c>
      <c r="I159" s="100">
        <v>1.3199174036773855</v>
      </c>
      <c r="J159" s="100">
        <v>0.96579322220296504</v>
      </c>
      <c r="K159" s="100">
        <v>0.70824836294884108</v>
      </c>
      <c r="L159" s="101"/>
      <c r="M159" s="101"/>
    </row>
    <row r="160" spans="1:13" x14ac:dyDescent="0.3">
      <c r="A160" s="99" t="s">
        <v>310</v>
      </c>
      <c r="B160" s="100">
        <v>687.55</v>
      </c>
      <c r="C160" s="99" t="s">
        <v>307</v>
      </c>
      <c r="D160" s="100">
        <v>48.694673637512295</v>
      </c>
      <c r="E160" s="100">
        <v>65.274673637512294</v>
      </c>
      <c r="F160" s="100">
        <v>1.3726809372383346</v>
      </c>
      <c r="G160" s="100">
        <v>1.0044006857841474</v>
      </c>
      <c r="H160" s="100">
        <v>0.73656050290837471</v>
      </c>
      <c r="I160" s="100">
        <v>1.3726809372383346</v>
      </c>
      <c r="J160" s="100">
        <v>1.0044006857841474</v>
      </c>
      <c r="K160" s="100">
        <v>0.73656050290837471</v>
      </c>
      <c r="L160" s="101"/>
      <c r="M160" s="101"/>
    </row>
    <row r="161" spans="1:13" x14ac:dyDescent="0.3">
      <c r="A161" s="99" t="s">
        <v>311</v>
      </c>
      <c r="B161" s="100">
        <v>725.05</v>
      </c>
      <c r="C161" s="99" t="s">
        <v>275</v>
      </c>
      <c r="D161" s="100">
        <v>48.793150089749446</v>
      </c>
      <c r="E161" s="100">
        <v>65.373150089749444</v>
      </c>
      <c r="F161" s="100">
        <v>1.4504764123754863</v>
      </c>
      <c r="G161" s="100">
        <v>1.0613242041771849</v>
      </c>
      <c r="H161" s="100">
        <v>0.77830441639660242</v>
      </c>
      <c r="I161" s="100">
        <v>1.4504764123754863</v>
      </c>
      <c r="J161" s="100">
        <v>1.0613242041771849</v>
      </c>
      <c r="K161" s="100">
        <v>0.77830441639660242</v>
      </c>
      <c r="L161" s="101"/>
      <c r="M161" s="101"/>
    </row>
    <row r="162" spans="1:13" x14ac:dyDescent="0.3">
      <c r="A162" s="99" t="s">
        <v>312</v>
      </c>
      <c r="B162" s="100">
        <v>775.05</v>
      </c>
      <c r="C162" s="99" t="s">
        <v>275</v>
      </c>
      <c r="D162" s="100">
        <v>48.817999999999984</v>
      </c>
      <c r="E162" s="100">
        <v>65.397999999999982</v>
      </c>
      <c r="F162" s="100">
        <v>1.5512920268999992</v>
      </c>
      <c r="G162" s="100">
        <v>1.1350917269999994</v>
      </c>
      <c r="H162" s="100">
        <v>0.83240059979999959</v>
      </c>
      <c r="I162" s="100">
        <v>1.5512920268999992</v>
      </c>
      <c r="J162" s="100">
        <v>1.1350917269999994</v>
      </c>
      <c r="K162" s="100">
        <v>0.83240059979999959</v>
      </c>
      <c r="L162" s="101"/>
      <c r="M162" s="101"/>
    </row>
    <row r="163" spans="1:13" x14ac:dyDescent="0.3">
      <c r="A163" s="99" t="s">
        <v>313</v>
      </c>
      <c r="B163" s="100">
        <v>825.05</v>
      </c>
      <c r="C163" s="99" t="s">
        <v>275</v>
      </c>
      <c r="D163" s="100">
        <v>48.817999999999984</v>
      </c>
      <c r="E163" s="100">
        <v>65.397999999999982</v>
      </c>
      <c r="F163" s="100">
        <v>1.6513689268999994</v>
      </c>
      <c r="G163" s="100">
        <v>1.2083187269999995</v>
      </c>
      <c r="H163" s="100">
        <v>0.88610039979999966</v>
      </c>
      <c r="I163" s="100">
        <v>1.6513689268999994</v>
      </c>
      <c r="J163" s="100">
        <v>1.2083187269999995</v>
      </c>
      <c r="K163" s="100">
        <v>0.88610039979999966</v>
      </c>
      <c r="L163" s="101"/>
      <c r="M163" s="101"/>
    </row>
    <row r="164" spans="1:13" x14ac:dyDescent="0.3">
      <c r="A164" s="99" t="s">
        <v>314</v>
      </c>
      <c r="B164" s="100">
        <v>875.05</v>
      </c>
      <c r="C164" s="99" t="s">
        <v>275</v>
      </c>
      <c r="D164" s="100">
        <v>48.817999999999984</v>
      </c>
      <c r="E164" s="100">
        <v>65.397999999999982</v>
      </c>
      <c r="F164" s="100">
        <v>1.7514458268999995</v>
      </c>
      <c r="G164" s="100">
        <v>1.2815457269999997</v>
      </c>
      <c r="H164" s="100">
        <v>0.93980019979999974</v>
      </c>
      <c r="I164" s="100">
        <v>1.7514458268999995</v>
      </c>
      <c r="J164" s="100">
        <v>1.2815457269999997</v>
      </c>
      <c r="K164" s="100">
        <v>0.93980019979999974</v>
      </c>
      <c r="L164" s="101"/>
      <c r="M164" s="101"/>
    </row>
    <row r="165" spans="1:13" x14ac:dyDescent="0.3">
      <c r="A165" s="99" t="s">
        <v>315</v>
      </c>
      <c r="B165" s="100">
        <v>925.05</v>
      </c>
      <c r="C165" s="99" t="s">
        <v>188</v>
      </c>
      <c r="D165" s="100">
        <v>48.817999999999984</v>
      </c>
      <c r="E165" s="100">
        <v>65.397999999999982</v>
      </c>
      <c r="F165" s="100">
        <v>1.851522726899999</v>
      </c>
      <c r="G165" s="100">
        <v>1.3547727269999992</v>
      </c>
      <c r="H165" s="100">
        <v>0.99349999979999948</v>
      </c>
      <c r="I165" s="100">
        <v>1.851522726899999</v>
      </c>
      <c r="J165" s="100">
        <v>1.3547727269999992</v>
      </c>
      <c r="K165" s="100">
        <v>0.99349999979999948</v>
      </c>
      <c r="L165" s="101"/>
      <c r="M165" s="101"/>
    </row>
    <row r="166" spans="1:13" x14ac:dyDescent="0.3">
      <c r="A166" s="99" t="s">
        <v>316</v>
      </c>
      <c r="B166" s="100">
        <v>975.05</v>
      </c>
      <c r="C166" s="99" t="s">
        <v>188</v>
      </c>
      <c r="D166" s="100">
        <v>48.817999999999984</v>
      </c>
      <c r="E166" s="100">
        <v>65.397999999999982</v>
      </c>
      <c r="F166" s="100">
        <v>1.9515996268999991</v>
      </c>
      <c r="G166" s="100">
        <v>1.4279997269999993</v>
      </c>
      <c r="H166" s="100">
        <v>1.0471997997999996</v>
      </c>
      <c r="I166" s="100">
        <v>1.9515996268999991</v>
      </c>
      <c r="J166" s="100">
        <v>1.4279997269999993</v>
      </c>
      <c r="K166" s="100">
        <v>1.0471997997999996</v>
      </c>
      <c r="L166" s="101"/>
      <c r="M166" s="101"/>
    </row>
    <row r="167" spans="1:13" x14ac:dyDescent="0.3">
      <c r="A167" s="99" t="s">
        <v>317</v>
      </c>
      <c r="B167" s="100">
        <v>1050.05</v>
      </c>
      <c r="C167" s="99" t="s">
        <v>188</v>
      </c>
      <c r="D167" s="100">
        <v>48.817999999999984</v>
      </c>
      <c r="E167" s="100">
        <v>65.397999999999982</v>
      </c>
      <c r="F167" s="100">
        <v>2.101714976899999</v>
      </c>
      <c r="G167" s="100">
        <v>1.5378402269999993</v>
      </c>
      <c r="H167" s="100">
        <v>1.1277494997999997</v>
      </c>
      <c r="I167" s="100">
        <v>2.101714976899999</v>
      </c>
      <c r="J167" s="100">
        <v>1.5378402269999993</v>
      </c>
      <c r="K167" s="100">
        <v>1.1277494997999997</v>
      </c>
      <c r="L167" s="101"/>
      <c r="M167" s="101"/>
    </row>
    <row r="168" spans="1:13" x14ac:dyDescent="0.3">
      <c r="A168" s="99" t="s">
        <v>318</v>
      </c>
      <c r="B168" s="100">
        <v>1150.05</v>
      </c>
      <c r="C168" s="99" t="s">
        <v>188</v>
      </c>
      <c r="D168" s="100">
        <v>48.817999999999984</v>
      </c>
      <c r="E168" s="100">
        <v>65.397999999999982</v>
      </c>
      <c r="F168" s="100">
        <v>2.3018687768999988</v>
      </c>
      <c r="G168" s="100">
        <v>1.6842942269999992</v>
      </c>
      <c r="H168" s="100">
        <v>1.2351490997999994</v>
      </c>
      <c r="I168" s="100">
        <v>2.3018687768999988</v>
      </c>
      <c r="J168" s="100">
        <v>1.6842942269999992</v>
      </c>
      <c r="K168" s="100">
        <v>1.2351490997999994</v>
      </c>
      <c r="L168" s="101"/>
      <c r="M168" s="101"/>
    </row>
    <row r="169" spans="1:13" x14ac:dyDescent="0.3">
      <c r="A169" s="99" t="s">
        <v>319</v>
      </c>
      <c r="B169" s="100">
        <v>1300.05</v>
      </c>
      <c r="C169" s="99" t="s">
        <v>178</v>
      </c>
      <c r="D169" s="100">
        <v>48.817999999999984</v>
      </c>
      <c r="E169" s="100">
        <v>65.397999999999982</v>
      </c>
      <c r="F169" s="100">
        <v>2.602099476899999</v>
      </c>
      <c r="G169" s="100">
        <v>1.9039752269999992</v>
      </c>
      <c r="H169" s="100">
        <v>1.3962484997999995</v>
      </c>
      <c r="I169" s="100">
        <v>2.602099476899999</v>
      </c>
      <c r="J169" s="100">
        <v>1.9039752269999992</v>
      </c>
      <c r="K169" s="100">
        <v>1.3962484997999995</v>
      </c>
      <c r="L169" s="101"/>
      <c r="M169" s="101"/>
    </row>
    <row r="170" spans="1:13" x14ac:dyDescent="0.3">
      <c r="A170" s="99" t="s">
        <v>320</v>
      </c>
      <c r="B170" s="100">
        <v>1500.05</v>
      </c>
      <c r="C170" s="99" t="s">
        <v>178</v>
      </c>
      <c r="D170" s="100">
        <v>48.817999999999984</v>
      </c>
      <c r="E170" s="100">
        <v>65.397999999999982</v>
      </c>
      <c r="F170" s="100">
        <v>3.0024070768999986</v>
      </c>
      <c r="G170" s="100">
        <v>2.1968832269999989</v>
      </c>
      <c r="H170" s="100">
        <v>1.6110476997999994</v>
      </c>
      <c r="I170" s="100">
        <v>3.0024070768999986</v>
      </c>
      <c r="J170" s="100">
        <v>2.1968832269999989</v>
      </c>
      <c r="K170" s="100">
        <v>1.6110476997999994</v>
      </c>
      <c r="L170" s="101"/>
      <c r="M170" s="101"/>
    </row>
    <row r="171" spans="1:13" x14ac:dyDescent="0.3">
      <c r="A171" s="99" t="s">
        <v>321</v>
      </c>
      <c r="B171" s="100">
        <v>1800.05</v>
      </c>
      <c r="C171" s="99" t="s">
        <v>184</v>
      </c>
      <c r="D171" s="100">
        <v>48.817999999999984</v>
      </c>
      <c r="E171" s="100">
        <v>65.397999999999982</v>
      </c>
      <c r="F171" s="100">
        <v>3.6028684768999981</v>
      </c>
      <c r="G171" s="100">
        <v>2.6362452269999985</v>
      </c>
      <c r="H171" s="100">
        <v>1.9332464997999992</v>
      </c>
      <c r="I171" s="100">
        <v>3.6028684768999981</v>
      </c>
      <c r="J171" s="100">
        <v>2.6362452269999985</v>
      </c>
      <c r="K171" s="100">
        <v>1.9332464997999992</v>
      </c>
      <c r="L171" s="101"/>
      <c r="M171" s="101"/>
    </row>
    <row r="172" spans="1:13" x14ac:dyDescent="0.3">
      <c r="A172" s="99" t="s">
        <v>322</v>
      </c>
      <c r="B172" s="100">
        <v>2200.0500000000002</v>
      </c>
      <c r="C172" s="99" t="s">
        <v>184</v>
      </c>
      <c r="D172" s="100">
        <v>48.817999999999984</v>
      </c>
      <c r="E172" s="100">
        <v>65.397999999999982</v>
      </c>
      <c r="F172" s="100">
        <v>4.4034836768999988</v>
      </c>
      <c r="G172" s="100">
        <v>3.2220612269999993</v>
      </c>
      <c r="H172" s="100">
        <v>2.3628448997999998</v>
      </c>
      <c r="I172" s="100">
        <v>4.4034836768999988</v>
      </c>
      <c r="J172" s="100">
        <v>3.2220612269999993</v>
      </c>
      <c r="K172" s="100">
        <v>2.3628448997999998</v>
      </c>
      <c r="L172" s="101"/>
      <c r="M172" s="101"/>
    </row>
    <row r="173" spans="1:13" x14ac:dyDescent="0.3">
      <c r="A173" s="99" t="s">
        <v>323</v>
      </c>
      <c r="B173" s="100">
        <v>2700.05</v>
      </c>
      <c r="C173" s="99" t="s">
        <v>184</v>
      </c>
      <c r="D173" s="100">
        <v>48.817999999999984</v>
      </c>
      <c r="E173" s="100">
        <v>65.397999999999982</v>
      </c>
      <c r="F173" s="100">
        <v>5.4042526768999988</v>
      </c>
      <c r="G173" s="100">
        <v>3.9543312269999986</v>
      </c>
      <c r="H173" s="100">
        <v>2.8998428997999994</v>
      </c>
      <c r="I173" s="100">
        <v>5.4042526768999988</v>
      </c>
      <c r="J173" s="100">
        <v>3.9543312269999986</v>
      </c>
      <c r="K173" s="100">
        <v>2.8998428997999994</v>
      </c>
      <c r="L173" s="101"/>
      <c r="M173" s="101"/>
    </row>
    <row r="174" spans="1:13" x14ac:dyDescent="0.3">
      <c r="A174" s="99" t="s">
        <v>324</v>
      </c>
      <c r="B174" s="100">
        <v>3500.05</v>
      </c>
      <c r="C174" s="99" t="s">
        <v>184</v>
      </c>
      <c r="D174" s="100">
        <v>48.817999999999984</v>
      </c>
      <c r="E174" s="100">
        <v>65.397999999999982</v>
      </c>
      <c r="F174" s="100">
        <v>7.0054830768999983</v>
      </c>
      <c r="G174" s="100">
        <v>5.1259632269999988</v>
      </c>
      <c r="H174" s="100">
        <v>3.7590396997999993</v>
      </c>
      <c r="I174" s="100">
        <v>7.0054830768999983</v>
      </c>
      <c r="J174" s="100">
        <v>5.1259632269999988</v>
      </c>
      <c r="K174" s="100">
        <v>3.7590396997999993</v>
      </c>
      <c r="L174" s="101"/>
      <c r="M174" s="101"/>
    </row>
    <row r="175" spans="1:13" x14ac:dyDescent="0.3">
      <c r="A175" s="99" t="s">
        <v>325</v>
      </c>
      <c r="B175" s="100">
        <v>4750.05</v>
      </c>
      <c r="C175" s="99" t="s">
        <v>184</v>
      </c>
      <c r="D175" s="100">
        <v>48.817999999999984</v>
      </c>
      <c r="E175" s="100">
        <v>65.397999999999982</v>
      </c>
      <c r="F175" s="100">
        <v>9.5074055768999965</v>
      </c>
      <c r="G175" s="100">
        <v>6.9566382269999973</v>
      </c>
      <c r="H175" s="100">
        <v>5.1015346997999984</v>
      </c>
      <c r="I175" s="100">
        <v>9.5074055768999965</v>
      </c>
      <c r="J175" s="100">
        <v>6.9566382269999973</v>
      </c>
      <c r="K175" s="100">
        <v>5.1015346997999984</v>
      </c>
      <c r="L175" s="101"/>
      <c r="M175" s="101"/>
    </row>
    <row r="176" spans="1:13" x14ac:dyDescent="0.3">
      <c r="A176" s="65"/>
      <c r="B176" s="65"/>
      <c r="C176" s="65"/>
      <c r="D176" s="65"/>
      <c r="E176" s="65"/>
      <c r="F176" s="65"/>
      <c r="G176" s="97"/>
      <c r="H176" s="97"/>
      <c r="I176" s="65"/>
      <c r="J176" s="65"/>
      <c r="K176" s="65"/>
      <c r="L176" s="65"/>
      <c r="M176" s="65"/>
    </row>
    <row r="177" spans="1:13" ht="37.5" customHeight="1" x14ac:dyDescent="0.3">
      <c r="A177" s="106" t="s">
        <v>326</v>
      </c>
      <c r="B177" s="108"/>
      <c r="C177" s="65"/>
      <c r="D177" s="65"/>
      <c r="F177" s="65"/>
      <c r="H177" s="97"/>
      <c r="J177" s="65"/>
      <c r="K177" s="65"/>
      <c r="L177" s="65"/>
      <c r="M177" s="65"/>
    </row>
    <row r="178" spans="1:13" ht="28" x14ac:dyDescent="0.3">
      <c r="A178" s="120" t="s">
        <v>327</v>
      </c>
      <c r="B178" s="120" t="s">
        <v>328</v>
      </c>
      <c r="C178" s="65"/>
      <c r="D178" s="65"/>
      <c r="F178" s="65"/>
      <c r="H178" s="97"/>
      <c r="J178" s="65"/>
      <c r="K178" s="65"/>
      <c r="L178" s="65"/>
      <c r="M178" s="65"/>
    </row>
    <row r="179" spans="1:13" x14ac:dyDescent="0.3">
      <c r="A179" s="91" t="s">
        <v>176</v>
      </c>
      <c r="B179" s="91" t="s">
        <v>176</v>
      </c>
      <c r="C179" s="65"/>
      <c r="D179" s="65"/>
      <c r="F179" s="65"/>
      <c r="H179" s="97"/>
      <c r="J179" s="65"/>
      <c r="K179" s="65"/>
      <c r="L179" s="65"/>
      <c r="M179" s="65"/>
    </row>
    <row r="180" spans="1:13" x14ac:dyDescent="0.3">
      <c r="A180" s="91" t="s">
        <v>211</v>
      </c>
      <c r="B180" s="91" t="s">
        <v>211</v>
      </c>
      <c r="C180" s="65"/>
      <c r="D180" s="65"/>
      <c r="F180" s="65"/>
      <c r="H180" s="97"/>
      <c r="J180" s="65"/>
      <c r="K180" s="65"/>
      <c r="L180" s="65"/>
      <c r="M180" s="65"/>
    </row>
    <row r="181" spans="1:13" ht="28" x14ac:dyDescent="0.3">
      <c r="A181" s="91" t="s">
        <v>272</v>
      </c>
      <c r="B181" s="91" t="s">
        <v>272</v>
      </c>
      <c r="C181" s="65"/>
      <c r="D181" s="65"/>
      <c r="F181" s="65"/>
      <c r="H181" s="97"/>
      <c r="J181" s="65"/>
      <c r="K181" s="65"/>
      <c r="L181" s="65"/>
      <c r="M181" s="65"/>
    </row>
    <row r="182" spans="1:13" x14ac:dyDescent="0.3">
      <c r="A182" s="65"/>
      <c r="B182" s="65"/>
      <c r="C182" s="65"/>
      <c r="D182" s="65"/>
      <c r="F182" s="65"/>
      <c r="H182" s="97"/>
      <c r="I182" s="65"/>
      <c r="J182" s="65"/>
      <c r="K182" s="65"/>
      <c r="L182" s="65"/>
      <c r="M182" s="65"/>
    </row>
    <row r="183" spans="1:13" ht="37.5" customHeight="1" x14ac:dyDescent="0.3">
      <c r="A183" s="106" t="s">
        <v>329</v>
      </c>
      <c r="B183" s="109"/>
      <c r="D183" s="65"/>
      <c r="F183" s="37"/>
      <c r="H183" s="65"/>
      <c r="I183" s="65"/>
      <c r="J183" s="65"/>
      <c r="K183" s="65"/>
      <c r="L183" s="65"/>
      <c r="M183" s="65"/>
    </row>
    <row r="184" spans="1:13" ht="28" x14ac:dyDescent="0.3">
      <c r="A184" s="120" t="s">
        <v>330</v>
      </c>
      <c r="B184" s="120" t="s">
        <v>331</v>
      </c>
      <c r="C184" s="120" t="s">
        <v>332</v>
      </c>
      <c r="D184" s="65"/>
      <c r="F184" s="65"/>
      <c r="H184" s="65"/>
      <c r="I184" s="65"/>
      <c r="J184" s="65"/>
      <c r="K184" s="65"/>
      <c r="L184" s="65"/>
      <c r="M184" s="65"/>
    </row>
    <row r="185" spans="1:13" x14ac:dyDescent="0.3">
      <c r="A185" s="105" t="s">
        <v>333</v>
      </c>
      <c r="B185" s="91" t="s">
        <v>179</v>
      </c>
      <c r="C185" s="91" t="s">
        <v>334</v>
      </c>
      <c r="D185" s="65"/>
      <c r="F185" s="65"/>
      <c r="H185" s="65"/>
      <c r="I185" s="65"/>
      <c r="J185" s="65"/>
      <c r="K185" s="65"/>
      <c r="L185" s="65"/>
      <c r="M185" s="65"/>
    </row>
    <row r="186" spans="1:13" ht="28" x14ac:dyDescent="0.3">
      <c r="A186" s="105" t="s">
        <v>335</v>
      </c>
      <c r="B186" s="91" t="s">
        <v>214</v>
      </c>
      <c r="C186" s="91" t="s">
        <v>336</v>
      </c>
      <c r="D186" s="65"/>
      <c r="F186" s="65"/>
      <c r="H186" s="65"/>
      <c r="I186" s="65"/>
      <c r="J186" s="65"/>
      <c r="K186" s="65"/>
      <c r="L186" s="65"/>
      <c r="M186" s="65"/>
    </row>
    <row r="187" spans="1:13" ht="42" x14ac:dyDescent="0.3">
      <c r="A187" s="105" t="s">
        <v>337</v>
      </c>
      <c r="B187" s="91" t="s">
        <v>182</v>
      </c>
      <c r="C187" s="91" t="s">
        <v>338</v>
      </c>
      <c r="D187" s="65"/>
      <c r="F187" s="65"/>
      <c r="H187" s="65"/>
      <c r="I187" s="65"/>
      <c r="J187" s="65"/>
      <c r="K187" s="65"/>
      <c r="L187" s="65"/>
      <c r="M187" s="65"/>
    </row>
    <row r="188" spans="1:13" ht="28" x14ac:dyDescent="0.3">
      <c r="A188" s="91" t="s">
        <v>339</v>
      </c>
      <c r="B188" s="91" t="s">
        <v>214</v>
      </c>
      <c r="C188" s="91" t="s">
        <v>336</v>
      </c>
      <c r="D188" s="65"/>
      <c r="F188" s="65"/>
      <c r="H188" s="65"/>
      <c r="I188" s="65"/>
      <c r="J188" s="65"/>
      <c r="K188" s="65"/>
      <c r="L188" s="65"/>
      <c r="M188" s="65"/>
    </row>
    <row r="189" spans="1:13" ht="28" x14ac:dyDescent="0.3">
      <c r="A189" s="91" t="s">
        <v>340</v>
      </c>
      <c r="B189" s="91" t="s">
        <v>214</v>
      </c>
      <c r="C189" s="91" t="s">
        <v>336</v>
      </c>
      <c r="D189" s="65"/>
      <c r="F189" s="65"/>
      <c r="H189" s="65"/>
      <c r="I189" s="102"/>
      <c r="J189" s="65"/>
      <c r="K189" s="65"/>
      <c r="L189" s="65"/>
      <c r="M189" s="65"/>
    </row>
    <row r="190" spans="1:13" ht="28" x14ac:dyDescent="0.3">
      <c r="A190" s="105" t="s">
        <v>341</v>
      </c>
      <c r="B190" s="91" t="s">
        <v>214</v>
      </c>
      <c r="C190" s="91" t="s">
        <v>336</v>
      </c>
      <c r="D190" s="65"/>
      <c r="F190" s="65"/>
      <c r="H190" s="65"/>
      <c r="I190" s="102"/>
      <c r="J190" s="65"/>
      <c r="K190" s="65"/>
      <c r="L190" s="65"/>
      <c r="M190" s="65"/>
    </row>
    <row r="191" spans="1:13" ht="15" customHeight="1" x14ac:dyDescent="0.3">
      <c r="A191" s="65"/>
      <c r="B191" s="97"/>
      <c r="C191" s="65"/>
      <c r="D191" s="65"/>
      <c r="F191" s="65"/>
      <c r="H191" s="65"/>
      <c r="I191" s="102"/>
      <c r="J191" s="65"/>
      <c r="K191" s="65"/>
      <c r="L191" s="65"/>
      <c r="M191" s="65"/>
    </row>
    <row r="192" spans="1:13" ht="37.5" customHeight="1" x14ac:dyDescent="0.3">
      <c r="A192" s="106" t="s">
        <v>342</v>
      </c>
      <c r="B192" s="107"/>
      <c r="C192" s="65"/>
      <c r="D192" s="65"/>
      <c r="F192" s="65"/>
      <c r="H192" s="65"/>
      <c r="I192" s="102"/>
      <c r="J192" s="65"/>
      <c r="K192" s="65"/>
      <c r="L192" s="65"/>
      <c r="M192" s="65"/>
    </row>
    <row r="193" spans="1:13" ht="28" x14ac:dyDescent="0.3">
      <c r="A193" s="119" t="s">
        <v>165</v>
      </c>
      <c r="B193" s="119" t="s">
        <v>328</v>
      </c>
      <c r="C193" s="65"/>
      <c r="D193" s="65"/>
      <c r="F193" s="65"/>
      <c r="H193" s="65"/>
      <c r="I193" s="65"/>
      <c r="J193" s="65"/>
      <c r="K193" s="65"/>
      <c r="L193" s="65"/>
      <c r="M193" s="65"/>
    </row>
    <row r="194" spans="1:13" x14ac:dyDescent="0.3">
      <c r="A194" s="91" t="s">
        <v>343</v>
      </c>
      <c r="B194" s="103" t="b">
        <v>1</v>
      </c>
      <c r="C194" s="65"/>
      <c r="D194" s="65"/>
      <c r="F194" s="65"/>
      <c r="H194" s="65"/>
      <c r="I194" s="65"/>
      <c r="J194" s="65"/>
      <c r="K194" s="65"/>
      <c r="L194" s="65"/>
      <c r="M194" s="65"/>
    </row>
    <row r="195" spans="1:13" x14ac:dyDescent="0.3">
      <c r="A195" s="91" t="s">
        <v>344</v>
      </c>
      <c r="B195" s="103" t="b">
        <v>0</v>
      </c>
      <c r="C195" s="65"/>
      <c r="D195" s="65"/>
      <c r="F195" s="65"/>
      <c r="H195" s="65"/>
      <c r="I195" s="65"/>
      <c r="J195" s="65"/>
      <c r="K195" s="65"/>
      <c r="L195" s="65"/>
      <c r="M195" s="65"/>
    </row>
    <row r="196" spans="1:13" x14ac:dyDescent="0.3">
      <c r="A196" s="65"/>
      <c r="B196" s="97"/>
      <c r="C196" s="97"/>
      <c r="D196" s="65"/>
      <c r="F196" s="65"/>
    </row>
    <row r="197" spans="1:13" ht="37.5" customHeight="1" x14ac:dyDescent="0.3">
      <c r="A197" s="106" t="s">
        <v>345</v>
      </c>
      <c r="B197" s="126"/>
      <c r="C197" s="97"/>
      <c r="D197" s="65"/>
    </row>
    <row r="198" spans="1:13" x14ac:dyDescent="0.3">
      <c r="A198" s="127" t="s">
        <v>346</v>
      </c>
      <c r="D198" s="65"/>
    </row>
    <row r="199" spans="1:13" x14ac:dyDescent="0.3">
      <c r="A199" s="128" t="s">
        <v>273</v>
      </c>
      <c r="D199" s="65"/>
      <c r="E199" s="65"/>
      <c r="F199" s="65"/>
      <c r="G199" s="97"/>
      <c r="H199" s="97"/>
    </row>
    <row r="200" spans="1:13" x14ac:dyDescent="0.3">
      <c r="A200" s="128" t="s">
        <v>177</v>
      </c>
      <c r="D200" s="65"/>
      <c r="E200" s="65"/>
      <c r="F200" s="65"/>
      <c r="G200" s="97"/>
      <c r="H200" s="97"/>
    </row>
    <row r="201" spans="1:13" x14ac:dyDescent="0.3">
      <c r="A201" s="128" t="s">
        <v>223</v>
      </c>
      <c r="D201" s="65"/>
      <c r="E201" s="65"/>
      <c r="F201" s="65"/>
      <c r="G201" s="97"/>
      <c r="H201" s="97"/>
    </row>
    <row r="202" spans="1:13" x14ac:dyDescent="0.3">
      <c r="A202" s="128" t="s">
        <v>347</v>
      </c>
      <c r="D202" s="65"/>
      <c r="E202" s="65"/>
      <c r="F202" s="65"/>
      <c r="G202" s="97"/>
      <c r="H202" s="97"/>
    </row>
    <row r="203" spans="1:13" x14ac:dyDescent="0.3">
      <c r="A203" s="128" t="s">
        <v>231</v>
      </c>
      <c r="D203" s="65"/>
      <c r="E203" s="65"/>
      <c r="F203" s="65"/>
      <c r="G203" s="97"/>
      <c r="H203" s="97"/>
    </row>
    <row r="204" spans="1:13" x14ac:dyDescent="0.3">
      <c r="A204" s="128" t="s">
        <v>187</v>
      </c>
      <c r="D204" s="65"/>
      <c r="E204" s="65"/>
      <c r="F204" s="65"/>
      <c r="G204" s="97"/>
      <c r="H204" s="97"/>
    </row>
    <row r="205" spans="1:13" x14ac:dyDescent="0.3">
      <c r="A205" s="128" t="s">
        <v>196</v>
      </c>
      <c r="D205" s="65"/>
      <c r="E205" s="65"/>
      <c r="F205" s="65"/>
      <c r="G205" s="97"/>
      <c r="H205" s="97"/>
    </row>
    <row r="206" spans="1:13" x14ac:dyDescent="0.3">
      <c r="A206" s="128" t="s">
        <v>202</v>
      </c>
      <c r="D206" s="65"/>
      <c r="E206" s="65"/>
      <c r="F206" s="65"/>
      <c r="G206" s="97"/>
      <c r="H206" s="97"/>
    </row>
    <row r="207" spans="1:13" x14ac:dyDescent="0.3">
      <c r="A207" s="128" t="s">
        <v>264</v>
      </c>
      <c r="D207" s="65"/>
      <c r="E207" s="65"/>
      <c r="F207" s="65"/>
      <c r="G207" s="97"/>
      <c r="H207" s="97"/>
    </row>
    <row r="208" spans="1:13" x14ac:dyDescent="0.3">
      <c r="A208" s="129" t="s">
        <v>281</v>
      </c>
      <c r="D208" s="65"/>
      <c r="E208" s="65"/>
      <c r="F208" s="65"/>
      <c r="G208" s="97"/>
      <c r="H208" s="97"/>
    </row>
    <row r="209" spans="1:8" x14ac:dyDescent="0.3">
      <c r="A209" s="129" t="s">
        <v>283</v>
      </c>
      <c r="D209" s="65"/>
      <c r="E209" s="65"/>
      <c r="F209" s="65"/>
      <c r="G209" s="97"/>
      <c r="H209" s="97"/>
    </row>
    <row r="210" spans="1:8" x14ac:dyDescent="0.3">
      <c r="A210" s="129" t="s">
        <v>284</v>
      </c>
      <c r="D210" s="65"/>
      <c r="E210" s="65"/>
      <c r="F210" s="65"/>
      <c r="G210" s="97"/>
      <c r="H210" s="97"/>
    </row>
    <row r="211" spans="1:8" x14ac:dyDescent="0.3">
      <c r="A211" s="129" t="s">
        <v>285</v>
      </c>
      <c r="D211" s="65"/>
      <c r="E211" s="65"/>
      <c r="F211" s="65"/>
      <c r="G211" s="97"/>
      <c r="H211" s="97"/>
    </row>
    <row r="212" spans="1:8" x14ac:dyDescent="0.3">
      <c r="A212" s="128" t="s">
        <v>286</v>
      </c>
      <c r="D212" s="65"/>
      <c r="E212" s="65"/>
      <c r="F212" s="65"/>
      <c r="G212" s="97"/>
      <c r="H212" s="97"/>
    </row>
    <row r="213" spans="1:8" x14ac:dyDescent="0.3">
      <c r="A213" s="128" t="s">
        <v>287</v>
      </c>
      <c r="D213" s="65"/>
      <c r="E213" s="65"/>
      <c r="F213" s="65"/>
      <c r="G213" s="97"/>
      <c r="H213" s="97"/>
    </row>
    <row r="214" spans="1:8" x14ac:dyDescent="0.3">
      <c r="A214" s="128" t="s">
        <v>288</v>
      </c>
      <c r="D214" s="65"/>
      <c r="E214" s="65"/>
      <c r="F214" s="65"/>
      <c r="G214" s="97"/>
      <c r="H214" s="97"/>
    </row>
    <row r="215" spans="1:8" x14ac:dyDescent="0.3">
      <c r="A215" s="130" t="s">
        <v>282</v>
      </c>
      <c r="D215" s="65"/>
      <c r="E215" s="65"/>
      <c r="F215" s="65"/>
      <c r="G215" s="97"/>
      <c r="H215" s="97"/>
    </row>
    <row r="217" spans="1:8" ht="37.5" customHeight="1" x14ac:dyDescent="0.3">
      <c r="A217" s="106" t="s">
        <v>348</v>
      </c>
      <c r="B217" s="125"/>
    </row>
    <row r="218" spans="1:8" x14ac:dyDescent="0.3">
      <c r="A218" s="119" t="s">
        <v>349</v>
      </c>
    </row>
    <row r="219" spans="1:8" x14ac:dyDescent="0.3">
      <c r="A219" s="91" t="s">
        <v>177</v>
      </c>
    </row>
    <row r="220" spans="1:8" x14ac:dyDescent="0.3">
      <c r="A220" s="91" t="s">
        <v>187</v>
      </c>
    </row>
    <row r="221" spans="1:8" x14ac:dyDescent="0.3">
      <c r="A221" s="91" t="s">
        <v>196</v>
      </c>
    </row>
    <row r="222" spans="1:8" x14ac:dyDescent="0.3">
      <c r="A222" s="91" t="s">
        <v>202</v>
      </c>
    </row>
    <row r="223" spans="1:8" x14ac:dyDescent="0.3">
      <c r="A223" s="91" t="s">
        <v>223</v>
      </c>
    </row>
    <row r="224" spans="1:8" x14ac:dyDescent="0.3">
      <c r="A224" s="91" t="s">
        <v>231</v>
      </c>
    </row>
    <row r="225" spans="1:1" x14ac:dyDescent="0.3">
      <c r="A225" s="91" t="s">
        <v>264</v>
      </c>
    </row>
    <row r="226" spans="1:1" x14ac:dyDescent="0.3">
      <c r="A226" s="91" t="s">
        <v>273</v>
      </c>
    </row>
    <row r="227" spans="1:1" x14ac:dyDescent="0.3">
      <c r="A227" s="91" t="s">
        <v>281</v>
      </c>
    </row>
    <row r="228" spans="1:1" x14ac:dyDescent="0.3">
      <c r="A228" s="98" t="s">
        <v>283</v>
      </c>
    </row>
    <row r="229" spans="1:1" x14ac:dyDescent="0.3">
      <c r="A229" s="98" t="s">
        <v>284</v>
      </c>
    </row>
    <row r="230" spans="1:1" x14ac:dyDescent="0.3">
      <c r="A230" s="98" t="s">
        <v>285</v>
      </c>
    </row>
    <row r="231" spans="1:1" x14ac:dyDescent="0.3">
      <c r="A231" s="91" t="s">
        <v>286</v>
      </c>
    </row>
    <row r="232" spans="1:1" x14ac:dyDescent="0.3">
      <c r="A232" s="91" t="s">
        <v>287</v>
      </c>
    </row>
    <row r="233" spans="1:1" x14ac:dyDescent="0.3">
      <c r="A233" s="91" t="s">
        <v>288</v>
      </c>
    </row>
    <row r="234" spans="1:1" x14ac:dyDescent="0.3">
      <c r="A234" s="91" t="s">
        <v>282</v>
      </c>
    </row>
    <row r="236" spans="1:1" ht="37.5" customHeight="1" x14ac:dyDescent="0.3">
      <c r="A236" s="8" t="s">
        <v>350</v>
      </c>
    </row>
    <row r="237" spans="1:1" x14ac:dyDescent="0.3">
      <c r="A237" s="119" t="s">
        <v>351</v>
      </c>
    </row>
    <row r="238" spans="1:1" x14ac:dyDescent="0.3">
      <c r="A238" s="91" t="e" cm="1" vm="1">
        <f t="array" ref="A238">_xlfn._xlws.SORT(_xlfn.UNIQUE(_xlfn._xlws.FILTER(Nutrients_from_future_land_use!$A$5:$A$21,Nutrients_from_future_land_use!$A$5:$A$21&lt;&gt;"")))</f>
        <v>#VALUE!</v>
      </c>
    </row>
  </sheetData>
  <sheetProtection algorithmName="SHA-512" hashValue="lBQx31zXqq6uVlqch2LqTpVM/zIHpLtCF5e713N+BdzFq4I1AdKYhe2f4Gy3zZMeE2g1NTqp6dGQCEHI3jHDeA==" saltValue="dipPr563ET1iXAj4oAjTbg==" spinCount="100000" sheet="1" objects="1" scenarios="1"/>
  <phoneticPr fontId="9" type="noConversion"/>
  <dataValidations count="1">
    <dataValidation allowBlank="1" showInputMessage="1" showErrorMessage="1" prompt="This value is dependent on the rainfall volume." sqref="G147:H149 H143"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2EEF65-B2DC-46D1-A034-602B243F64EB}">
  <ds:schemaRefs>
    <ds:schemaRef ds:uri="Microsoft.SharePoint.Taxonomy.ContentTypeSync"/>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6ACD9E5F-DFBB-4EEC-8C79-673A8178A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5.xml><?xml version="1.0" encoding="utf-8"?>
<ds:datastoreItem xmlns:ds="http://schemas.openxmlformats.org/officeDocument/2006/customXml" ds:itemID="{64C1BBF9-9B3E-4827-BF16-821C5036B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2025-04-29T08:56:10Z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