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HPR\#    HPR      vol    19 COPY-by-MONTH 2025 19(1-1X)\#    #   #   C O P Y -  - 0 4 2 5   E-Noids, Prntlt-PRTSSS etc Possbls- shngrx\0425  SHNGRIX-VC\DATA FILE\"/>
    </mc:Choice>
  </mc:AlternateContent>
  <xr:revisionPtr revIDLastSave="0" documentId="13_ncr:1_{FFAAB099-6CF5-48D7-8E2D-CABA0FDB24DA}" xr6:coauthVersionLast="47" xr6:coauthVersionMax="47" xr10:uidLastSave="{00000000-0000-0000-0000-000000000000}"/>
  <bookViews>
    <workbookView xWindow="2205" yWindow="645" windowWidth="25530" windowHeight="10185" xr2:uid="{00000000-000D-0000-FFFF-FFFF00000000}"/>
  </bookViews>
  <sheets>
    <sheet name="Notes" sheetId="1" r:id="rId1"/>
    <sheet name="Birth_Cohorts_Uptake" sheetId="2" r:id="rId2"/>
    <sheet name="Birth_Cohorts_Coverage" sheetId="11" r:id="rId3"/>
    <sheet name="ICB_Uptake_(65_yr_olds)" sheetId="3" r:id="rId4"/>
    <sheet name="SUBICB_Uptake_(65_yr_olds)" sheetId="4" r:id="rId5"/>
    <sheet name="LA_Uptake_(65_yr_olds)" sheetId="5" r:id="rId6"/>
    <sheet name="ICB_Uptake_(70_yr_olds)" sheetId="6" r:id="rId7"/>
    <sheet name="SUBICB_Uptake_(70_yr_olds)" sheetId="7" r:id="rId8"/>
    <sheet name="LA_Uptake_(70_yr_olds)" sheetId="8" r:id="rId9"/>
    <sheet name="ICB_Coverage" sheetId="9" r:id="rId10"/>
    <sheet name="SUBICB_Coverage" sheetId="10" r:id="rId11"/>
    <sheet name="LA_Coverage"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9" l="1"/>
  <c r="K46" i="9"/>
  <c r="E4" i="12"/>
  <c r="H4" i="12"/>
  <c r="K4" i="12"/>
  <c r="N4" i="12"/>
  <c r="Q4" i="12"/>
  <c r="T4" i="12"/>
  <c r="W4" i="12"/>
  <c r="Z4" i="12"/>
  <c r="AC4" i="12"/>
  <c r="AF4" i="12"/>
  <c r="AI4" i="12"/>
  <c r="AL4" i="12"/>
  <c r="AO4" i="12"/>
  <c r="AR4" i="12"/>
  <c r="AU4" i="12"/>
  <c r="AX4" i="12"/>
  <c r="E5" i="12"/>
  <c r="H5" i="12"/>
  <c r="K5" i="12"/>
  <c r="N5" i="12"/>
  <c r="Q5" i="12"/>
  <c r="T5" i="12"/>
  <c r="W5" i="12"/>
  <c r="Z5" i="12"/>
  <c r="AC5" i="12"/>
  <c r="AF5" i="12"/>
  <c r="AI5" i="12"/>
  <c r="AL5" i="12"/>
  <c r="AO5" i="12"/>
  <c r="AR5" i="12"/>
  <c r="AU5" i="12"/>
  <c r="AX5" i="12"/>
  <c r="E6" i="12"/>
  <c r="H6" i="12"/>
  <c r="K6" i="12"/>
  <c r="N6" i="12"/>
  <c r="Q6" i="12"/>
  <c r="T6" i="12"/>
  <c r="W6" i="12"/>
  <c r="Z6" i="12"/>
  <c r="AC6" i="12"/>
  <c r="AF6" i="12"/>
  <c r="AI6" i="12"/>
  <c r="AL6" i="12"/>
  <c r="AO6" i="12"/>
  <c r="AR6" i="12"/>
  <c r="AU6" i="12"/>
  <c r="AX6" i="12"/>
  <c r="E7" i="12"/>
  <c r="H7" i="12"/>
  <c r="K7" i="12"/>
  <c r="N7" i="12"/>
  <c r="Q7" i="12"/>
  <c r="T7" i="12"/>
  <c r="W7" i="12"/>
  <c r="Z7" i="12"/>
  <c r="AC7" i="12"/>
  <c r="AF7" i="12"/>
  <c r="AI7" i="12"/>
  <c r="AL7" i="12"/>
  <c r="AO7" i="12"/>
  <c r="AR7" i="12"/>
  <c r="AU7" i="12"/>
  <c r="AX7" i="12"/>
  <c r="E8" i="12"/>
  <c r="H8" i="12"/>
  <c r="K8" i="12"/>
  <c r="N8" i="12"/>
  <c r="Q8" i="12"/>
  <c r="T8" i="12"/>
  <c r="W8" i="12"/>
  <c r="Z8" i="12"/>
  <c r="AC8" i="12"/>
  <c r="AF8" i="12"/>
  <c r="AI8" i="12"/>
  <c r="AL8" i="12"/>
  <c r="AO8" i="12"/>
  <c r="AR8" i="12"/>
  <c r="AU8" i="12"/>
  <c r="AX8" i="12"/>
  <c r="E9" i="12"/>
  <c r="H9" i="12"/>
  <c r="K9" i="12"/>
  <c r="N9" i="12"/>
  <c r="Q9" i="12"/>
  <c r="T9" i="12"/>
  <c r="W9" i="12"/>
  <c r="Z9" i="12"/>
  <c r="AC9" i="12"/>
  <c r="AF9" i="12"/>
  <c r="AI9" i="12"/>
  <c r="AL9" i="12"/>
  <c r="AO9" i="12"/>
  <c r="AR9" i="12"/>
  <c r="AU9" i="12"/>
  <c r="AX9" i="12"/>
  <c r="E10" i="12"/>
  <c r="H10" i="12"/>
  <c r="K10" i="12"/>
  <c r="N10" i="12"/>
  <c r="Q10" i="12"/>
  <c r="T10" i="12"/>
  <c r="W10" i="12"/>
  <c r="Z10" i="12"/>
  <c r="AC10" i="12"/>
  <c r="AF10" i="12"/>
  <c r="AI10" i="12"/>
  <c r="AL10" i="12"/>
  <c r="AO10" i="12"/>
  <c r="AR10" i="12"/>
  <c r="AU10" i="12"/>
  <c r="AX10" i="12"/>
  <c r="E11" i="12"/>
  <c r="H11" i="12"/>
  <c r="K11" i="12"/>
  <c r="N11" i="12"/>
  <c r="Q11" i="12"/>
  <c r="T11" i="12"/>
  <c r="W11" i="12"/>
  <c r="Z11" i="12"/>
  <c r="AC11" i="12"/>
  <c r="AF11" i="12"/>
  <c r="AI11" i="12"/>
  <c r="AL11" i="12"/>
  <c r="AO11" i="12"/>
  <c r="AR11" i="12"/>
  <c r="AU11" i="12"/>
  <c r="AX11" i="12"/>
  <c r="E12" i="12"/>
  <c r="H12" i="12"/>
  <c r="K12" i="12"/>
  <c r="N12" i="12"/>
  <c r="Q12" i="12"/>
  <c r="T12" i="12"/>
  <c r="W12" i="12"/>
  <c r="Z12" i="12"/>
  <c r="AC12" i="12"/>
  <c r="AF12" i="12"/>
  <c r="AI12" i="12"/>
  <c r="AL12" i="12"/>
  <c r="AO12" i="12"/>
  <c r="AR12" i="12"/>
  <c r="AU12" i="12"/>
  <c r="AX12" i="12"/>
  <c r="E13" i="12"/>
  <c r="H13" i="12"/>
  <c r="K13" i="12"/>
  <c r="N13" i="12"/>
  <c r="Q13" i="12"/>
  <c r="T13" i="12"/>
  <c r="W13" i="12"/>
  <c r="Z13" i="12"/>
  <c r="AC13" i="12"/>
  <c r="AF13" i="12"/>
  <c r="AI13" i="12"/>
  <c r="AL13" i="12"/>
  <c r="AO13" i="12"/>
  <c r="AR13" i="12"/>
  <c r="AU13" i="12"/>
  <c r="AX13" i="12"/>
  <c r="E14" i="12"/>
  <c r="H14" i="12"/>
  <c r="K14" i="12"/>
  <c r="N14" i="12"/>
  <c r="Q14" i="12"/>
  <c r="T14" i="12"/>
  <c r="W14" i="12"/>
  <c r="Z14" i="12"/>
  <c r="AC14" i="12"/>
  <c r="AF14" i="12"/>
  <c r="AI14" i="12"/>
  <c r="AL14" i="12"/>
  <c r="AO14" i="12"/>
  <c r="AR14" i="12"/>
  <c r="AU14" i="12"/>
  <c r="AX14" i="12"/>
  <c r="E15" i="12"/>
  <c r="H15" i="12"/>
  <c r="K15" i="12"/>
  <c r="N15" i="12"/>
  <c r="Q15" i="12"/>
  <c r="T15" i="12"/>
  <c r="W15" i="12"/>
  <c r="Z15" i="12"/>
  <c r="AC15" i="12"/>
  <c r="AF15" i="12"/>
  <c r="AI15" i="12"/>
  <c r="AL15" i="12"/>
  <c r="AO15" i="12"/>
  <c r="AR15" i="12"/>
  <c r="AU15" i="12"/>
  <c r="AX15" i="12"/>
  <c r="E16" i="12"/>
  <c r="H16" i="12"/>
  <c r="K16" i="12"/>
  <c r="N16" i="12"/>
  <c r="Q16" i="12"/>
  <c r="T16" i="12"/>
  <c r="W16" i="12"/>
  <c r="Z16" i="12"/>
  <c r="AC16" i="12"/>
  <c r="AF16" i="12"/>
  <c r="AI16" i="12"/>
  <c r="AL16" i="12"/>
  <c r="AO16" i="12"/>
  <c r="AR16" i="12"/>
  <c r="AU16" i="12"/>
  <c r="AX16" i="12"/>
  <c r="E17" i="12"/>
  <c r="H17" i="12"/>
  <c r="K17" i="12"/>
  <c r="N17" i="12"/>
  <c r="Q17" i="12"/>
  <c r="T17" i="12"/>
  <c r="W17" i="12"/>
  <c r="Z17" i="12"/>
  <c r="AC17" i="12"/>
  <c r="AF17" i="12"/>
  <c r="AI17" i="12"/>
  <c r="AL17" i="12"/>
  <c r="AO17" i="12"/>
  <c r="AR17" i="12"/>
  <c r="AU17" i="12"/>
  <c r="AX17" i="12"/>
  <c r="E18" i="12"/>
  <c r="H18" i="12"/>
  <c r="K18" i="12"/>
  <c r="N18" i="12"/>
  <c r="Q18" i="12"/>
  <c r="T18" i="12"/>
  <c r="W18" i="12"/>
  <c r="Z18" i="12"/>
  <c r="AC18" i="12"/>
  <c r="AF18" i="12"/>
  <c r="AI18" i="12"/>
  <c r="AL18" i="12"/>
  <c r="AO18" i="12"/>
  <c r="AR18" i="12"/>
  <c r="AU18" i="12"/>
  <c r="AX18" i="12"/>
  <c r="E19" i="12"/>
  <c r="H19" i="12"/>
  <c r="K19" i="12"/>
  <c r="N19" i="12"/>
  <c r="Q19" i="12"/>
  <c r="T19" i="12"/>
  <c r="W19" i="12"/>
  <c r="Z19" i="12"/>
  <c r="AC19" i="12"/>
  <c r="AF19" i="12"/>
  <c r="AI19" i="12"/>
  <c r="AL19" i="12"/>
  <c r="AO19" i="12"/>
  <c r="AR19" i="12"/>
  <c r="AU19" i="12"/>
  <c r="AX19" i="12"/>
  <c r="E20" i="12"/>
  <c r="H20" i="12"/>
  <c r="K20" i="12"/>
  <c r="N20" i="12"/>
  <c r="Q20" i="12"/>
  <c r="T20" i="12"/>
  <c r="W20" i="12"/>
  <c r="Z20" i="12"/>
  <c r="AC20" i="12"/>
  <c r="AF20" i="12"/>
  <c r="AI20" i="12"/>
  <c r="AL20" i="12"/>
  <c r="AO20" i="12"/>
  <c r="AR20" i="12"/>
  <c r="AU20" i="12"/>
  <c r="AX20" i="12"/>
  <c r="E21" i="12"/>
  <c r="H21" i="12"/>
  <c r="K21" i="12"/>
  <c r="N21" i="12"/>
  <c r="Q21" i="12"/>
  <c r="T21" i="12"/>
  <c r="W21" i="12"/>
  <c r="Z21" i="12"/>
  <c r="AC21" i="12"/>
  <c r="AF21" i="12"/>
  <c r="AI21" i="12"/>
  <c r="AL21" i="12"/>
  <c r="AO21" i="12"/>
  <c r="AR21" i="12"/>
  <c r="AU21" i="12"/>
  <c r="AX21" i="12"/>
  <c r="E22" i="12"/>
  <c r="H22" i="12"/>
  <c r="K22" i="12"/>
  <c r="N22" i="12"/>
  <c r="Q22" i="12"/>
  <c r="T22" i="12"/>
  <c r="W22" i="12"/>
  <c r="Z22" i="12"/>
  <c r="AC22" i="12"/>
  <c r="AF22" i="12"/>
  <c r="AI22" i="12"/>
  <c r="AL22" i="12"/>
  <c r="AO22" i="12"/>
  <c r="AR22" i="12"/>
  <c r="AU22" i="12"/>
  <c r="AX22" i="12"/>
  <c r="E23" i="12"/>
  <c r="H23" i="12"/>
  <c r="K23" i="12"/>
  <c r="N23" i="12"/>
  <c r="Q23" i="12"/>
  <c r="T23" i="12"/>
  <c r="W23" i="12"/>
  <c r="Z23" i="12"/>
  <c r="AC23" i="12"/>
  <c r="AF23" i="12"/>
  <c r="AI23" i="12"/>
  <c r="AL23" i="12"/>
  <c r="AO23" i="12"/>
  <c r="AR23" i="12"/>
  <c r="AU23" i="12"/>
  <c r="AX23" i="12"/>
  <c r="E24" i="12"/>
  <c r="H24" i="12"/>
  <c r="K24" i="12"/>
  <c r="N24" i="12"/>
  <c r="Q24" i="12"/>
  <c r="T24" i="12"/>
  <c r="W24" i="12"/>
  <c r="Z24" i="12"/>
  <c r="AC24" i="12"/>
  <c r="AF24" i="12"/>
  <c r="AI24" i="12"/>
  <c r="AL24" i="12"/>
  <c r="AO24" i="12"/>
  <c r="AR24" i="12"/>
  <c r="AU24" i="12"/>
  <c r="AX24" i="12"/>
  <c r="E25" i="12"/>
  <c r="H25" i="12"/>
  <c r="K25" i="12"/>
  <c r="N25" i="12"/>
  <c r="Q25" i="12"/>
  <c r="T25" i="12"/>
  <c r="W25" i="12"/>
  <c r="Z25" i="12"/>
  <c r="AC25" i="12"/>
  <c r="AF25" i="12"/>
  <c r="AI25" i="12"/>
  <c r="AL25" i="12"/>
  <c r="AO25" i="12"/>
  <c r="AR25" i="12"/>
  <c r="AU25" i="12"/>
  <c r="AX25" i="12"/>
  <c r="E26" i="12"/>
  <c r="H26" i="12"/>
  <c r="K26" i="12"/>
  <c r="N26" i="12"/>
  <c r="Q26" i="12"/>
  <c r="T26" i="12"/>
  <c r="W26" i="12"/>
  <c r="Z26" i="12"/>
  <c r="AC26" i="12"/>
  <c r="AF26" i="12"/>
  <c r="AI26" i="12"/>
  <c r="AL26" i="12"/>
  <c r="AO26" i="12"/>
  <c r="AR26" i="12"/>
  <c r="AU26" i="12"/>
  <c r="AX26" i="12"/>
  <c r="E27" i="12"/>
  <c r="H27" i="12"/>
  <c r="K27" i="12"/>
  <c r="N27" i="12"/>
  <c r="Q27" i="12"/>
  <c r="T27" i="12"/>
  <c r="W27" i="12"/>
  <c r="Z27" i="12"/>
  <c r="AC27" i="12"/>
  <c r="AF27" i="12"/>
  <c r="AI27" i="12"/>
  <c r="AL27" i="12"/>
  <c r="AO27" i="12"/>
  <c r="AR27" i="12"/>
  <c r="AU27" i="12"/>
  <c r="AX27" i="12"/>
  <c r="E28" i="12"/>
  <c r="H28" i="12"/>
  <c r="K28" i="12"/>
  <c r="N28" i="12"/>
  <c r="Q28" i="12"/>
  <c r="T28" i="12"/>
  <c r="W28" i="12"/>
  <c r="Z28" i="12"/>
  <c r="AC28" i="12"/>
  <c r="AF28" i="12"/>
  <c r="AI28" i="12"/>
  <c r="AL28" i="12"/>
  <c r="AO28" i="12"/>
  <c r="AR28" i="12"/>
  <c r="AU28" i="12"/>
  <c r="AX28" i="12"/>
  <c r="E29" i="12"/>
  <c r="H29" i="12"/>
  <c r="K29" i="12"/>
  <c r="N29" i="12"/>
  <c r="Q29" i="12"/>
  <c r="T29" i="12"/>
  <c r="W29" i="12"/>
  <c r="Z29" i="12"/>
  <c r="AC29" i="12"/>
  <c r="AF29" i="12"/>
  <c r="AI29" i="12"/>
  <c r="AL29" i="12"/>
  <c r="AO29" i="12"/>
  <c r="AR29" i="12"/>
  <c r="AU29" i="12"/>
  <c r="AX29" i="12"/>
  <c r="E30" i="12"/>
  <c r="H30" i="12"/>
  <c r="K30" i="12"/>
  <c r="N30" i="12"/>
  <c r="Q30" i="12"/>
  <c r="T30" i="12"/>
  <c r="W30" i="12"/>
  <c r="Z30" i="12"/>
  <c r="AC30" i="12"/>
  <c r="AF30" i="12"/>
  <c r="AI30" i="12"/>
  <c r="AL30" i="12"/>
  <c r="AO30" i="12"/>
  <c r="AR30" i="12"/>
  <c r="AU30" i="12"/>
  <c r="AX30" i="12"/>
  <c r="E31" i="12"/>
  <c r="H31" i="12"/>
  <c r="K31" i="12"/>
  <c r="N31" i="12"/>
  <c r="Q31" i="12"/>
  <c r="T31" i="12"/>
  <c r="W31" i="12"/>
  <c r="Z31" i="12"/>
  <c r="AC31" i="12"/>
  <c r="AF31" i="12"/>
  <c r="AI31" i="12"/>
  <c r="AL31" i="12"/>
  <c r="AO31" i="12"/>
  <c r="AR31" i="12"/>
  <c r="AU31" i="12"/>
  <c r="AX31" i="12"/>
  <c r="E32" i="12"/>
  <c r="H32" i="12"/>
  <c r="K32" i="12"/>
  <c r="N32" i="12"/>
  <c r="Q32" i="12"/>
  <c r="T32" i="12"/>
  <c r="W32" i="12"/>
  <c r="Z32" i="12"/>
  <c r="AC32" i="12"/>
  <c r="AF32" i="12"/>
  <c r="AI32" i="12"/>
  <c r="AL32" i="12"/>
  <c r="AO32" i="12"/>
  <c r="AR32" i="12"/>
  <c r="AU32" i="12"/>
  <c r="AX32" i="12"/>
  <c r="E33" i="12"/>
  <c r="H33" i="12"/>
  <c r="K33" i="12"/>
  <c r="N33" i="12"/>
  <c r="Q33" i="12"/>
  <c r="T33" i="12"/>
  <c r="W33" i="12"/>
  <c r="Z33" i="12"/>
  <c r="AC33" i="12"/>
  <c r="AF33" i="12"/>
  <c r="AI33" i="12"/>
  <c r="AL33" i="12"/>
  <c r="AO33" i="12"/>
  <c r="AR33" i="12"/>
  <c r="AU33" i="12"/>
  <c r="AX33" i="12"/>
  <c r="E34" i="12"/>
  <c r="H34" i="12"/>
  <c r="K34" i="12"/>
  <c r="N34" i="12"/>
  <c r="Q34" i="12"/>
  <c r="T34" i="12"/>
  <c r="W34" i="12"/>
  <c r="Z34" i="12"/>
  <c r="AC34" i="12"/>
  <c r="AF34" i="12"/>
  <c r="AI34" i="12"/>
  <c r="AL34" i="12"/>
  <c r="AO34" i="12"/>
  <c r="AR34" i="12"/>
  <c r="AU34" i="12"/>
  <c r="AX34" i="12"/>
  <c r="E35" i="12"/>
  <c r="H35" i="12"/>
  <c r="K35" i="12"/>
  <c r="N35" i="12"/>
  <c r="Q35" i="12"/>
  <c r="T35" i="12"/>
  <c r="W35" i="12"/>
  <c r="Z35" i="12"/>
  <c r="AC35" i="12"/>
  <c r="AF35" i="12"/>
  <c r="AI35" i="12"/>
  <c r="AL35" i="12"/>
  <c r="AO35" i="12"/>
  <c r="AR35" i="12"/>
  <c r="AU35" i="12"/>
  <c r="AX35" i="12"/>
  <c r="E36" i="12"/>
  <c r="H36" i="12"/>
  <c r="K36" i="12"/>
  <c r="N36" i="12"/>
  <c r="Q36" i="12"/>
  <c r="T36" i="12"/>
  <c r="W36" i="12"/>
  <c r="Z36" i="12"/>
  <c r="AC36" i="12"/>
  <c r="AF36" i="12"/>
  <c r="AI36" i="12"/>
  <c r="AL36" i="12"/>
  <c r="AO36" i="12"/>
  <c r="AR36" i="12"/>
  <c r="AU36" i="12"/>
  <c r="AX36" i="12"/>
  <c r="E37" i="12"/>
  <c r="H37" i="12"/>
  <c r="K37" i="12"/>
  <c r="N37" i="12"/>
  <c r="Q37" i="12"/>
  <c r="T37" i="12"/>
  <c r="W37" i="12"/>
  <c r="Z37" i="12"/>
  <c r="AC37" i="12"/>
  <c r="AF37" i="12"/>
  <c r="AI37" i="12"/>
  <c r="AL37" i="12"/>
  <c r="AO37" i="12"/>
  <c r="AR37" i="12"/>
  <c r="AU37" i="12"/>
  <c r="AX37" i="12"/>
  <c r="E38" i="12"/>
  <c r="H38" i="12"/>
  <c r="K38" i="12"/>
  <c r="N38" i="12"/>
  <c r="Q38" i="12"/>
  <c r="T38" i="12"/>
  <c r="W38" i="12"/>
  <c r="Z38" i="12"/>
  <c r="AC38" i="12"/>
  <c r="AF38" i="12"/>
  <c r="AI38" i="12"/>
  <c r="AL38" i="12"/>
  <c r="AO38" i="12"/>
  <c r="AR38" i="12"/>
  <c r="AU38" i="12"/>
  <c r="AX38" i="12"/>
  <c r="E39" i="12"/>
  <c r="H39" i="12"/>
  <c r="K39" i="12"/>
  <c r="N39" i="12"/>
  <c r="Q39" i="12"/>
  <c r="T39" i="12"/>
  <c r="W39" i="12"/>
  <c r="Z39" i="12"/>
  <c r="AC39" i="12"/>
  <c r="AF39" i="12"/>
  <c r="AI39" i="12"/>
  <c r="AL39" i="12"/>
  <c r="AO39" i="12"/>
  <c r="AR39" i="12"/>
  <c r="AU39" i="12"/>
  <c r="AX39" i="12"/>
  <c r="E40" i="12"/>
  <c r="H40" i="12"/>
  <c r="K40" i="12"/>
  <c r="N40" i="12"/>
  <c r="Q40" i="12"/>
  <c r="T40" i="12"/>
  <c r="W40" i="12"/>
  <c r="Z40" i="12"/>
  <c r="AC40" i="12"/>
  <c r="AF40" i="12"/>
  <c r="AI40" i="12"/>
  <c r="AL40" i="12"/>
  <c r="AO40" i="12"/>
  <c r="AR40" i="12"/>
  <c r="AU40" i="12"/>
  <c r="AX40" i="12"/>
  <c r="E41" i="12"/>
  <c r="H41" i="12"/>
  <c r="K41" i="12"/>
  <c r="N41" i="12"/>
  <c r="Q41" i="12"/>
  <c r="T41" i="12"/>
  <c r="W41" i="12"/>
  <c r="Z41" i="12"/>
  <c r="AC41" i="12"/>
  <c r="AF41" i="12"/>
  <c r="AI41" i="12"/>
  <c r="AL41" i="12"/>
  <c r="AO41" i="12"/>
  <c r="AR41" i="12"/>
  <c r="AU41" i="12"/>
  <c r="AX41" i="12"/>
  <c r="E42" i="12"/>
  <c r="H42" i="12"/>
  <c r="K42" i="12"/>
  <c r="N42" i="12"/>
  <c r="Q42" i="12"/>
  <c r="T42" i="12"/>
  <c r="W42" i="12"/>
  <c r="Z42" i="12"/>
  <c r="AC42" i="12"/>
  <c r="AF42" i="12"/>
  <c r="AI42" i="12"/>
  <c r="AL42" i="12"/>
  <c r="AO42" i="12"/>
  <c r="AR42" i="12"/>
  <c r="AU42" i="12"/>
  <c r="AX42" i="12"/>
  <c r="E43" i="12"/>
  <c r="H43" i="12"/>
  <c r="K43" i="12"/>
  <c r="N43" i="12"/>
  <c r="Q43" i="12"/>
  <c r="T43" i="12"/>
  <c r="W43" i="12"/>
  <c r="Z43" i="12"/>
  <c r="AC43" i="12"/>
  <c r="AF43" i="12"/>
  <c r="AI43" i="12"/>
  <c r="AL43" i="12"/>
  <c r="AO43" i="12"/>
  <c r="AR43" i="12"/>
  <c r="AU43" i="12"/>
  <c r="AX43" i="12"/>
  <c r="E44" i="12"/>
  <c r="H44" i="12"/>
  <c r="K44" i="12"/>
  <c r="N44" i="12"/>
  <c r="Q44" i="12"/>
  <c r="T44" i="12"/>
  <c r="W44" i="12"/>
  <c r="Z44" i="12"/>
  <c r="AC44" i="12"/>
  <c r="AF44" i="12"/>
  <c r="AI44" i="12"/>
  <c r="AL44" i="12"/>
  <c r="AO44" i="12"/>
  <c r="AR44" i="12"/>
  <c r="AU44" i="12"/>
  <c r="AX44" i="12"/>
  <c r="E45" i="12"/>
  <c r="H45" i="12"/>
  <c r="K45" i="12"/>
  <c r="N45" i="12"/>
  <c r="Q45" i="12"/>
  <c r="T45" i="12"/>
  <c r="W45" i="12"/>
  <c r="Z45" i="12"/>
  <c r="AC45" i="12"/>
  <c r="AF45" i="12"/>
  <c r="AI45" i="12"/>
  <c r="AL45" i="12"/>
  <c r="AO45" i="12"/>
  <c r="AR45" i="12"/>
  <c r="AU45" i="12"/>
  <c r="AX45" i="12"/>
  <c r="E46" i="12"/>
  <c r="H46" i="12"/>
  <c r="K46" i="12"/>
  <c r="N46" i="12"/>
  <c r="Q46" i="12"/>
  <c r="T46" i="12"/>
  <c r="W46" i="12"/>
  <c r="Z46" i="12"/>
  <c r="AC46" i="12"/>
  <c r="AF46" i="12"/>
  <c r="AI46" i="12"/>
  <c r="AL46" i="12"/>
  <c r="AO46" i="12"/>
  <c r="AR46" i="12"/>
  <c r="AU46" i="12"/>
  <c r="AX46" i="12"/>
  <c r="E47" i="12"/>
  <c r="H47" i="12"/>
  <c r="K47" i="12"/>
  <c r="N47" i="12"/>
  <c r="Q47" i="12"/>
  <c r="T47" i="12"/>
  <c r="W47" i="12"/>
  <c r="Z47" i="12"/>
  <c r="AC47" i="12"/>
  <c r="AF47" i="12"/>
  <c r="AI47" i="12"/>
  <c r="AL47" i="12"/>
  <c r="AO47" i="12"/>
  <c r="AR47" i="12"/>
  <c r="AU47" i="12"/>
  <c r="AX47" i="12"/>
  <c r="E48" i="12"/>
  <c r="H48" i="12"/>
  <c r="K48" i="12"/>
  <c r="N48" i="12"/>
  <c r="Q48" i="12"/>
  <c r="T48" i="12"/>
  <c r="W48" i="12"/>
  <c r="Z48" i="12"/>
  <c r="AC48" i="12"/>
  <c r="AF48" i="12"/>
  <c r="AI48" i="12"/>
  <c r="AL48" i="12"/>
  <c r="AO48" i="12"/>
  <c r="AR48" i="12"/>
  <c r="AU48" i="12"/>
  <c r="AX48" i="12"/>
  <c r="E49" i="12"/>
  <c r="H49" i="12"/>
  <c r="K49" i="12"/>
  <c r="N49" i="12"/>
  <c r="Q49" i="12"/>
  <c r="T49" i="12"/>
  <c r="W49" i="12"/>
  <c r="Z49" i="12"/>
  <c r="AC49" i="12"/>
  <c r="AF49" i="12"/>
  <c r="AI49" i="12"/>
  <c r="AL49" i="12"/>
  <c r="AO49" i="12"/>
  <c r="AR49" i="12"/>
  <c r="AU49" i="12"/>
  <c r="AX49" i="12"/>
  <c r="E50" i="12"/>
  <c r="H50" i="12"/>
  <c r="K50" i="12"/>
  <c r="N50" i="12"/>
  <c r="Q50" i="12"/>
  <c r="T50" i="12"/>
  <c r="W50" i="12"/>
  <c r="Z50" i="12"/>
  <c r="AC50" i="12"/>
  <c r="AF50" i="12"/>
  <c r="AI50" i="12"/>
  <c r="AL50" i="12"/>
  <c r="AO50" i="12"/>
  <c r="AR50" i="12"/>
  <c r="AU50" i="12"/>
  <c r="AX50" i="12"/>
  <c r="E51" i="12"/>
  <c r="H51" i="12"/>
  <c r="K51" i="12"/>
  <c r="N51" i="12"/>
  <c r="Q51" i="12"/>
  <c r="T51" i="12"/>
  <c r="W51" i="12"/>
  <c r="Z51" i="12"/>
  <c r="AC51" i="12"/>
  <c r="AF51" i="12"/>
  <c r="AI51" i="12"/>
  <c r="AL51" i="12"/>
  <c r="AO51" i="12"/>
  <c r="AR51" i="12"/>
  <c r="AU51" i="12"/>
  <c r="AX51" i="12"/>
  <c r="E52" i="12"/>
  <c r="H52" i="12"/>
  <c r="K52" i="12"/>
  <c r="N52" i="12"/>
  <c r="Q52" i="12"/>
  <c r="T52" i="12"/>
  <c r="W52" i="12"/>
  <c r="Z52" i="12"/>
  <c r="AC52" i="12"/>
  <c r="AF52" i="12"/>
  <c r="AI52" i="12"/>
  <c r="AL52" i="12"/>
  <c r="AO52" i="12"/>
  <c r="AR52" i="12"/>
  <c r="AU52" i="12"/>
  <c r="AX52" i="12"/>
  <c r="E53" i="12"/>
  <c r="H53" i="12"/>
  <c r="K53" i="12"/>
  <c r="N53" i="12"/>
  <c r="Q53" i="12"/>
  <c r="T53" i="12"/>
  <c r="W53" i="12"/>
  <c r="Z53" i="12"/>
  <c r="AC53" i="12"/>
  <c r="AF53" i="12"/>
  <c r="AI53" i="12"/>
  <c r="AL53" i="12"/>
  <c r="AO53" i="12"/>
  <c r="AR53" i="12"/>
  <c r="AU53" i="12"/>
  <c r="AX53" i="12"/>
  <c r="E54" i="12"/>
  <c r="H54" i="12"/>
  <c r="K54" i="12"/>
  <c r="N54" i="12"/>
  <c r="Q54" i="12"/>
  <c r="T54" i="12"/>
  <c r="W54" i="12"/>
  <c r="Z54" i="12"/>
  <c r="AC54" i="12"/>
  <c r="AF54" i="12"/>
  <c r="AI54" i="12"/>
  <c r="AL54" i="12"/>
  <c r="AO54" i="12"/>
  <c r="AR54" i="12"/>
  <c r="AU54" i="12"/>
  <c r="AX54" i="12"/>
  <c r="E55" i="12"/>
  <c r="H55" i="12"/>
  <c r="K55" i="12"/>
  <c r="N55" i="12"/>
  <c r="Q55" i="12"/>
  <c r="T55" i="12"/>
  <c r="W55" i="12"/>
  <c r="Z55" i="12"/>
  <c r="AC55" i="12"/>
  <c r="AF55" i="12"/>
  <c r="AI55" i="12"/>
  <c r="AL55" i="12"/>
  <c r="AO55" i="12"/>
  <c r="AR55" i="12"/>
  <c r="AU55" i="12"/>
  <c r="AX55" i="12"/>
  <c r="E56" i="12"/>
  <c r="H56" i="12"/>
  <c r="K56" i="12"/>
  <c r="N56" i="12"/>
  <c r="Q56" i="12"/>
  <c r="T56" i="12"/>
  <c r="W56" i="12"/>
  <c r="Z56" i="12"/>
  <c r="AC56" i="12"/>
  <c r="AF56" i="12"/>
  <c r="AI56" i="12"/>
  <c r="AL56" i="12"/>
  <c r="AO56" i="12"/>
  <c r="AR56" i="12"/>
  <c r="AU56" i="12"/>
  <c r="AX56" i="12"/>
  <c r="E57" i="12"/>
  <c r="H57" i="12"/>
  <c r="K57" i="12"/>
  <c r="N57" i="12"/>
  <c r="Q57" i="12"/>
  <c r="T57" i="12"/>
  <c r="W57" i="12"/>
  <c r="Z57" i="12"/>
  <c r="AC57" i="12"/>
  <c r="AF57" i="12"/>
  <c r="AI57" i="12"/>
  <c r="AL57" i="12"/>
  <c r="AO57" i="12"/>
  <c r="AR57" i="12"/>
  <c r="AU57" i="12"/>
  <c r="AX57" i="12"/>
  <c r="E58" i="12"/>
  <c r="H58" i="12"/>
  <c r="K58" i="12"/>
  <c r="N58" i="12"/>
  <c r="Q58" i="12"/>
  <c r="T58" i="12"/>
  <c r="W58" i="12"/>
  <c r="Z58" i="12"/>
  <c r="AC58" i="12"/>
  <c r="AF58" i="12"/>
  <c r="AI58" i="12"/>
  <c r="AL58" i="12"/>
  <c r="AO58" i="12"/>
  <c r="AR58" i="12"/>
  <c r="AU58" i="12"/>
  <c r="AX58" i="12"/>
  <c r="E59" i="12"/>
  <c r="H59" i="12"/>
  <c r="K59" i="12"/>
  <c r="N59" i="12"/>
  <c r="Q59" i="12"/>
  <c r="T59" i="12"/>
  <c r="W59" i="12"/>
  <c r="Z59" i="12"/>
  <c r="AC59" i="12"/>
  <c r="AF59" i="12"/>
  <c r="AI59" i="12"/>
  <c r="AL59" i="12"/>
  <c r="AO59" i="12"/>
  <c r="AR59" i="12"/>
  <c r="AU59" i="12"/>
  <c r="AX59" i="12"/>
  <c r="E60" i="12"/>
  <c r="H60" i="12"/>
  <c r="K60" i="12"/>
  <c r="N60" i="12"/>
  <c r="Q60" i="12"/>
  <c r="T60" i="12"/>
  <c r="W60" i="12"/>
  <c r="Z60" i="12"/>
  <c r="AC60" i="12"/>
  <c r="AF60" i="12"/>
  <c r="AI60" i="12"/>
  <c r="AL60" i="12"/>
  <c r="AO60" i="12"/>
  <c r="AR60" i="12"/>
  <c r="AU60" i="12"/>
  <c r="AX60" i="12"/>
  <c r="E61" i="12"/>
  <c r="H61" i="12"/>
  <c r="K61" i="12"/>
  <c r="N61" i="12"/>
  <c r="Q61" i="12"/>
  <c r="T61" i="12"/>
  <c r="W61" i="12"/>
  <c r="Z61" i="12"/>
  <c r="AC61" i="12"/>
  <c r="AF61" i="12"/>
  <c r="AI61" i="12"/>
  <c r="AL61" i="12"/>
  <c r="AO61" i="12"/>
  <c r="AR61" i="12"/>
  <c r="AU61" i="12"/>
  <c r="AX61" i="12"/>
  <c r="E62" i="12"/>
  <c r="H62" i="12"/>
  <c r="K62" i="12"/>
  <c r="N62" i="12"/>
  <c r="Q62" i="12"/>
  <c r="T62" i="12"/>
  <c r="W62" i="12"/>
  <c r="Z62" i="12"/>
  <c r="AC62" i="12"/>
  <c r="AF62" i="12"/>
  <c r="AI62" i="12"/>
  <c r="AL62" i="12"/>
  <c r="AO62" i="12"/>
  <c r="AR62" i="12"/>
  <c r="AU62" i="12"/>
  <c r="AX62" i="12"/>
  <c r="E63" i="12"/>
  <c r="H63" i="12"/>
  <c r="K63" i="12"/>
  <c r="N63" i="12"/>
  <c r="Q63" i="12"/>
  <c r="T63" i="12"/>
  <c r="W63" i="12"/>
  <c r="Z63" i="12"/>
  <c r="AC63" i="12"/>
  <c r="AF63" i="12"/>
  <c r="AI63" i="12"/>
  <c r="AL63" i="12"/>
  <c r="AO63" i="12"/>
  <c r="AR63" i="12"/>
  <c r="AU63" i="12"/>
  <c r="AX63" i="12"/>
  <c r="E64" i="12"/>
  <c r="H64" i="12"/>
  <c r="K64" i="12"/>
  <c r="N64" i="12"/>
  <c r="Q64" i="12"/>
  <c r="T64" i="12"/>
  <c r="W64" i="12"/>
  <c r="Z64" i="12"/>
  <c r="AC64" i="12"/>
  <c r="AF64" i="12"/>
  <c r="AI64" i="12"/>
  <c r="AL64" i="12"/>
  <c r="AO64" i="12"/>
  <c r="AR64" i="12"/>
  <c r="AU64" i="12"/>
  <c r="AX64" i="12"/>
  <c r="E65" i="12"/>
  <c r="H65" i="12"/>
  <c r="K65" i="12"/>
  <c r="N65" i="12"/>
  <c r="Q65" i="12"/>
  <c r="T65" i="12"/>
  <c r="W65" i="12"/>
  <c r="Z65" i="12"/>
  <c r="AC65" i="12"/>
  <c r="AF65" i="12"/>
  <c r="AI65" i="12"/>
  <c r="AL65" i="12"/>
  <c r="AO65" i="12"/>
  <c r="AR65" i="12"/>
  <c r="AU65" i="12"/>
  <c r="AX65" i="12"/>
  <c r="E66" i="12"/>
  <c r="H66" i="12"/>
  <c r="K66" i="12"/>
  <c r="N66" i="12"/>
  <c r="Q66" i="12"/>
  <c r="T66" i="12"/>
  <c r="W66" i="12"/>
  <c r="Z66" i="12"/>
  <c r="AC66" i="12"/>
  <c r="AF66" i="12"/>
  <c r="AI66" i="12"/>
  <c r="AL66" i="12"/>
  <c r="AO66" i="12"/>
  <c r="AR66" i="12"/>
  <c r="AU66" i="12"/>
  <c r="AX66" i="12"/>
  <c r="E67" i="12"/>
  <c r="H67" i="12"/>
  <c r="K67" i="12"/>
  <c r="N67" i="12"/>
  <c r="Q67" i="12"/>
  <c r="T67" i="12"/>
  <c r="W67" i="12"/>
  <c r="Z67" i="12"/>
  <c r="AC67" i="12"/>
  <c r="AF67" i="12"/>
  <c r="AI67" i="12"/>
  <c r="AL67" i="12"/>
  <c r="AO67" i="12"/>
  <c r="AR67" i="12"/>
  <c r="AU67" i="12"/>
  <c r="AX67" i="12"/>
  <c r="E68" i="12"/>
  <c r="H68" i="12"/>
  <c r="K68" i="12"/>
  <c r="N68" i="12"/>
  <c r="Q68" i="12"/>
  <c r="T68" i="12"/>
  <c r="W68" i="12"/>
  <c r="Z68" i="12"/>
  <c r="AC68" i="12"/>
  <c r="AF68" i="12"/>
  <c r="AI68" i="12"/>
  <c r="AL68" i="12"/>
  <c r="AO68" i="12"/>
  <c r="AR68" i="12"/>
  <c r="AU68" i="12"/>
  <c r="AX68" i="12"/>
  <c r="E69" i="12"/>
  <c r="H69" i="12"/>
  <c r="K69" i="12"/>
  <c r="N69" i="12"/>
  <c r="Q69" i="12"/>
  <c r="T69" i="12"/>
  <c r="W69" i="12"/>
  <c r="Z69" i="12"/>
  <c r="AC69" i="12"/>
  <c r="AF69" i="12"/>
  <c r="AI69" i="12"/>
  <c r="AL69" i="12"/>
  <c r="AO69" i="12"/>
  <c r="AR69" i="12"/>
  <c r="AU69" i="12"/>
  <c r="AX69" i="12"/>
  <c r="E70" i="12"/>
  <c r="H70" i="12"/>
  <c r="K70" i="12"/>
  <c r="N70" i="12"/>
  <c r="Q70" i="12"/>
  <c r="T70" i="12"/>
  <c r="W70" i="12"/>
  <c r="Z70" i="12"/>
  <c r="AC70" i="12"/>
  <c r="AF70" i="12"/>
  <c r="AI70" i="12"/>
  <c r="AL70" i="12"/>
  <c r="AO70" i="12"/>
  <c r="AR70" i="12"/>
  <c r="AU70" i="12"/>
  <c r="AX70" i="12"/>
  <c r="E71" i="12"/>
  <c r="H71" i="12"/>
  <c r="K71" i="12"/>
  <c r="N71" i="12"/>
  <c r="Q71" i="12"/>
  <c r="T71" i="12"/>
  <c r="W71" i="12"/>
  <c r="Z71" i="12"/>
  <c r="AC71" i="12"/>
  <c r="AF71" i="12"/>
  <c r="AI71" i="12"/>
  <c r="AL71" i="12"/>
  <c r="AO71" i="12"/>
  <c r="AR71" i="12"/>
  <c r="AU71" i="12"/>
  <c r="AX71" i="12"/>
  <c r="E72" i="12"/>
  <c r="H72" i="12"/>
  <c r="K72" i="12"/>
  <c r="N72" i="12"/>
  <c r="Q72" i="12"/>
  <c r="T72" i="12"/>
  <c r="W72" i="12"/>
  <c r="Z72" i="12"/>
  <c r="AC72" i="12"/>
  <c r="AF72" i="12"/>
  <c r="AI72" i="12"/>
  <c r="AL72" i="12"/>
  <c r="AO72" i="12"/>
  <c r="AR72" i="12"/>
  <c r="AU72" i="12"/>
  <c r="AX72" i="12"/>
  <c r="E73" i="12"/>
  <c r="H73" i="12"/>
  <c r="K73" i="12"/>
  <c r="N73" i="12"/>
  <c r="Q73" i="12"/>
  <c r="T73" i="12"/>
  <c r="W73" i="12"/>
  <c r="Z73" i="12"/>
  <c r="AC73" i="12"/>
  <c r="AF73" i="12"/>
  <c r="AI73" i="12"/>
  <c r="AL73" i="12"/>
  <c r="AO73" i="12"/>
  <c r="AR73" i="12"/>
  <c r="AU73" i="12"/>
  <c r="AX73" i="12"/>
  <c r="E74" i="12"/>
  <c r="H74" i="12"/>
  <c r="K74" i="12"/>
  <c r="N74" i="12"/>
  <c r="Q74" i="12"/>
  <c r="T74" i="12"/>
  <c r="W74" i="12"/>
  <c r="Z74" i="12"/>
  <c r="AC74" i="12"/>
  <c r="AF74" i="12"/>
  <c r="AI74" i="12"/>
  <c r="AL74" i="12"/>
  <c r="AO74" i="12"/>
  <c r="AR74" i="12"/>
  <c r="AU74" i="12"/>
  <c r="AX74" i="12"/>
  <c r="E75" i="12"/>
  <c r="H75" i="12"/>
  <c r="K75" i="12"/>
  <c r="N75" i="12"/>
  <c r="Q75" i="12"/>
  <c r="T75" i="12"/>
  <c r="W75" i="12"/>
  <c r="Z75" i="12"/>
  <c r="AC75" i="12"/>
  <c r="AF75" i="12"/>
  <c r="AI75" i="12"/>
  <c r="AL75" i="12"/>
  <c r="AO75" i="12"/>
  <c r="AR75" i="12"/>
  <c r="AU75" i="12"/>
  <c r="AX75" i="12"/>
  <c r="E76" i="12"/>
  <c r="H76" i="12"/>
  <c r="K76" i="12"/>
  <c r="N76" i="12"/>
  <c r="Q76" i="12"/>
  <c r="T76" i="12"/>
  <c r="W76" i="12"/>
  <c r="Z76" i="12"/>
  <c r="AC76" i="12"/>
  <c r="AF76" i="12"/>
  <c r="AI76" i="12"/>
  <c r="AL76" i="12"/>
  <c r="AO76" i="12"/>
  <c r="AR76" i="12"/>
  <c r="AU76" i="12"/>
  <c r="AX76" i="12"/>
  <c r="E77" i="12"/>
  <c r="H77" i="12"/>
  <c r="K77" i="12"/>
  <c r="N77" i="12"/>
  <c r="Q77" i="12"/>
  <c r="T77" i="12"/>
  <c r="W77" i="12"/>
  <c r="Z77" i="12"/>
  <c r="AC77" i="12"/>
  <c r="AF77" i="12"/>
  <c r="AI77" i="12"/>
  <c r="AL77" i="12"/>
  <c r="AO77" i="12"/>
  <c r="AR77" i="12"/>
  <c r="AU77" i="12"/>
  <c r="AX77" i="12"/>
  <c r="E78" i="12"/>
  <c r="H78" i="12"/>
  <c r="K78" i="12"/>
  <c r="N78" i="12"/>
  <c r="Q78" i="12"/>
  <c r="T78" i="12"/>
  <c r="W78" i="12"/>
  <c r="Z78" i="12"/>
  <c r="AC78" i="12"/>
  <c r="AF78" i="12"/>
  <c r="AI78" i="12"/>
  <c r="AL78" i="12"/>
  <c r="AO78" i="12"/>
  <c r="AR78" i="12"/>
  <c r="AU78" i="12"/>
  <c r="AX78" i="12"/>
  <c r="E79" i="12"/>
  <c r="H79" i="12"/>
  <c r="K79" i="12"/>
  <c r="N79" i="12"/>
  <c r="Q79" i="12"/>
  <c r="T79" i="12"/>
  <c r="W79" i="12"/>
  <c r="Z79" i="12"/>
  <c r="AC79" i="12"/>
  <c r="AF79" i="12"/>
  <c r="AI79" i="12"/>
  <c r="AL79" i="12"/>
  <c r="AO79" i="12"/>
  <c r="AR79" i="12"/>
  <c r="AU79" i="12"/>
  <c r="AX79" i="12"/>
  <c r="E80" i="12"/>
  <c r="H80" i="12"/>
  <c r="K80" i="12"/>
  <c r="N80" i="12"/>
  <c r="Q80" i="12"/>
  <c r="T80" i="12"/>
  <c r="W80" i="12"/>
  <c r="Z80" i="12"/>
  <c r="AC80" i="12"/>
  <c r="AF80" i="12"/>
  <c r="AI80" i="12"/>
  <c r="AL80" i="12"/>
  <c r="AO80" i="12"/>
  <c r="AR80" i="12"/>
  <c r="AU80" i="12"/>
  <c r="AX80" i="12"/>
  <c r="E81" i="12"/>
  <c r="H81" i="12"/>
  <c r="K81" i="12"/>
  <c r="N81" i="12"/>
  <c r="Q81" i="12"/>
  <c r="T81" i="12"/>
  <c r="W81" i="12"/>
  <c r="Z81" i="12"/>
  <c r="AC81" i="12"/>
  <c r="AF81" i="12"/>
  <c r="AI81" i="12"/>
  <c r="AL81" i="12"/>
  <c r="AO81" i="12"/>
  <c r="AR81" i="12"/>
  <c r="AU81" i="12"/>
  <c r="AX81" i="12"/>
  <c r="E82" i="12"/>
  <c r="H82" i="12"/>
  <c r="K82" i="12"/>
  <c r="N82" i="12"/>
  <c r="Q82" i="12"/>
  <c r="T82" i="12"/>
  <c r="W82" i="12"/>
  <c r="Z82" i="12"/>
  <c r="AC82" i="12"/>
  <c r="AF82" i="12"/>
  <c r="AI82" i="12"/>
  <c r="AL82" i="12"/>
  <c r="AO82" i="12"/>
  <c r="AR82" i="12"/>
  <c r="AU82" i="12"/>
  <c r="AX82" i="12"/>
  <c r="E83" i="12"/>
  <c r="H83" i="12"/>
  <c r="K83" i="12"/>
  <c r="N83" i="12"/>
  <c r="Q83" i="12"/>
  <c r="T83" i="12"/>
  <c r="W83" i="12"/>
  <c r="Z83" i="12"/>
  <c r="AC83" i="12"/>
  <c r="AF83" i="12"/>
  <c r="AI83" i="12"/>
  <c r="AL83" i="12"/>
  <c r="AO83" i="12"/>
  <c r="AR83" i="12"/>
  <c r="AU83" i="12"/>
  <c r="AX83" i="12"/>
  <c r="E84" i="12"/>
  <c r="H84" i="12"/>
  <c r="K84" i="12"/>
  <c r="N84" i="12"/>
  <c r="Q84" i="12"/>
  <c r="T84" i="12"/>
  <c r="W84" i="12"/>
  <c r="Z84" i="12"/>
  <c r="AC84" i="12"/>
  <c r="AF84" i="12"/>
  <c r="AI84" i="12"/>
  <c r="AL84" i="12"/>
  <c r="AO84" i="12"/>
  <c r="AR84" i="12"/>
  <c r="AU84" i="12"/>
  <c r="AX84" i="12"/>
  <c r="E85" i="12"/>
  <c r="H85" i="12"/>
  <c r="K85" i="12"/>
  <c r="N85" i="12"/>
  <c r="Q85" i="12"/>
  <c r="T85" i="12"/>
  <c r="W85" i="12"/>
  <c r="Z85" i="12"/>
  <c r="AC85" i="12"/>
  <c r="AF85" i="12"/>
  <c r="AI85" i="12"/>
  <c r="AL85" i="12"/>
  <c r="AO85" i="12"/>
  <c r="AR85" i="12"/>
  <c r="AU85" i="12"/>
  <c r="AX85" i="12"/>
  <c r="E86" i="12"/>
  <c r="H86" i="12"/>
  <c r="K86" i="12"/>
  <c r="N86" i="12"/>
  <c r="Q86" i="12"/>
  <c r="T86" i="12"/>
  <c r="W86" i="12"/>
  <c r="Z86" i="12"/>
  <c r="AC86" i="12"/>
  <c r="AF86" i="12"/>
  <c r="AI86" i="12"/>
  <c r="AL86" i="12"/>
  <c r="AO86" i="12"/>
  <c r="AR86" i="12"/>
  <c r="AU86" i="12"/>
  <c r="AX86" i="12"/>
  <c r="E87" i="12"/>
  <c r="H87" i="12"/>
  <c r="K87" i="12"/>
  <c r="N87" i="12"/>
  <c r="Q87" i="12"/>
  <c r="T87" i="12"/>
  <c r="W87" i="12"/>
  <c r="Z87" i="12"/>
  <c r="AC87" i="12"/>
  <c r="AF87" i="12"/>
  <c r="AI87" i="12"/>
  <c r="AL87" i="12"/>
  <c r="AO87" i="12"/>
  <c r="AR87" i="12"/>
  <c r="AU87" i="12"/>
  <c r="AX87" i="12"/>
  <c r="E88" i="12"/>
  <c r="H88" i="12"/>
  <c r="K88" i="12"/>
  <c r="N88" i="12"/>
  <c r="Q88" i="12"/>
  <c r="T88" i="12"/>
  <c r="W88" i="12"/>
  <c r="Z88" i="12"/>
  <c r="AC88" i="12"/>
  <c r="AF88" i="12"/>
  <c r="AI88" i="12"/>
  <c r="AL88" i="12"/>
  <c r="AO88" i="12"/>
  <c r="AR88" i="12"/>
  <c r="AU88" i="12"/>
  <c r="AX88" i="12"/>
  <c r="E89" i="12"/>
  <c r="H89" i="12"/>
  <c r="K89" i="12"/>
  <c r="N89" i="12"/>
  <c r="Q89" i="12"/>
  <c r="T89" i="12"/>
  <c r="W89" i="12"/>
  <c r="Z89" i="12"/>
  <c r="AC89" i="12"/>
  <c r="AF89" i="12"/>
  <c r="AI89" i="12"/>
  <c r="AL89" i="12"/>
  <c r="AO89" i="12"/>
  <c r="AR89" i="12"/>
  <c r="AU89" i="12"/>
  <c r="AX89" i="12"/>
  <c r="E90" i="12"/>
  <c r="H90" i="12"/>
  <c r="K90" i="12"/>
  <c r="N90" i="12"/>
  <c r="Q90" i="12"/>
  <c r="T90" i="12"/>
  <c r="W90" i="12"/>
  <c r="Z90" i="12"/>
  <c r="AC90" i="12"/>
  <c r="AF90" i="12"/>
  <c r="AI90" i="12"/>
  <c r="AL90" i="12"/>
  <c r="AO90" i="12"/>
  <c r="AR90" i="12"/>
  <c r="AU90" i="12"/>
  <c r="AX90" i="12"/>
  <c r="E91" i="12"/>
  <c r="H91" i="12"/>
  <c r="K91" i="12"/>
  <c r="N91" i="12"/>
  <c r="Q91" i="12"/>
  <c r="T91" i="12"/>
  <c r="W91" i="12"/>
  <c r="Z91" i="12"/>
  <c r="AC91" i="12"/>
  <c r="AF91" i="12"/>
  <c r="AI91" i="12"/>
  <c r="AL91" i="12"/>
  <c r="AO91" i="12"/>
  <c r="AR91" i="12"/>
  <c r="AU91" i="12"/>
  <c r="AX91" i="12"/>
  <c r="E92" i="12"/>
  <c r="H92" i="12"/>
  <c r="K92" i="12"/>
  <c r="N92" i="12"/>
  <c r="Q92" i="12"/>
  <c r="T92" i="12"/>
  <c r="W92" i="12"/>
  <c r="Z92" i="12"/>
  <c r="AC92" i="12"/>
  <c r="AF92" i="12"/>
  <c r="AI92" i="12"/>
  <c r="AL92" i="12"/>
  <c r="AO92" i="12"/>
  <c r="AR92" i="12"/>
  <c r="AU92" i="12"/>
  <c r="AX92" i="12"/>
  <c r="E93" i="12"/>
  <c r="H93" i="12"/>
  <c r="K93" i="12"/>
  <c r="N93" i="12"/>
  <c r="Q93" i="12"/>
  <c r="T93" i="12"/>
  <c r="W93" i="12"/>
  <c r="Z93" i="12"/>
  <c r="AC93" i="12"/>
  <c r="AF93" i="12"/>
  <c r="AI93" i="12"/>
  <c r="AL93" i="12"/>
  <c r="AO93" i="12"/>
  <c r="AR93" i="12"/>
  <c r="AU93" i="12"/>
  <c r="AX93" i="12"/>
  <c r="E94" i="12"/>
  <c r="H94" i="12"/>
  <c r="K94" i="12"/>
  <c r="N94" i="12"/>
  <c r="Q94" i="12"/>
  <c r="T94" i="12"/>
  <c r="W94" i="12"/>
  <c r="Z94" i="12"/>
  <c r="AC94" i="12"/>
  <c r="AF94" i="12"/>
  <c r="AI94" i="12"/>
  <c r="AL94" i="12"/>
  <c r="AO94" i="12"/>
  <c r="AR94" i="12"/>
  <c r="AU94" i="12"/>
  <c r="AX94" i="12"/>
  <c r="E95" i="12"/>
  <c r="H95" i="12"/>
  <c r="K95" i="12"/>
  <c r="N95" i="12"/>
  <c r="Q95" i="12"/>
  <c r="T95" i="12"/>
  <c r="W95" i="12"/>
  <c r="Z95" i="12"/>
  <c r="AC95" i="12"/>
  <c r="AF95" i="12"/>
  <c r="AI95" i="12"/>
  <c r="AL95" i="12"/>
  <c r="AO95" i="12"/>
  <c r="AR95" i="12"/>
  <c r="AU95" i="12"/>
  <c r="AX95" i="12"/>
  <c r="E96" i="12"/>
  <c r="H96" i="12"/>
  <c r="K96" i="12"/>
  <c r="N96" i="12"/>
  <c r="Q96" i="12"/>
  <c r="T96" i="12"/>
  <c r="W96" i="12"/>
  <c r="Z96" i="12"/>
  <c r="AC96" i="12"/>
  <c r="AF96" i="12"/>
  <c r="AI96" i="12"/>
  <c r="AL96" i="12"/>
  <c r="AO96" i="12"/>
  <c r="AR96" i="12"/>
  <c r="AU96" i="12"/>
  <c r="AX96" i="12"/>
  <c r="E97" i="12"/>
  <c r="H97" i="12"/>
  <c r="K97" i="12"/>
  <c r="N97" i="12"/>
  <c r="Q97" i="12"/>
  <c r="T97" i="12"/>
  <c r="W97" i="12"/>
  <c r="Z97" i="12"/>
  <c r="AC97" i="12"/>
  <c r="AF97" i="12"/>
  <c r="AI97" i="12"/>
  <c r="AL97" i="12"/>
  <c r="AO97" i="12"/>
  <c r="AR97" i="12"/>
  <c r="AU97" i="12"/>
  <c r="AX97" i="12"/>
  <c r="E98" i="12"/>
  <c r="H98" i="12"/>
  <c r="K98" i="12"/>
  <c r="N98" i="12"/>
  <c r="Q98" i="12"/>
  <c r="T98" i="12"/>
  <c r="W98" i="12"/>
  <c r="Z98" i="12"/>
  <c r="AC98" i="12"/>
  <c r="AF98" i="12"/>
  <c r="AI98" i="12"/>
  <c r="AL98" i="12"/>
  <c r="AO98" i="12"/>
  <c r="AR98" i="12"/>
  <c r="AU98" i="12"/>
  <c r="AX98" i="12"/>
  <c r="E99" i="12"/>
  <c r="H99" i="12"/>
  <c r="K99" i="12"/>
  <c r="N99" i="12"/>
  <c r="Q99" i="12"/>
  <c r="T99" i="12"/>
  <c r="W99" i="12"/>
  <c r="Z99" i="12"/>
  <c r="AC99" i="12"/>
  <c r="AF99" i="12"/>
  <c r="AI99" i="12"/>
  <c r="AL99" i="12"/>
  <c r="AO99" i="12"/>
  <c r="AR99" i="12"/>
  <c r="AU99" i="12"/>
  <c r="AX99" i="12"/>
  <c r="E100" i="12"/>
  <c r="H100" i="12"/>
  <c r="K100" i="12"/>
  <c r="N100" i="12"/>
  <c r="Q100" i="12"/>
  <c r="T100" i="12"/>
  <c r="W100" i="12"/>
  <c r="Z100" i="12"/>
  <c r="AC100" i="12"/>
  <c r="AF100" i="12"/>
  <c r="AI100" i="12"/>
  <c r="AL100" i="12"/>
  <c r="AO100" i="12"/>
  <c r="AR100" i="12"/>
  <c r="AU100" i="12"/>
  <c r="AX100" i="12"/>
  <c r="E101" i="12"/>
  <c r="H101" i="12"/>
  <c r="K101" i="12"/>
  <c r="N101" i="12"/>
  <c r="Q101" i="12"/>
  <c r="T101" i="12"/>
  <c r="W101" i="12"/>
  <c r="Z101" i="12"/>
  <c r="AC101" i="12"/>
  <c r="AF101" i="12"/>
  <c r="AI101" i="12"/>
  <c r="AL101" i="12"/>
  <c r="AO101" i="12"/>
  <c r="AR101" i="12"/>
  <c r="AU101" i="12"/>
  <c r="AX101" i="12"/>
  <c r="E102" i="12"/>
  <c r="H102" i="12"/>
  <c r="K102" i="12"/>
  <c r="N102" i="12"/>
  <c r="Q102" i="12"/>
  <c r="T102" i="12"/>
  <c r="W102" i="12"/>
  <c r="Z102" i="12"/>
  <c r="AC102" i="12"/>
  <c r="AF102" i="12"/>
  <c r="AI102" i="12"/>
  <c r="AL102" i="12"/>
  <c r="AO102" i="12"/>
  <c r="AR102" i="12"/>
  <c r="AU102" i="12"/>
  <c r="AX102" i="12"/>
  <c r="E103" i="12"/>
  <c r="H103" i="12"/>
  <c r="K103" i="12"/>
  <c r="N103" i="12"/>
  <c r="Q103" i="12"/>
  <c r="T103" i="12"/>
  <c r="W103" i="12"/>
  <c r="Z103" i="12"/>
  <c r="AC103" i="12"/>
  <c r="AF103" i="12"/>
  <c r="AI103" i="12"/>
  <c r="AL103" i="12"/>
  <c r="AO103" i="12"/>
  <c r="AR103" i="12"/>
  <c r="AU103" i="12"/>
  <c r="AX103" i="12"/>
  <c r="E104" i="12"/>
  <c r="H104" i="12"/>
  <c r="K104" i="12"/>
  <c r="N104" i="12"/>
  <c r="Q104" i="12"/>
  <c r="T104" i="12"/>
  <c r="W104" i="12"/>
  <c r="Z104" i="12"/>
  <c r="AC104" i="12"/>
  <c r="AF104" i="12"/>
  <c r="AI104" i="12"/>
  <c r="AL104" i="12"/>
  <c r="AO104" i="12"/>
  <c r="AR104" i="12"/>
  <c r="AU104" i="12"/>
  <c r="AX104" i="12"/>
  <c r="E105" i="12"/>
  <c r="H105" i="12"/>
  <c r="K105" i="12"/>
  <c r="N105" i="12"/>
  <c r="Q105" i="12"/>
  <c r="T105" i="12"/>
  <c r="W105" i="12"/>
  <c r="Z105" i="12"/>
  <c r="AC105" i="12"/>
  <c r="AF105" i="12"/>
  <c r="AI105" i="12"/>
  <c r="AL105" i="12"/>
  <c r="AO105" i="12"/>
  <c r="AR105" i="12"/>
  <c r="AU105" i="12"/>
  <c r="AX105" i="12"/>
  <c r="E106" i="12"/>
  <c r="H106" i="12"/>
  <c r="K106" i="12"/>
  <c r="N106" i="12"/>
  <c r="Q106" i="12"/>
  <c r="T106" i="12"/>
  <c r="W106" i="12"/>
  <c r="Z106" i="12"/>
  <c r="AC106" i="12"/>
  <c r="AF106" i="12"/>
  <c r="AI106" i="12"/>
  <c r="AL106" i="12"/>
  <c r="AO106" i="12"/>
  <c r="AR106" i="12"/>
  <c r="AU106" i="12"/>
  <c r="AX106" i="12"/>
  <c r="E107" i="12"/>
  <c r="H107" i="12"/>
  <c r="K107" i="12"/>
  <c r="N107" i="12"/>
  <c r="Q107" i="12"/>
  <c r="T107" i="12"/>
  <c r="W107" i="12"/>
  <c r="Z107" i="12"/>
  <c r="AC107" i="12"/>
  <c r="AF107" i="12"/>
  <c r="AI107" i="12"/>
  <c r="AL107" i="12"/>
  <c r="AO107" i="12"/>
  <c r="AR107" i="12"/>
  <c r="AU107" i="12"/>
  <c r="AX107" i="12"/>
  <c r="E108" i="12"/>
  <c r="H108" i="12"/>
  <c r="K108" i="12"/>
  <c r="N108" i="12"/>
  <c r="Q108" i="12"/>
  <c r="T108" i="12"/>
  <c r="W108" i="12"/>
  <c r="Z108" i="12"/>
  <c r="AC108" i="12"/>
  <c r="AF108" i="12"/>
  <c r="AI108" i="12"/>
  <c r="AL108" i="12"/>
  <c r="AO108" i="12"/>
  <c r="AR108" i="12"/>
  <c r="AU108" i="12"/>
  <c r="AX108" i="12"/>
  <c r="E109" i="12"/>
  <c r="H109" i="12"/>
  <c r="K109" i="12"/>
  <c r="N109" i="12"/>
  <c r="Q109" i="12"/>
  <c r="T109" i="12"/>
  <c r="W109" i="12"/>
  <c r="Z109" i="12"/>
  <c r="AC109" i="12"/>
  <c r="AF109" i="12"/>
  <c r="AI109" i="12"/>
  <c r="AL109" i="12"/>
  <c r="AO109" i="12"/>
  <c r="AR109" i="12"/>
  <c r="AU109" i="12"/>
  <c r="AX109" i="12"/>
  <c r="E110" i="12"/>
  <c r="H110" i="12"/>
  <c r="K110" i="12"/>
  <c r="N110" i="12"/>
  <c r="Q110" i="12"/>
  <c r="T110" i="12"/>
  <c r="W110" i="12"/>
  <c r="Z110" i="12"/>
  <c r="AC110" i="12"/>
  <c r="AF110" i="12"/>
  <c r="AI110" i="12"/>
  <c r="AL110" i="12"/>
  <c r="AO110" i="12"/>
  <c r="AR110" i="12"/>
  <c r="AU110" i="12"/>
  <c r="AX110" i="12"/>
  <c r="E111" i="12"/>
  <c r="H111" i="12"/>
  <c r="K111" i="12"/>
  <c r="N111" i="12"/>
  <c r="Q111" i="12"/>
  <c r="T111" i="12"/>
  <c r="W111" i="12"/>
  <c r="Z111" i="12"/>
  <c r="AC111" i="12"/>
  <c r="AF111" i="12"/>
  <c r="AI111" i="12"/>
  <c r="AL111" i="12"/>
  <c r="AO111" i="12"/>
  <c r="AR111" i="12"/>
  <c r="AU111" i="12"/>
  <c r="AX111" i="12"/>
  <c r="E112" i="12"/>
  <c r="H112" i="12"/>
  <c r="K112" i="12"/>
  <c r="N112" i="12"/>
  <c r="Q112" i="12"/>
  <c r="T112" i="12"/>
  <c r="W112" i="12"/>
  <c r="Z112" i="12"/>
  <c r="AC112" i="12"/>
  <c r="AF112" i="12"/>
  <c r="AI112" i="12"/>
  <c r="AL112" i="12"/>
  <c r="AO112" i="12"/>
  <c r="AR112" i="12"/>
  <c r="AU112" i="12"/>
  <c r="AX112" i="12"/>
  <c r="E113" i="12"/>
  <c r="H113" i="12"/>
  <c r="K113" i="12"/>
  <c r="N113" i="12"/>
  <c r="Q113" i="12"/>
  <c r="T113" i="12"/>
  <c r="W113" i="12"/>
  <c r="Z113" i="12"/>
  <c r="AC113" i="12"/>
  <c r="AF113" i="12"/>
  <c r="AI113" i="12"/>
  <c r="AL113" i="12"/>
  <c r="AO113" i="12"/>
  <c r="AR113" i="12"/>
  <c r="AU113" i="12"/>
  <c r="AX113" i="12"/>
  <c r="E114" i="12"/>
  <c r="H114" i="12"/>
  <c r="K114" i="12"/>
  <c r="N114" i="12"/>
  <c r="Q114" i="12"/>
  <c r="T114" i="12"/>
  <c r="W114" i="12"/>
  <c r="Z114" i="12"/>
  <c r="AC114" i="12"/>
  <c r="AF114" i="12"/>
  <c r="AI114" i="12"/>
  <c r="AL114" i="12"/>
  <c r="AO114" i="12"/>
  <c r="AR114" i="12"/>
  <c r="AU114" i="12"/>
  <c r="AX114" i="12"/>
  <c r="E115" i="12"/>
  <c r="H115" i="12"/>
  <c r="K115" i="12"/>
  <c r="N115" i="12"/>
  <c r="Q115" i="12"/>
  <c r="T115" i="12"/>
  <c r="W115" i="12"/>
  <c r="Z115" i="12"/>
  <c r="AC115" i="12"/>
  <c r="AF115" i="12"/>
  <c r="AI115" i="12"/>
  <c r="AL115" i="12"/>
  <c r="AO115" i="12"/>
  <c r="AR115" i="12"/>
  <c r="AU115" i="12"/>
  <c r="AX115" i="12"/>
  <c r="E116" i="12"/>
  <c r="H116" i="12"/>
  <c r="K116" i="12"/>
  <c r="N116" i="12"/>
  <c r="Q116" i="12"/>
  <c r="T116" i="12"/>
  <c r="W116" i="12"/>
  <c r="Z116" i="12"/>
  <c r="AC116" i="12"/>
  <c r="AF116" i="12"/>
  <c r="AI116" i="12"/>
  <c r="AL116" i="12"/>
  <c r="AO116" i="12"/>
  <c r="AR116" i="12"/>
  <c r="AU116" i="12"/>
  <c r="AX116" i="12"/>
  <c r="E117" i="12"/>
  <c r="H117" i="12"/>
  <c r="K117" i="12"/>
  <c r="N117" i="12"/>
  <c r="Q117" i="12"/>
  <c r="T117" i="12"/>
  <c r="W117" i="12"/>
  <c r="Z117" i="12"/>
  <c r="AC117" i="12"/>
  <c r="AF117" i="12"/>
  <c r="AI117" i="12"/>
  <c r="AL117" i="12"/>
  <c r="AO117" i="12"/>
  <c r="AR117" i="12"/>
  <c r="AU117" i="12"/>
  <c r="AX117" i="12"/>
  <c r="E118" i="12"/>
  <c r="H118" i="12"/>
  <c r="K118" i="12"/>
  <c r="N118" i="12"/>
  <c r="Q118" i="12"/>
  <c r="T118" i="12"/>
  <c r="W118" i="12"/>
  <c r="Z118" i="12"/>
  <c r="AC118" i="12"/>
  <c r="AF118" i="12"/>
  <c r="AI118" i="12"/>
  <c r="AL118" i="12"/>
  <c r="AO118" i="12"/>
  <c r="AR118" i="12"/>
  <c r="AU118" i="12"/>
  <c r="AX118" i="12"/>
  <c r="E119" i="12"/>
  <c r="H119" i="12"/>
  <c r="K119" i="12"/>
  <c r="N119" i="12"/>
  <c r="Q119" i="12"/>
  <c r="T119" i="12"/>
  <c r="W119" i="12"/>
  <c r="Z119" i="12"/>
  <c r="AC119" i="12"/>
  <c r="AF119" i="12"/>
  <c r="AI119" i="12"/>
  <c r="AL119" i="12"/>
  <c r="AO119" i="12"/>
  <c r="AR119" i="12"/>
  <c r="AU119" i="12"/>
  <c r="AX119" i="12"/>
  <c r="E120" i="12"/>
  <c r="H120" i="12"/>
  <c r="K120" i="12"/>
  <c r="N120" i="12"/>
  <c r="Q120" i="12"/>
  <c r="T120" i="12"/>
  <c r="W120" i="12"/>
  <c r="Z120" i="12"/>
  <c r="AC120" i="12"/>
  <c r="AF120" i="12"/>
  <c r="AI120" i="12"/>
  <c r="AL120" i="12"/>
  <c r="AO120" i="12"/>
  <c r="AR120" i="12"/>
  <c r="AU120" i="12"/>
  <c r="AX120" i="12"/>
  <c r="E121" i="12"/>
  <c r="H121" i="12"/>
  <c r="K121" i="12"/>
  <c r="N121" i="12"/>
  <c r="Q121" i="12"/>
  <c r="T121" i="12"/>
  <c r="W121" i="12"/>
  <c r="Z121" i="12"/>
  <c r="AC121" i="12"/>
  <c r="AF121" i="12"/>
  <c r="AI121" i="12"/>
  <c r="AL121" i="12"/>
  <c r="AO121" i="12"/>
  <c r="AR121" i="12"/>
  <c r="AU121" i="12"/>
  <c r="AX121" i="12"/>
  <c r="E122" i="12"/>
  <c r="H122" i="12"/>
  <c r="K122" i="12"/>
  <c r="N122" i="12"/>
  <c r="Q122" i="12"/>
  <c r="T122" i="12"/>
  <c r="W122" i="12"/>
  <c r="Z122" i="12"/>
  <c r="AC122" i="12"/>
  <c r="AF122" i="12"/>
  <c r="AI122" i="12"/>
  <c r="AL122" i="12"/>
  <c r="AO122" i="12"/>
  <c r="AR122" i="12"/>
  <c r="AU122" i="12"/>
  <c r="AX122" i="12"/>
  <c r="E123" i="12"/>
  <c r="H123" i="12"/>
  <c r="K123" i="12"/>
  <c r="N123" i="12"/>
  <c r="Q123" i="12"/>
  <c r="T123" i="12"/>
  <c r="W123" i="12"/>
  <c r="Z123" i="12"/>
  <c r="AC123" i="12"/>
  <c r="AF123" i="12"/>
  <c r="AI123" i="12"/>
  <c r="AL123" i="12"/>
  <c r="AO123" i="12"/>
  <c r="AR123" i="12"/>
  <c r="AU123" i="12"/>
  <c r="AX123" i="12"/>
  <c r="E124" i="12"/>
  <c r="H124" i="12"/>
  <c r="K124" i="12"/>
  <c r="N124" i="12"/>
  <c r="Q124" i="12"/>
  <c r="T124" i="12"/>
  <c r="W124" i="12"/>
  <c r="Z124" i="12"/>
  <c r="AC124" i="12"/>
  <c r="AF124" i="12"/>
  <c r="AI124" i="12"/>
  <c r="AL124" i="12"/>
  <c r="AO124" i="12"/>
  <c r="AR124" i="12"/>
  <c r="AU124" i="12"/>
  <c r="AX124" i="12"/>
  <c r="E125" i="12"/>
  <c r="H125" i="12"/>
  <c r="K125" i="12"/>
  <c r="N125" i="12"/>
  <c r="Q125" i="12"/>
  <c r="T125" i="12"/>
  <c r="W125" i="12"/>
  <c r="Z125" i="12"/>
  <c r="AC125" i="12"/>
  <c r="AF125" i="12"/>
  <c r="AI125" i="12"/>
  <c r="AL125" i="12"/>
  <c r="AO125" i="12"/>
  <c r="AR125" i="12"/>
  <c r="AU125" i="12"/>
  <c r="AX125" i="12"/>
  <c r="E126" i="12"/>
  <c r="H126" i="12"/>
  <c r="K126" i="12"/>
  <c r="N126" i="12"/>
  <c r="Q126" i="12"/>
  <c r="T126" i="12"/>
  <c r="W126" i="12"/>
  <c r="Z126" i="12"/>
  <c r="AC126" i="12"/>
  <c r="AF126" i="12"/>
  <c r="AI126" i="12"/>
  <c r="AL126" i="12"/>
  <c r="AO126" i="12"/>
  <c r="AR126" i="12"/>
  <c r="AU126" i="12"/>
  <c r="AX126" i="12"/>
  <c r="E127" i="12"/>
  <c r="H127" i="12"/>
  <c r="K127" i="12"/>
  <c r="N127" i="12"/>
  <c r="Q127" i="12"/>
  <c r="T127" i="12"/>
  <c r="W127" i="12"/>
  <c r="Z127" i="12"/>
  <c r="AC127" i="12"/>
  <c r="AF127" i="12"/>
  <c r="AI127" i="12"/>
  <c r="AL127" i="12"/>
  <c r="AO127" i="12"/>
  <c r="AR127" i="12"/>
  <c r="AU127" i="12"/>
  <c r="AX127" i="12"/>
  <c r="E128" i="12"/>
  <c r="H128" i="12"/>
  <c r="K128" i="12"/>
  <c r="N128" i="12"/>
  <c r="Q128" i="12"/>
  <c r="T128" i="12"/>
  <c r="W128" i="12"/>
  <c r="Z128" i="12"/>
  <c r="AC128" i="12"/>
  <c r="AF128" i="12"/>
  <c r="AI128" i="12"/>
  <c r="AL128" i="12"/>
  <c r="AO128" i="12"/>
  <c r="AR128" i="12"/>
  <c r="AU128" i="12"/>
  <c r="AX128" i="12"/>
  <c r="E129" i="12"/>
  <c r="H129" i="12"/>
  <c r="K129" i="12"/>
  <c r="N129" i="12"/>
  <c r="Q129" i="12"/>
  <c r="T129" i="12"/>
  <c r="W129" i="12"/>
  <c r="Z129" i="12"/>
  <c r="AC129" i="12"/>
  <c r="AF129" i="12"/>
  <c r="AI129" i="12"/>
  <c r="AL129" i="12"/>
  <c r="AO129" i="12"/>
  <c r="AR129" i="12"/>
  <c r="AU129" i="12"/>
  <c r="AX129" i="12"/>
  <c r="E130" i="12"/>
  <c r="H130" i="12"/>
  <c r="K130" i="12"/>
  <c r="N130" i="12"/>
  <c r="Q130" i="12"/>
  <c r="T130" i="12"/>
  <c r="W130" i="12"/>
  <c r="Z130" i="12"/>
  <c r="AC130" i="12"/>
  <c r="AF130" i="12"/>
  <c r="AI130" i="12"/>
  <c r="AL130" i="12"/>
  <c r="AO130" i="12"/>
  <c r="AR130" i="12"/>
  <c r="AU130" i="12"/>
  <c r="AX130" i="12"/>
  <c r="E131" i="12"/>
  <c r="H131" i="12"/>
  <c r="K131" i="12"/>
  <c r="N131" i="12"/>
  <c r="Q131" i="12"/>
  <c r="T131" i="12"/>
  <c r="W131" i="12"/>
  <c r="Z131" i="12"/>
  <c r="AC131" i="12"/>
  <c r="AF131" i="12"/>
  <c r="AI131" i="12"/>
  <c r="AL131" i="12"/>
  <c r="AO131" i="12"/>
  <c r="AR131" i="12"/>
  <c r="AU131" i="12"/>
  <c r="AX131" i="12"/>
  <c r="E132" i="12"/>
  <c r="H132" i="12"/>
  <c r="K132" i="12"/>
  <c r="N132" i="12"/>
  <c r="Q132" i="12"/>
  <c r="T132" i="12"/>
  <c r="W132" i="12"/>
  <c r="Z132" i="12"/>
  <c r="AC132" i="12"/>
  <c r="AF132" i="12"/>
  <c r="AI132" i="12"/>
  <c r="AL132" i="12"/>
  <c r="AO132" i="12"/>
  <c r="AR132" i="12"/>
  <c r="AU132" i="12"/>
  <c r="AX132" i="12"/>
  <c r="E133" i="12"/>
  <c r="H133" i="12"/>
  <c r="K133" i="12"/>
  <c r="N133" i="12"/>
  <c r="Q133" i="12"/>
  <c r="T133" i="12"/>
  <c r="W133" i="12"/>
  <c r="Z133" i="12"/>
  <c r="AC133" i="12"/>
  <c r="AF133" i="12"/>
  <c r="AI133" i="12"/>
  <c r="AL133" i="12"/>
  <c r="AO133" i="12"/>
  <c r="AR133" i="12"/>
  <c r="AU133" i="12"/>
  <c r="AX133" i="12"/>
  <c r="E134" i="12"/>
  <c r="H134" i="12"/>
  <c r="K134" i="12"/>
  <c r="N134" i="12"/>
  <c r="Q134" i="12"/>
  <c r="T134" i="12"/>
  <c r="W134" i="12"/>
  <c r="Z134" i="12"/>
  <c r="AC134" i="12"/>
  <c r="AF134" i="12"/>
  <c r="AI134" i="12"/>
  <c r="AL134" i="12"/>
  <c r="AO134" i="12"/>
  <c r="AR134" i="12"/>
  <c r="AU134" i="12"/>
  <c r="AX134" i="12"/>
  <c r="E135" i="12"/>
  <c r="H135" i="12"/>
  <c r="K135" i="12"/>
  <c r="N135" i="12"/>
  <c r="Q135" i="12"/>
  <c r="T135" i="12"/>
  <c r="W135" i="12"/>
  <c r="Z135" i="12"/>
  <c r="AC135" i="12"/>
  <c r="AF135" i="12"/>
  <c r="AI135" i="12"/>
  <c r="AL135" i="12"/>
  <c r="AO135" i="12"/>
  <c r="AR135" i="12"/>
  <c r="AU135" i="12"/>
  <c r="AX135" i="12"/>
  <c r="E136" i="12"/>
  <c r="H136" i="12"/>
  <c r="K136" i="12"/>
  <c r="N136" i="12"/>
  <c r="Q136" i="12"/>
  <c r="T136" i="12"/>
  <c r="W136" i="12"/>
  <c r="Z136" i="12"/>
  <c r="AC136" i="12"/>
  <c r="AF136" i="12"/>
  <c r="AI136" i="12"/>
  <c r="AL136" i="12"/>
  <c r="AO136" i="12"/>
  <c r="AR136" i="12"/>
  <c r="AU136" i="12"/>
  <c r="AX136" i="12"/>
  <c r="E137" i="12"/>
  <c r="H137" i="12"/>
  <c r="K137" i="12"/>
  <c r="N137" i="12"/>
  <c r="Q137" i="12"/>
  <c r="T137" i="12"/>
  <c r="W137" i="12"/>
  <c r="Z137" i="12"/>
  <c r="AC137" i="12"/>
  <c r="AF137" i="12"/>
  <c r="AI137" i="12"/>
  <c r="AL137" i="12"/>
  <c r="AO137" i="12"/>
  <c r="AR137" i="12"/>
  <c r="AU137" i="12"/>
  <c r="AX137" i="12"/>
  <c r="E138" i="12"/>
  <c r="H138" i="12"/>
  <c r="K138" i="12"/>
  <c r="N138" i="12"/>
  <c r="Q138" i="12"/>
  <c r="T138" i="12"/>
  <c r="W138" i="12"/>
  <c r="Z138" i="12"/>
  <c r="AC138" i="12"/>
  <c r="AF138" i="12"/>
  <c r="AI138" i="12"/>
  <c r="AL138" i="12"/>
  <c r="AO138" i="12"/>
  <c r="AR138" i="12"/>
  <c r="AU138" i="12"/>
  <c r="AX138" i="12"/>
  <c r="E139" i="12"/>
  <c r="H139" i="12"/>
  <c r="K139" i="12"/>
  <c r="N139" i="12"/>
  <c r="Q139" i="12"/>
  <c r="T139" i="12"/>
  <c r="W139" i="12"/>
  <c r="Z139" i="12"/>
  <c r="AC139" i="12"/>
  <c r="AF139" i="12"/>
  <c r="AI139" i="12"/>
  <c r="AL139" i="12"/>
  <c r="AO139" i="12"/>
  <c r="AR139" i="12"/>
  <c r="AU139" i="12"/>
  <c r="AX139" i="12"/>
  <c r="E140" i="12"/>
  <c r="H140" i="12"/>
  <c r="K140" i="12"/>
  <c r="N140" i="12"/>
  <c r="Q140" i="12"/>
  <c r="T140" i="12"/>
  <c r="W140" i="12"/>
  <c r="Z140" i="12"/>
  <c r="AC140" i="12"/>
  <c r="AF140" i="12"/>
  <c r="AI140" i="12"/>
  <c r="AL140" i="12"/>
  <c r="AO140" i="12"/>
  <c r="AR140" i="12"/>
  <c r="AU140" i="12"/>
  <c r="AX140" i="12"/>
  <c r="E141" i="12"/>
  <c r="H141" i="12"/>
  <c r="K141" i="12"/>
  <c r="N141" i="12"/>
  <c r="Q141" i="12"/>
  <c r="T141" i="12"/>
  <c r="W141" i="12"/>
  <c r="Z141" i="12"/>
  <c r="AC141" i="12"/>
  <c r="AF141" i="12"/>
  <c r="AI141" i="12"/>
  <c r="AL141" i="12"/>
  <c r="AO141" i="12"/>
  <c r="AR141" i="12"/>
  <c r="AU141" i="12"/>
  <c r="AX141" i="12"/>
  <c r="E142" i="12"/>
  <c r="H142" i="12"/>
  <c r="K142" i="12"/>
  <c r="N142" i="12"/>
  <c r="Q142" i="12"/>
  <c r="T142" i="12"/>
  <c r="W142" i="12"/>
  <c r="Z142" i="12"/>
  <c r="AC142" i="12"/>
  <c r="AF142" i="12"/>
  <c r="AI142" i="12"/>
  <c r="AL142" i="12"/>
  <c r="AO142" i="12"/>
  <c r="AR142" i="12"/>
  <c r="AU142" i="12"/>
  <c r="AX142" i="12"/>
  <c r="E143" i="12"/>
  <c r="H143" i="12"/>
  <c r="K143" i="12"/>
  <c r="N143" i="12"/>
  <c r="Q143" i="12"/>
  <c r="T143" i="12"/>
  <c r="W143" i="12"/>
  <c r="Z143" i="12"/>
  <c r="AC143" i="12"/>
  <c r="AF143" i="12"/>
  <c r="AI143" i="12"/>
  <c r="AL143" i="12"/>
  <c r="AO143" i="12"/>
  <c r="AR143" i="12"/>
  <c r="AU143" i="12"/>
  <c r="AX143" i="12"/>
  <c r="E144" i="12"/>
  <c r="H144" i="12"/>
  <c r="K144" i="12"/>
  <c r="N144" i="12"/>
  <c r="Q144" i="12"/>
  <c r="T144" i="12"/>
  <c r="W144" i="12"/>
  <c r="Z144" i="12"/>
  <c r="AC144" i="12"/>
  <c r="AF144" i="12"/>
  <c r="AI144" i="12"/>
  <c r="AL144" i="12"/>
  <c r="AO144" i="12"/>
  <c r="AR144" i="12"/>
  <c r="AU144" i="12"/>
  <c r="AX144" i="12"/>
  <c r="E145" i="12"/>
  <c r="H145" i="12"/>
  <c r="K145" i="12"/>
  <c r="N145" i="12"/>
  <c r="Q145" i="12"/>
  <c r="T145" i="12"/>
  <c r="W145" i="12"/>
  <c r="Z145" i="12"/>
  <c r="AC145" i="12"/>
  <c r="AF145" i="12"/>
  <c r="AI145" i="12"/>
  <c r="AL145" i="12"/>
  <c r="AO145" i="12"/>
  <c r="AR145" i="12"/>
  <c r="AU145" i="12"/>
  <c r="AX145" i="12"/>
  <c r="E146" i="12"/>
  <c r="H146" i="12"/>
  <c r="K146" i="12"/>
  <c r="N146" i="12"/>
  <c r="Q146" i="12"/>
  <c r="T146" i="12"/>
  <c r="W146" i="12"/>
  <c r="Z146" i="12"/>
  <c r="AC146" i="12"/>
  <c r="AF146" i="12"/>
  <c r="AI146" i="12"/>
  <c r="AL146" i="12"/>
  <c r="AO146" i="12"/>
  <c r="AR146" i="12"/>
  <c r="AU146" i="12"/>
  <c r="AX146" i="12"/>
  <c r="E147" i="12"/>
  <c r="H147" i="12"/>
  <c r="K147" i="12"/>
  <c r="N147" i="12"/>
  <c r="Q147" i="12"/>
  <c r="T147" i="12"/>
  <c r="W147" i="12"/>
  <c r="Z147" i="12"/>
  <c r="AC147" i="12"/>
  <c r="AF147" i="12"/>
  <c r="AI147" i="12"/>
  <c r="AL147" i="12"/>
  <c r="AO147" i="12"/>
  <c r="AR147" i="12"/>
  <c r="AU147" i="12"/>
  <c r="AX147" i="12"/>
  <c r="E148" i="12"/>
  <c r="H148" i="12"/>
  <c r="K148" i="12"/>
  <c r="N148" i="12"/>
  <c r="Q148" i="12"/>
  <c r="T148" i="12"/>
  <c r="W148" i="12"/>
  <c r="Z148" i="12"/>
  <c r="AC148" i="12"/>
  <c r="AF148" i="12"/>
  <c r="AI148" i="12"/>
  <c r="AL148" i="12"/>
  <c r="AO148" i="12"/>
  <c r="AR148" i="12"/>
  <c r="AU148" i="12"/>
  <c r="AX148" i="12"/>
  <c r="E149" i="12"/>
  <c r="H149" i="12"/>
  <c r="K149" i="12"/>
  <c r="N149" i="12"/>
  <c r="Q149" i="12"/>
  <c r="T149" i="12"/>
  <c r="W149" i="12"/>
  <c r="Z149" i="12"/>
  <c r="AC149" i="12"/>
  <c r="AF149" i="12"/>
  <c r="AI149" i="12"/>
  <c r="AL149" i="12"/>
  <c r="AO149" i="12"/>
  <c r="AR149" i="12"/>
  <c r="AU149" i="12"/>
  <c r="AX149" i="12"/>
  <c r="E150" i="12"/>
  <c r="H150" i="12"/>
  <c r="K150" i="12"/>
  <c r="N150" i="12"/>
  <c r="Q150" i="12"/>
  <c r="T150" i="12"/>
  <c r="W150" i="12"/>
  <c r="Z150" i="12"/>
  <c r="AC150" i="12"/>
  <c r="AF150" i="12"/>
  <c r="AI150" i="12"/>
  <c r="AL150" i="12"/>
  <c r="AO150" i="12"/>
  <c r="AR150" i="12"/>
  <c r="AU150" i="12"/>
  <c r="AX150" i="12"/>
  <c r="E151" i="12"/>
  <c r="H151" i="12"/>
  <c r="K151" i="12"/>
  <c r="N151" i="12"/>
  <c r="Q151" i="12"/>
  <c r="T151" i="12"/>
  <c r="W151" i="12"/>
  <c r="Z151" i="12"/>
  <c r="AC151" i="12"/>
  <c r="AF151" i="12"/>
  <c r="AI151" i="12"/>
  <c r="AL151" i="12"/>
  <c r="AO151" i="12"/>
  <c r="AR151" i="12"/>
  <c r="AU151" i="12"/>
  <c r="AX151" i="12"/>
  <c r="E152" i="12"/>
  <c r="H152" i="12"/>
  <c r="K152" i="12"/>
  <c r="N152" i="12"/>
  <c r="Q152" i="12"/>
  <c r="T152" i="12"/>
  <c r="W152" i="12"/>
  <c r="Z152" i="12"/>
  <c r="AC152" i="12"/>
  <c r="AF152" i="12"/>
  <c r="AI152" i="12"/>
  <c r="AL152" i="12"/>
  <c r="AO152" i="12"/>
  <c r="AR152" i="12"/>
  <c r="AU152" i="12"/>
  <c r="AX152" i="12"/>
  <c r="E153" i="12"/>
  <c r="H153" i="12"/>
  <c r="K153" i="12"/>
  <c r="N153" i="12"/>
  <c r="Q153" i="12"/>
  <c r="T153" i="12"/>
  <c r="W153" i="12"/>
  <c r="Z153" i="12"/>
  <c r="AC153" i="12"/>
  <c r="AF153" i="12"/>
  <c r="AI153" i="12"/>
  <c r="AL153" i="12"/>
  <c r="AO153" i="12"/>
  <c r="AR153" i="12"/>
  <c r="AU153" i="12"/>
  <c r="AX153" i="12"/>
  <c r="E154" i="12"/>
  <c r="H154" i="12"/>
  <c r="K154" i="12"/>
  <c r="N154" i="12"/>
  <c r="Q154" i="12"/>
  <c r="T154" i="12"/>
  <c r="W154" i="12"/>
  <c r="Z154" i="12"/>
  <c r="AC154" i="12"/>
  <c r="AF154" i="12"/>
  <c r="AI154" i="12"/>
  <c r="AL154" i="12"/>
  <c r="AO154" i="12"/>
  <c r="AR154" i="12"/>
  <c r="AU154" i="12"/>
  <c r="AX154" i="12"/>
  <c r="E155" i="12"/>
  <c r="H155" i="12"/>
  <c r="K155" i="12"/>
  <c r="N155" i="12"/>
  <c r="Q155" i="12"/>
  <c r="T155" i="12"/>
  <c r="W155" i="12"/>
  <c r="Z155" i="12"/>
  <c r="AC155" i="12"/>
  <c r="AF155" i="12"/>
  <c r="AI155" i="12"/>
  <c r="AL155" i="12"/>
  <c r="AO155" i="12"/>
  <c r="AR155" i="12"/>
  <c r="AU155" i="12"/>
  <c r="AX155" i="12"/>
  <c r="E156" i="12"/>
  <c r="H156" i="12"/>
  <c r="K156" i="12"/>
  <c r="N156" i="12"/>
  <c r="Q156" i="12"/>
  <c r="T156" i="12"/>
  <c r="W156" i="12"/>
  <c r="Z156" i="12"/>
  <c r="AC156" i="12"/>
  <c r="AF156" i="12"/>
  <c r="AI156" i="12"/>
  <c r="AL156" i="12"/>
  <c r="AO156" i="12"/>
  <c r="AR156" i="12"/>
  <c r="AU156" i="12"/>
  <c r="AX156" i="12"/>
  <c r="C157" i="12"/>
  <c r="D157" i="12"/>
  <c r="E157" i="12"/>
  <c r="F157" i="12"/>
  <c r="G157" i="12"/>
  <c r="H157" i="12"/>
  <c r="I157" i="12"/>
  <c r="J157" i="12"/>
  <c r="K157" i="12" s="1"/>
  <c r="L157" i="12"/>
  <c r="M157" i="12"/>
  <c r="N157" i="12" s="1"/>
  <c r="O157" i="12"/>
  <c r="P157" i="12"/>
  <c r="Q157" i="12" s="1"/>
  <c r="R157" i="12"/>
  <c r="S157" i="12"/>
  <c r="T157" i="12" s="1"/>
  <c r="U157" i="12"/>
  <c r="V157" i="12"/>
  <c r="W157" i="12" s="1"/>
  <c r="X157" i="12"/>
  <c r="Y157" i="12"/>
  <c r="Z157" i="12"/>
  <c r="AA157" i="12"/>
  <c r="AB157" i="12"/>
  <c r="AC157" i="12"/>
  <c r="AD157" i="12"/>
  <c r="AE157" i="12"/>
  <c r="AF157" i="12"/>
  <c r="AG157" i="12"/>
  <c r="AH157" i="12"/>
  <c r="AI157" i="12" s="1"/>
  <c r="AJ157" i="12"/>
  <c r="AK157" i="12"/>
  <c r="AL157" i="12" s="1"/>
  <c r="AM157" i="12"/>
  <c r="AN157" i="12"/>
  <c r="AO157" i="12" s="1"/>
  <c r="AP157" i="12"/>
  <c r="AQ157" i="12"/>
  <c r="AR157" i="12" s="1"/>
  <c r="AS157" i="12"/>
  <c r="AT157" i="12"/>
  <c r="AU157" i="12" s="1"/>
  <c r="AV157" i="12"/>
  <c r="AW157" i="12"/>
  <c r="AX157" i="12"/>
  <c r="AX109" i="10" l="1"/>
  <c r="AX44" i="9"/>
  <c r="T34" i="9"/>
  <c r="Q33" i="9"/>
  <c r="N28" i="9"/>
  <c r="K40" i="9"/>
  <c r="H36" i="9"/>
  <c r="E18" i="9"/>
  <c r="AX11" i="9"/>
  <c r="E35" i="8"/>
  <c r="E23" i="8"/>
  <c r="E14" i="8"/>
  <c r="E63" i="7"/>
  <c r="E48" i="7"/>
  <c r="E40" i="7"/>
  <c r="E12" i="7"/>
  <c r="E47" i="6"/>
  <c r="E43" i="6"/>
  <c r="E9" i="6"/>
  <c r="E158" i="5"/>
  <c r="E85" i="5"/>
  <c r="E58" i="5"/>
  <c r="E6" i="5"/>
  <c r="E106" i="4"/>
  <c r="E32" i="4"/>
  <c r="E21" i="4"/>
  <c r="E10" i="4"/>
  <c r="E47" i="3"/>
  <c r="E42" i="3"/>
  <c r="E12" i="3"/>
  <c r="E5" i="3"/>
  <c r="E29" i="3"/>
  <c r="T12" i="9"/>
  <c r="T17" i="9"/>
  <c r="P46" i="9"/>
  <c r="Q46" i="9" s="1"/>
  <c r="O46"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4" i="9"/>
  <c r="Q35" i="9"/>
  <c r="Q36" i="9"/>
  <c r="Q37" i="9"/>
  <c r="Q38" i="9"/>
  <c r="Q39" i="9"/>
  <c r="Q40" i="9"/>
  <c r="Q41" i="9"/>
  <c r="Q42" i="9"/>
  <c r="Q43" i="9"/>
  <c r="Q44" i="9"/>
  <c r="Q45" i="9"/>
  <c r="AW110" i="10"/>
  <c r="AV110" i="10"/>
  <c r="AX110" i="10" s="1"/>
  <c r="AX4" i="10"/>
  <c r="AX5" i="10"/>
  <c r="AX6" i="10"/>
  <c r="AX7" i="10"/>
  <c r="AX8" i="10"/>
  <c r="AX9" i="10"/>
  <c r="AX10" i="10"/>
  <c r="AX11" i="10"/>
  <c r="AX12" i="10"/>
  <c r="AX13" i="10"/>
  <c r="AX14" i="10"/>
  <c r="AX15" i="10"/>
  <c r="AX16" i="10"/>
  <c r="AX17" i="10"/>
  <c r="AX18" i="10"/>
  <c r="AX19" i="10"/>
  <c r="AX20" i="10"/>
  <c r="AX21" i="10"/>
  <c r="AX22" i="10"/>
  <c r="AX23" i="10"/>
  <c r="AX24" i="10"/>
  <c r="AX25" i="10"/>
  <c r="AX26" i="10"/>
  <c r="AX27" i="10"/>
  <c r="AX28" i="10"/>
  <c r="AX29" i="10"/>
  <c r="AX30" i="10"/>
  <c r="AX31" i="10"/>
  <c r="AX32" i="10"/>
  <c r="AX33" i="10"/>
  <c r="AX34" i="10"/>
  <c r="AX35" i="10"/>
  <c r="AX36" i="10"/>
  <c r="AX37" i="10"/>
  <c r="AX38" i="10"/>
  <c r="AX39" i="10"/>
  <c r="AX40" i="10"/>
  <c r="AX41" i="10"/>
  <c r="AX42" i="10"/>
  <c r="AX43" i="10"/>
  <c r="AX44" i="10"/>
  <c r="AX45" i="10"/>
  <c r="AX46" i="10"/>
  <c r="AX47" i="10"/>
  <c r="AX48" i="10"/>
  <c r="AX49" i="10"/>
  <c r="AX50" i="10"/>
  <c r="AX51" i="10"/>
  <c r="AX52" i="10"/>
  <c r="AX53" i="10"/>
  <c r="AX54" i="10"/>
  <c r="AX55" i="10"/>
  <c r="AX56" i="10"/>
  <c r="AX57" i="10"/>
  <c r="AX58" i="10"/>
  <c r="AX59" i="10"/>
  <c r="AX60" i="10"/>
  <c r="AX61" i="10"/>
  <c r="AX62" i="10"/>
  <c r="AX63" i="10"/>
  <c r="AX64" i="10"/>
  <c r="AX65" i="10"/>
  <c r="AX66" i="10"/>
  <c r="AX67" i="10"/>
  <c r="AX68" i="10"/>
  <c r="AX69" i="10"/>
  <c r="AX70" i="10"/>
  <c r="AX71" i="10"/>
  <c r="AX72" i="10"/>
  <c r="AX73" i="10"/>
  <c r="AX74" i="10"/>
  <c r="AX75" i="10"/>
  <c r="AX76" i="10"/>
  <c r="AX77" i="10"/>
  <c r="AX78" i="10"/>
  <c r="AX79" i="10"/>
  <c r="AX80" i="10"/>
  <c r="AX81" i="10"/>
  <c r="AX82" i="10"/>
  <c r="AX83" i="10"/>
  <c r="AX84" i="10"/>
  <c r="AX85" i="10"/>
  <c r="AX86" i="10"/>
  <c r="AX87" i="10"/>
  <c r="AX88" i="10"/>
  <c r="AX89" i="10"/>
  <c r="AX90" i="10"/>
  <c r="AX91" i="10"/>
  <c r="AX92" i="10"/>
  <c r="AX93" i="10"/>
  <c r="AX94" i="10"/>
  <c r="AX95" i="10"/>
  <c r="AX96" i="10"/>
  <c r="AX97" i="10"/>
  <c r="AX98" i="10"/>
  <c r="AX99" i="10"/>
  <c r="AX100" i="10"/>
  <c r="AX101" i="10"/>
  <c r="AX102" i="10"/>
  <c r="AX103" i="10"/>
  <c r="AX104" i="10"/>
  <c r="AX105" i="10"/>
  <c r="AX106" i="10"/>
  <c r="AX107" i="10"/>
  <c r="AX108" i="10"/>
  <c r="AU4" i="10"/>
  <c r="AU5" i="10"/>
  <c r="AU6" i="10"/>
  <c r="AU7" i="10"/>
  <c r="AU8" i="10"/>
  <c r="AU9" i="10"/>
  <c r="AU10" i="10"/>
  <c r="AU11" i="10"/>
  <c r="AU12" i="10"/>
  <c r="AU13" i="10"/>
  <c r="AU14" i="10"/>
  <c r="AU15" i="10"/>
  <c r="AU16" i="10"/>
  <c r="AU17" i="10"/>
  <c r="AU18" i="10"/>
  <c r="AU19" i="10"/>
  <c r="AU20" i="10"/>
  <c r="AU21" i="10"/>
  <c r="AU22" i="10"/>
  <c r="AU23" i="10"/>
  <c r="AU24" i="10"/>
  <c r="AU25" i="10"/>
  <c r="AU26" i="10"/>
  <c r="AU27" i="10"/>
  <c r="AU28" i="10"/>
  <c r="AU29" i="10"/>
  <c r="AU30" i="10"/>
  <c r="AU31" i="10"/>
  <c r="AU32" i="10"/>
  <c r="AU33" i="10"/>
  <c r="AU34" i="10"/>
  <c r="AU35" i="10"/>
  <c r="AU36" i="10"/>
  <c r="AU37" i="10"/>
  <c r="AU38" i="10"/>
  <c r="AU39" i="10"/>
  <c r="AU40" i="10"/>
  <c r="AU41" i="10"/>
  <c r="AU42" i="10"/>
  <c r="AU43" i="10"/>
  <c r="AU44" i="10"/>
  <c r="AU45" i="10"/>
  <c r="AU46" i="10"/>
  <c r="AU47" i="10"/>
  <c r="AU48" i="10"/>
  <c r="AU49" i="10"/>
  <c r="AU50" i="10"/>
  <c r="AU51" i="10"/>
  <c r="AU52" i="10"/>
  <c r="AU53" i="10"/>
  <c r="AU54" i="10"/>
  <c r="AU55" i="10"/>
  <c r="AU56" i="10"/>
  <c r="AU57" i="10"/>
  <c r="AU58" i="10"/>
  <c r="AU59" i="10"/>
  <c r="AU60" i="10"/>
  <c r="AU61" i="10"/>
  <c r="AU62" i="10"/>
  <c r="AU63" i="10"/>
  <c r="AU64" i="10"/>
  <c r="AU65" i="10"/>
  <c r="AU66" i="10"/>
  <c r="AU67" i="10"/>
  <c r="AU68" i="10"/>
  <c r="AU69" i="10"/>
  <c r="AU70" i="10"/>
  <c r="AU71" i="10"/>
  <c r="AU72" i="10"/>
  <c r="AU73" i="10"/>
  <c r="AU74" i="10"/>
  <c r="AU75" i="10"/>
  <c r="AU76" i="10"/>
  <c r="AU77" i="10"/>
  <c r="AU78" i="10"/>
  <c r="AU79" i="10"/>
  <c r="AU80" i="10"/>
  <c r="AU81" i="10"/>
  <c r="AU82" i="10"/>
  <c r="AU83" i="10"/>
  <c r="AU84" i="10"/>
  <c r="AU85" i="10"/>
  <c r="AU86" i="10"/>
  <c r="AU87" i="10"/>
  <c r="AU88" i="10"/>
  <c r="AU89" i="10"/>
  <c r="AU90" i="10"/>
  <c r="AU91" i="10"/>
  <c r="AU92" i="10"/>
  <c r="AU93" i="10"/>
  <c r="AU94" i="10"/>
  <c r="AU95" i="10"/>
  <c r="AU96" i="10"/>
  <c r="AU97" i="10"/>
  <c r="AU98" i="10"/>
  <c r="AU99" i="10"/>
  <c r="AU100" i="10"/>
  <c r="AU101" i="10"/>
  <c r="AU102" i="10"/>
  <c r="AU103" i="10"/>
  <c r="AU104" i="10"/>
  <c r="AU105" i="10"/>
  <c r="AU106" i="10"/>
  <c r="AU107" i="10"/>
  <c r="AU108" i="10"/>
  <c r="AU109" i="10"/>
  <c r="AU110" i="10"/>
  <c r="AT110" i="10"/>
  <c r="AS110" i="10"/>
  <c r="AR4" i="10"/>
  <c r="AR5" i="10"/>
  <c r="AR6" i="10"/>
  <c r="AR7" i="10"/>
  <c r="AR8" i="10"/>
  <c r="AR9" i="10"/>
  <c r="AR10" i="10"/>
  <c r="AR11" i="10"/>
  <c r="AR12" i="10"/>
  <c r="AR13" i="10"/>
  <c r="AR14" i="10"/>
  <c r="AR15" i="10"/>
  <c r="AR16" i="10"/>
  <c r="AR17" i="10"/>
  <c r="AR18" i="10"/>
  <c r="AR19" i="10"/>
  <c r="AR20" i="10"/>
  <c r="AR21" i="10"/>
  <c r="AR22" i="10"/>
  <c r="AR23" i="10"/>
  <c r="AR24" i="10"/>
  <c r="AR25" i="10"/>
  <c r="AR26" i="10"/>
  <c r="AR27" i="10"/>
  <c r="AR28" i="10"/>
  <c r="AR29" i="10"/>
  <c r="AR30" i="10"/>
  <c r="AR31" i="10"/>
  <c r="AR32" i="10"/>
  <c r="AR33" i="10"/>
  <c r="AR34" i="10"/>
  <c r="AR35" i="10"/>
  <c r="AR36" i="10"/>
  <c r="AR37" i="10"/>
  <c r="AR38" i="10"/>
  <c r="AR39" i="10"/>
  <c r="AR40" i="10"/>
  <c r="AR41" i="10"/>
  <c r="AR42" i="10"/>
  <c r="AR43" i="10"/>
  <c r="AR44" i="10"/>
  <c r="AR45" i="10"/>
  <c r="AR46" i="10"/>
  <c r="AR47" i="10"/>
  <c r="AR48" i="10"/>
  <c r="AR49" i="10"/>
  <c r="AR50" i="10"/>
  <c r="AR51" i="10"/>
  <c r="AR52" i="10"/>
  <c r="AR53" i="10"/>
  <c r="AR54" i="10"/>
  <c r="AR55" i="10"/>
  <c r="AR56" i="10"/>
  <c r="AR57" i="10"/>
  <c r="AR58" i="10"/>
  <c r="AR59" i="10"/>
  <c r="AR60" i="10"/>
  <c r="AR61" i="10"/>
  <c r="AR62" i="10"/>
  <c r="AR63" i="10"/>
  <c r="AR64" i="10"/>
  <c r="AR65" i="10"/>
  <c r="AR66" i="10"/>
  <c r="AR67" i="10"/>
  <c r="AR68" i="10"/>
  <c r="AR69" i="10"/>
  <c r="AR70" i="10"/>
  <c r="AR71" i="10"/>
  <c r="AR72" i="10"/>
  <c r="AR73" i="10"/>
  <c r="AR74" i="10"/>
  <c r="AR75" i="10"/>
  <c r="AR76" i="10"/>
  <c r="AR77" i="10"/>
  <c r="AR78" i="10"/>
  <c r="AR79" i="10"/>
  <c r="AR80" i="10"/>
  <c r="AR81" i="10"/>
  <c r="AR82" i="10"/>
  <c r="AR83" i="10"/>
  <c r="AR84" i="10"/>
  <c r="AR85" i="10"/>
  <c r="AR86" i="10"/>
  <c r="AR87" i="10"/>
  <c r="AR88" i="10"/>
  <c r="AR89" i="10"/>
  <c r="AR90" i="10"/>
  <c r="AR91" i="10"/>
  <c r="AR92" i="10"/>
  <c r="AR93" i="10"/>
  <c r="AR94" i="10"/>
  <c r="AR95" i="10"/>
  <c r="AR96" i="10"/>
  <c r="AR97" i="10"/>
  <c r="AR98" i="10"/>
  <c r="AR99" i="10"/>
  <c r="AR100" i="10"/>
  <c r="AR101" i="10"/>
  <c r="AR102" i="10"/>
  <c r="AR103" i="10"/>
  <c r="AR104" i="10"/>
  <c r="AR105" i="10"/>
  <c r="AR106" i="10"/>
  <c r="AR107" i="10"/>
  <c r="AR108" i="10"/>
  <c r="AR109" i="10"/>
  <c r="AR110" i="10"/>
  <c r="AQ110" i="10"/>
  <c r="AP110" i="10"/>
  <c r="AO4" i="10"/>
  <c r="AO5" i="10"/>
  <c r="AO6" i="10"/>
  <c r="AO7" i="10"/>
  <c r="AO8" i="10"/>
  <c r="AO9" i="10"/>
  <c r="AO10" i="10"/>
  <c r="AO11" i="10"/>
  <c r="AO12" i="10"/>
  <c r="AO13" i="10"/>
  <c r="AO14" i="10"/>
  <c r="AO15" i="10"/>
  <c r="AO16" i="10"/>
  <c r="AO17" i="10"/>
  <c r="AO18" i="10"/>
  <c r="AO19" i="10"/>
  <c r="AO20" i="10"/>
  <c r="AO21" i="10"/>
  <c r="AO22" i="10"/>
  <c r="AO23" i="10"/>
  <c r="AO24" i="10"/>
  <c r="AO25" i="10"/>
  <c r="AO26" i="10"/>
  <c r="AO27" i="10"/>
  <c r="AO28" i="10"/>
  <c r="AO29" i="10"/>
  <c r="AO30" i="10"/>
  <c r="AO31" i="10"/>
  <c r="AO32" i="10"/>
  <c r="AO33" i="10"/>
  <c r="AO34" i="10"/>
  <c r="AO35" i="10"/>
  <c r="AO36" i="10"/>
  <c r="AO37" i="10"/>
  <c r="AO38" i="10"/>
  <c r="AO39" i="10"/>
  <c r="AO40" i="10"/>
  <c r="AO41" i="10"/>
  <c r="AO42" i="10"/>
  <c r="AO43" i="10"/>
  <c r="AO44" i="10"/>
  <c r="AO45" i="10"/>
  <c r="AO46" i="10"/>
  <c r="AO47" i="10"/>
  <c r="AO48" i="10"/>
  <c r="AO49" i="10"/>
  <c r="AO50" i="10"/>
  <c r="AO51" i="10"/>
  <c r="AO52" i="10"/>
  <c r="AO53" i="10"/>
  <c r="AO54" i="10"/>
  <c r="AO55" i="10"/>
  <c r="AO56" i="10"/>
  <c r="AO57" i="10"/>
  <c r="AO58" i="10"/>
  <c r="AO59" i="10"/>
  <c r="AO60" i="10"/>
  <c r="AO61" i="10"/>
  <c r="AO62" i="10"/>
  <c r="AO63" i="10"/>
  <c r="AO64" i="10"/>
  <c r="AO65" i="10"/>
  <c r="AO66" i="10"/>
  <c r="AO67" i="10"/>
  <c r="AO68" i="10"/>
  <c r="AO69" i="10"/>
  <c r="AO70" i="10"/>
  <c r="AO71" i="10"/>
  <c r="AO72" i="10"/>
  <c r="AO73" i="10"/>
  <c r="AO74" i="10"/>
  <c r="AO75" i="10"/>
  <c r="AO76" i="10"/>
  <c r="AO77" i="10"/>
  <c r="AO78" i="10"/>
  <c r="AO79" i="10"/>
  <c r="AO80" i="10"/>
  <c r="AO81" i="10"/>
  <c r="AO82" i="10"/>
  <c r="AO83" i="10"/>
  <c r="AO84" i="10"/>
  <c r="AO85" i="10"/>
  <c r="AO86" i="10"/>
  <c r="AO87" i="10"/>
  <c r="AO88" i="10"/>
  <c r="AO89" i="10"/>
  <c r="AO90" i="10"/>
  <c r="AO91" i="10"/>
  <c r="AO92" i="10"/>
  <c r="AO93" i="10"/>
  <c r="AO94" i="10"/>
  <c r="AO95" i="10"/>
  <c r="AO96" i="10"/>
  <c r="AO97" i="10"/>
  <c r="AO98" i="10"/>
  <c r="AO99" i="10"/>
  <c r="AO100" i="10"/>
  <c r="AO101" i="10"/>
  <c r="AO102" i="10"/>
  <c r="AO103" i="10"/>
  <c r="AO104" i="10"/>
  <c r="AO105" i="10"/>
  <c r="AO106" i="10"/>
  <c r="AO107" i="10"/>
  <c r="AO108" i="10"/>
  <c r="AO109" i="10"/>
  <c r="AO110" i="10"/>
  <c r="AN110" i="10"/>
  <c r="AM110" i="10"/>
  <c r="AK110" i="10"/>
  <c r="AL110" i="10" s="1"/>
  <c r="AJ110" i="10"/>
  <c r="AL4" i="10"/>
  <c r="AL5" i="10"/>
  <c r="AL6" i="10"/>
  <c r="AL7" i="10"/>
  <c r="AL8" i="10"/>
  <c r="AL9" i="10"/>
  <c r="AL10" i="10"/>
  <c r="AL11" i="10"/>
  <c r="AL12" i="10"/>
  <c r="AL13" i="10"/>
  <c r="AL14" i="10"/>
  <c r="AL15" i="10"/>
  <c r="AL16" i="10"/>
  <c r="AL17" i="10"/>
  <c r="AL18" i="10"/>
  <c r="AL19" i="10"/>
  <c r="AL20" i="10"/>
  <c r="AL21" i="10"/>
  <c r="AL22" i="10"/>
  <c r="AL23" i="10"/>
  <c r="AL24" i="10"/>
  <c r="AL25" i="10"/>
  <c r="AL26" i="10"/>
  <c r="AL27" i="10"/>
  <c r="AL28" i="10"/>
  <c r="AL29" i="10"/>
  <c r="AL30" i="10"/>
  <c r="AL31" i="10"/>
  <c r="AL32" i="10"/>
  <c r="AL33" i="10"/>
  <c r="AL34" i="10"/>
  <c r="AL35" i="10"/>
  <c r="AL36" i="10"/>
  <c r="AL37" i="10"/>
  <c r="AL38" i="10"/>
  <c r="AL39" i="10"/>
  <c r="AL40" i="10"/>
  <c r="AL41" i="10"/>
  <c r="AL42" i="10"/>
  <c r="AL43" i="10"/>
  <c r="AL44" i="10"/>
  <c r="AL45" i="10"/>
  <c r="AL46" i="10"/>
  <c r="AL47" i="10"/>
  <c r="AL48" i="10"/>
  <c r="AL49" i="10"/>
  <c r="AL50" i="10"/>
  <c r="AL51" i="10"/>
  <c r="AL52" i="10"/>
  <c r="AL53" i="10"/>
  <c r="AL54" i="10"/>
  <c r="AL55" i="10"/>
  <c r="AL56" i="10"/>
  <c r="AL57" i="10"/>
  <c r="AL58" i="10"/>
  <c r="AL59" i="10"/>
  <c r="AL60" i="10"/>
  <c r="AL61" i="10"/>
  <c r="AL62" i="10"/>
  <c r="AL63" i="10"/>
  <c r="AL64" i="10"/>
  <c r="AL65" i="10"/>
  <c r="AL66" i="10"/>
  <c r="AL67" i="10"/>
  <c r="AL68" i="10"/>
  <c r="AL69" i="10"/>
  <c r="AL70" i="10"/>
  <c r="AL71" i="10"/>
  <c r="AL72" i="10"/>
  <c r="AL73" i="10"/>
  <c r="AL74" i="10"/>
  <c r="AL75" i="10"/>
  <c r="AL76" i="10"/>
  <c r="AL77" i="10"/>
  <c r="AL78" i="10"/>
  <c r="AL79" i="10"/>
  <c r="AL80" i="10"/>
  <c r="AL81" i="10"/>
  <c r="AL82" i="10"/>
  <c r="AL83" i="10"/>
  <c r="AL84" i="10"/>
  <c r="AL85" i="10"/>
  <c r="AL86" i="10"/>
  <c r="AL87" i="10"/>
  <c r="AL88" i="10"/>
  <c r="AL89" i="10"/>
  <c r="AL90" i="10"/>
  <c r="AL91" i="10"/>
  <c r="AL92" i="10"/>
  <c r="AL93" i="10"/>
  <c r="AL94" i="10"/>
  <c r="AL95" i="10"/>
  <c r="AL96" i="10"/>
  <c r="AL97" i="10"/>
  <c r="AL98" i="10"/>
  <c r="AL99" i="10"/>
  <c r="AL100" i="10"/>
  <c r="AL101" i="10"/>
  <c r="AL102" i="10"/>
  <c r="AL103" i="10"/>
  <c r="AL104" i="10"/>
  <c r="AL105" i="10"/>
  <c r="AL106" i="10"/>
  <c r="AL107" i="10"/>
  <c r="AL108" i="10"/>
  <c r="AL109" i="10"/>
  <c r="AI4" i="10"/>
  <c r="AI5" i="10"/>
  <c r="AI6" i="10"/>
  <c r="AI7" i="10"/>
  <c r="AI8" i="10"/>
  <c r="AI9" i="10"/>
  <c r="AI10" i="10"/>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I56" i="10"/>
  <c r="AI57" i="10"/>
  <c r="AI58" i="10"/>
  <c r="AI59" i="10"/>
  <c r="AI60" i="10"/>
  <c r="AI61" i="10"/>
  <c r="AI62" i="10"/>
  <c r="AI63" i="10"/>
  <c r="AI64" i="10"/>
  <c r="AI65" i="10"/>
  <c r="AI66" i="10"/>
  <c r="AI67" i="10"/>
  <c r="AI68" i="10"/>
  <c r="AI69" i="10"/>
  <c r="AI70" i="10"/>
  <c r="AI71" i="10"/>
  <c r="AI72" i="10"/>
  <c r="AI73" i="10"/>
  <c r="AI74" i="10"/>
  <c r="AI75" i="10"/>
  <c r="AI76" i="10"/>
  <c r="AI77" i="10"/>
  <c r="AI78" i="10"/>
  <c r="AI79" i="10"/>
  <c r="AI80" i="10"/>
  <c r="AI81" i="10"/>
  <c r="AI82" i="10"/>
  <c r="AI83" i="10"/>
  <c r="AI84" i="10"/>
  <c r="AI85" i="10"/>
  <c r="AI86" i="10"/>
  <c r="AI87" i="10"/>
  <c r="AI88" i="10"/>
  <c r="AI89" i="10"/>
  <c r="AI90" i="10"/>
  <c r="AI91" i="10"/>
  <c r="AI92" i="10"/>
  <c r="AI93" i="10"/>
  <c r="AI94" i="10"/>
  <c r="AI95" i="10"/>
  <c r="AI96" i="10"/>
  <c r="AI97" i="10"/>
  <c r="AI98" i="10"/>
  <c r="AI99" i="10"/>
  <c r="AI100" i="10"/>
  <c r="AI101" i="10"/>
  <c r="AI102" i="10"/>
  <c r="AI103" i="10"/>
  <c r="AI104" i="10"/>
  <c r="AI105" i="10"/>
  <c r="AI106" i="10"/>
  <c r="AI107" i="10"/>
  <c r="AI108" i="10"/>
  <c r="AI109" i="10"/>
  <c r="AI110" i="10"/>
  <c r="AG110" i="10"/>
  <c r="AH110" i="10"/>
  <c r="AF4" i="10"/>
  <c r="AF5" i="10"/>
  <c r="AF6" i="10"/>
  <c r="AF7" i="10"/>
  <c r="AF8" i="10"/>
  <c r="AF9" i="10"/>
  <c r="AF10" i="10"/>
  <c r="AF11" i="10"/>
  <c r="AF12" i="10"/>
  <c r="AF13" i="10"/>
  <c r="AF14" i="10"/>
  <c r="AF15" i="10"/>
  <c r="AF16" i="10"/>
  <c r="AF17" i="10"/>
  <c r="AF18" i="10"/>
  <c r="AF19" i="10"/>
  <c r="AF20" i="10"/>
  <c r="AF21" i="10"/>
  <c r="AF22" i="10"/>
  <c r="AF23" i="10"/>
  <c r="AF24" i="10"/>
  <c r="AF25" i="10"/>
  <c r="AF26" i="10"/>
  <c r="AF27" i="10"/>
  <c r="AF28" i="10"/>
  <c r="AF29" i="10"/>
  <c r="AF30" i="10"/>
  <c r="AF31" i="10"/>
  <c r="AF32" i="10"/>
  <c r="AF33" i="10"/>
  <c r="AF34" i="10"/>
  <c r="AF35" i="10"/>
  <c r="AF36" i="10"/>
  <c r="AF37" i="10"/>
  <c r="AF38" i="10"/>
  <c r="AF39" i="10"/>
  <c r="AF40" i="10"/>
  <c r="AF41" i="10"/>
  <c r="AF42" i="10"/>
  <c r="AF43" i="10"/>
  <c r="AF44" i="10"/>
  <c r="AF45" i="10"/>
  <c r="AF46" i="10"/>
  <c r="AF47" i="10"/>
  <c r="AF48" i="10"/>
  <c r="AF49" i="10"/>
  <c r="AF50" i="10"/>
  <c r="AF51" i="10"/>
  <c r="AF52" i="10"/>
  <c r="AF53" i="10"/>
  <c r="AF54" i="10"/>
  <c r="AF55" i="10"/>
  <c r="AF56" i="10"/>
  <c r="AF57" i="10"/>
  <c r="AF58" i="10"/>
  <c r="AF59" i="10"/>
  <c r="AF60" i="10"/>
  <c r="AF61" i="10"/>
  <c r="AF62" i="10"/>
  <c r="AF63" i="10"/>
  <c r="AF64" i="10"/>
  <c r="AF65" i="10"/>
  <c r="AF66" i="10"/>
  <c r="AF67" i="10"/>
  <c r="AF68" i="10"/>
  <c r="AF69" i="10"/>
  <c r="AF70" i="10"/>
  <c r="AF71" i="10"/>
  <c r="AF72" i="10"/>
  <c r="AF73" i="10"/>
  <c r="AF74" i="10"/>
  <c r="AF75" i="10"/>
  <c r="AF76" i="10"/>
  <c r="AF77" i="10"/>
  <c r="AF78" i="10"/>
  <c r="AF79" i="10"/>
  <c r="AF80" i="10"/>
  <c r="AF81" i="10"/>
  <c r="AF82" i="10"/>
  <c r="AF83" i="10"/>
  <c r="AF84" i="10"/>
  <c r="AF85" i="10"/>
  <c r="AF86" i="10"/>
  <c r="AF87" i="10"/>
  <c r="AF88" i="10"/>
  <c r="AF89" i="10"/>
  <c r="AF90" i="10"/>
  <c r="AF91" i="10"/>
  <c r="AF92" i="10"/>
  <c r="AF93" i="10"/>
  <c r="AF94" i="10"/>
  <c r="AF95" i="10"/>
  <c r="AF96" i="10"/>
  <c r="AF97" i="10"/>
  <c r="AF98" i="10"/>
  <c r="AF99" i="10"/>
  <c r="AF100" i="10"/>
  <c r="AF101" i="10"/>
  <c r="AF102" i="10"/>
  <c r="AF103" i="10"/>
  <c r="AF104" i="10"/>
  <c r="AF105" i="10"/>
  <c r="AF106" i="10"/>
  <c r="AF107" i="10"/>
  <c r="AF108" i="10"/>
  <c r="AF109" i="10"/>
  <c r="AF110" i="10"/>
  <c r="AE110" i="10"/>
  <c r="AD110" i="10"/>
  <c r="W110" i="10"/>
  <c r="W109" i="10"/>
  <c r="Z110" i="10"/>
  <c r="AC4" i="10"/>
  <c r="AC5" i="10"/>
  <c r="AC6" i="10"/>
  <c r="AC7" i="10"/>
  <c r="AC8" i="10"/>
  <c r="AC9" i="10"/>
  <c r="AC10" i="10"/>
  <c r="AC11" i="10"/>
  <c r="AC12" i="10"/>
  <c r="AC13" i="10"/>
  <c r="AC14" i="10"/>
  <c r="AC15" i="10"/>
  <c r="AC16" i="10"/>
  <c r="AC17" i="10"/>
  <c r="AC18" i="10"/>
  <c r="AC19" i="10"/>
  <c r="AC20" i="10"/>
  <c r="AC21" i="10"/>
  <c r="AC22" i="10"/>
  <c r="AC23" i="10"/>
  <c r="AC24" i="10"/>
  <c r="AC25" i="10"/>
  <c r="AC26" i="10"/>
  <c r="AC27" i="10"/>
  <c r="AC28" i="10"/>
  <c r="AC29" i="10"/>
  <c r="AC30" i="10"/>
  <c r="AC31" i="10"/>
  <c r="AC32" i="10"/>
  <c r="AC33" i="10"/>
  <c r="AC34" i="10"/>
  <c r="AC35" i="10"/>
  <c r="AC36" i="10"/>
  <c r="AC37" i="10"/>
  <c r="AC38" i="10"/>
  <c r="AC39" i="10"/>
  <c r="AC40" i="10"/>
  <c r="AC41" i="10"/>
  <c r="AC42" i="10"/>
  <c r="AC43" i="10"/>
  <c r="AC44" i="10"/>
  <c r="AC45" i="10"/>
  <c r="AC46" i="10"/>
  <c r="AC47" i="10"/>
  <c r="AC48" i="10"/>
  <c r="AC49" i="10"/>
  <c r="AC50" i="10"/>
  <c r="AC51" i="10"/>
  <c r="AC52" i="10"/>
  <c r="AC53" i="10"/>
  <c r="AC54" i="10"/>
  <c r="AC55" i="10"/>
  <c r="AC56" i="10"/>
  <c r="AC57" i="10"/>
  <c r="AC58" i="10"/>
  <c r="AC59" i="10"/>
  <c r="AC60" i="10"/>
  <c r="AC61" i="10"/>
  <c r="AC62" i="10"/>
  <c r="AC63" i="10"/>
  <c r="AC64" i="10"/>
  <c r="AC65" i="10"/>
  <c r="AC66" i="10"/>
  <c r="AC67" i="10"/>
  <c r="AC68" i="10"/>
  <c r="AC69" i="10"/>
  <c r="AC70" i="10"/>
  <c r="AC71" i="10"/>
  <c r="AC72" i="10"/>
  <c r="AC73" i="10"/>
  <c r="AC74" i="10"/>
  <c r="AC75" i="10"/>
  <c r="AC76" i="10"/>
  <c r="AC77" i="10"/>
  <c r="AC78" i="10"/>
  <c r="AC79" i="10"/>
  <c r="AC80" i="10"/>
  <c r="AC81" i="10"/>
  <c r="AC82" i="10"/>
  <c r="AC83" i="10"/>
  <c r="AC84" i="10"/>
  <c r="AC85" i="10"/>
  <c r="AC86" i="10"/>
  <c r="AC87" i="10"/>
  <c r="AC88" i="10"/>
  <c r="AC89" i="10"/>
  <c r="AC90" i="10"/>
  <c r="AC91" i="10"/>
  <c r="AC92" i="10"/>
  <c r="AC93" i="10"/>
  <c r="AC94" i="10"/>
  <c r="AC95" i="10"/>
  <c r="AC96" i="10"/>
  <c r="AC97" i="10"/>
  <c r="AC98" i="10"/>
  <c r="AC99" i="10"/>
  <c r="AC100" i="10"/>
  <c r="AC101" i="10"/>
  <c r="AC102" i="10"/>
  <c r="AC103" i="10"/>
  <c r="AC104" i="10"/>
  <c r="AC105" i="10"/>
  <c r="AC106" i="10"/>
  <c r="AC107" i="10"/>
  <c r="AC108" i="10"/>
  <c r="AC109" i="10"/>
  <c r="AC110" i="10"/>
  <c r="AA110" i="10"/>
  <c r="AB110" i="10"/>
  <c r="Z4" i="10"/>
  <c r="Z5" i="10"/>
  <c r="Z6" i="10"/>
  <c r="Z7" i="10"/>
  <c r="Z8" i="10"/>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46" i="10"/>
  <c r="Z47" i="10"/>
  <c r="Z48" i="10"/>
  <c r="Z49" i="10"/>
  <c r="Z50" i="10"/>
  <c r="Z51" i="10"/>
  <c r="Z52" i="10"/>
  <c r="Z53" i="10"/>
  <c r="Z54" i="10"/>
  <c r="Z55" i="10"/>
  <c r="Z56" i="10"/>
  <c r="Z57" i="10"/>
  <c r="Z58" i="10"/>
  <c r="Z59" i="10"/>
  <c r="Z60" i="10"/>
  <c r="Z61" i="10"/>
  <c r="Z62" i="10"/>
  <c r="Z63" i="10"/>
  <c r="Z64" i="10"/>
  <c r="Z65" i="10"/>
  <c r="Z66" i="10"/>
  <c r="Z67" i="10"/>
  <c r="Z68" i="10"/>
  <c r="Z69" i="10"/>
  <c r="Z70" i="10"/>
  <c r="Z71" i="10"/>
  <c r="Z72" i="10"/>
  <c r="Z73" i="10"/>
  <c r="Z74" i="10"/>
  <c r="Z75" i="10"/>
  <c r="Z76" i="10"/>
  <c r="Z77" i="10"/>
  <c r="Z78" i="10"/>
  <c r="Z79" i="10"/>
  <c r="Z80" i="10"/>
  <c r="Z81" i="10"/>
  <c r="Z82" i="10"/>
  <c r="Z83" i="10"/>
  <c r="Z84" i="10"/>
  <c r="Z85" i="10"/>
  <c r="Z86" i="10"/>
  <c r="Z87" i="10"/>
  <c r="Z88" i="10"/>
  <c r="Z89" i="10"/>
  <c r="Z90" i="10"/>
  <c r="Z91" i="10"/>
  <c r="Z92" i="10"/>
  <c r="Z93" i="10"/>
  <c r="Z94" i="10"/>
  <c r="Z95" i="10"/>
  <c r="Z96" i="10"/>
  <c r="Z97" i="10"/>
  <c r="Z98" i="10"/>
  <c r="Z99" i="10"/>
  <c r="Z100" i="10"/>
  <c r="Z101" i="10"/>
  <c r="Z102" i="10"/>
  <c r="Z103" i="10"/>
  <c r="Z104" i="10"/>
  <c r="Z105" i="10"/>
  <c r="Z106" i="10"/>
  <c r="Z107" i="10"/>
  <c r="Z108" i="10"/>
  <c r="Z109" i="10"/>
  <c r="Y110" i="10"/>
  <c r="X110" i="10"/>
  <c r="V110" i="10"/>
  <c r="U110" i="10"/>
  <c r="W4" i="10"/>
  <c r="W5" i="10"/>
  <c r="W6" i="10"/>
  <c r="W7" i="10"/>
  <c r="W8" i="10"/>
  <c r="W9" i="10"/>
  <c r="W10" i="10"/>
  <c r="W11" i="1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62" i="10"/>
  <c r="W63" i="10"/>
  <c r="W64" i="10"/>
  <c r="W65" i="10"/>
  <c r="W66" i="10"/>
  <c r="W67" i="10"/>
  <c r="W68" i="10"/>
  <c r="W69" i="10"/>
  <c r="W70" i="10"/>
  <c r="W71" i="10"/>
  <c r="W72" i="10"/>
  <c r="W73" i="10"/>
  <c r="W74" i="10"/>
  <c r="W75" i="10"/>
  <c r="W76" i="10"/>
  <c r="W77" i="10"/>
  <c r="W78" i="10"/>
  <c r="W79" i="10"/>
  <c r="W80" i="10"/>
  <c r="W81" i="10"/>
  <c r="W82" i="10"/>
  <c r="W83" i="10"/>
  <c r="W84" i="10"/>
  <c r="W85" i="10"/>
  <c r="W86" i="10"/>
  <c r="W87" i="10"/>
  <c r="W88" i="10"/>
  <c r="W89" i="10"/>
  <c r="W90" i="10"/>
  <c r="W91" i="10"/>
  <c r="W92" i="10"/>
  <c r="W93" i="10"/>
  <c r="W94" i="10"/>
  <c r="W95" i="10"/>
  <c r="W96" i="10"/>
  <c r="W97" i="10"/>
  <c r="W98" i="10"/>
  <c r="W99" i="10"/>
  <c r="W100" i="10"/>
  <c r="W101" i="10"/>
  <c r="W102" i="10"/>
  <c r="W103" i="10"/>
  <c r="W104" i="10"/>
  <c r="W105" i="10"/>
  <c r="W106" i="10"/>
  <c r="W107" i="10"/>
  <c r="W108" i="10"/>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94" i="10"/>
  <c r="T95" i="10"/>
  <c r="T96" i="10"/>
  <c r="T97" i="10"/>
  <c r="T98" i="10"/>
  <c r="T99" i="10"/>
  <c r="T100" i="10"/>
  <c r="T101" i="10"/>
  <c r="T102" i="10"/>
  <c r="T103" i="10"/>
  <c r="T104" i="10"/>
  <c r="T105" i="10"/>
  <c r="T106" i="10"/>
  <c r="T107" i="10"/>
  <c r="T108" i="10"/>
  <c r="T109" i="10"/>
  <c r="T110" i="10"/>
  <c r="S110" i="10"/>
  <c r="R110" i="10"/>
  <c r="Q4" i="10"/>
  <c r="Q5" i="10"/>
  <c r="Q6" i="10"/>
  <c r="Q7" i="10"/>
  <c r="Q8" i="10"/>
  <c r="Q9" i="10"/>
  <c r="Q10" i="10"/>
  <c r="Q11" i="10"/>
  <c r="Q12" i="10"/>
  <c r="Q13" i="10"/>
  <c r="Q14" i="10"/>
  <c r="Q15" i="10"/>
  <c r="Q16" i="10"/>
  <c r="Q17" i="10"/>
  <c r="Q18" i="10"/>
  <c r="Q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69" i="10"/>
  <c r="Q70" i="10"/>
  <c r="Q71" i="10"/>
  <c r="Q72" i="10"/>
  <c r="Q73" i="10"/>
  <c r="Q74" i="10"/>
  <c r="Q75" i="10"/>
  <c r="Q76" i="10"/>
  <c r="Q77" i="10"/>
  <c r="Q78" i="10"/>
  <c r="Q79" i="10"/>
  <c r="Q80" i="10"/>
  <c r="Q81" i="10"/>
  <c r="Q82" i="10"/>
  <c r="Q83" i="10"/>
  <c r="Q84" i="10"/>
  <c r="Q85" i="10"/>
  <c r="Q86" i="10"/>
  <c r="Q87" i="10"/>
  <c r="Q88" i="10"/>
  <c r="Q89" i="10"/>
  <c r="Q90" i="10"/>
  <c r="Q91" i="10"/>
  <c r="Q92" i="10"/>
  <c r="Q93" i="10"/>
  <c r="Q94" i="10"/>
  <c r="Q95" i="10"/>
  <c r="Q96" i="10"/>
  <c r="Q97" i="10"/>
  <c r="Q98" i="10"/>
  <c r="Q99" i="10"/>
  <c r="Q100" i="10"/>
  <c r="Q101" i="10"/>
  <c r="Q102" i="10"/>
  <c r="Q103" i="10"/>
  <c r="Q104" i="10"/>
  <c r="Q105" i="10"/>
  <c r="Q106" i="10"/>
  <c r="Q107" i="10"/>
  <c r="Q108" i="10"/>
  <c r="Q109" i="10"/>
  <c r="Q110" i="10"/>
  <c r="P110" i="10"/>
  <c r="O110"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M110" i="10"/>
  <c r="L110" i="10"/>
  <c r="J110" i="10"/>
  <c r="I110" i="10"/>
  <c r="G110" i="10"/>
  <c r="F110" i="10"/>
  <c r="H110" i="10" s="1"/>
  <c r="D110" i="10"/>
  <c r="E110" i="10" s="1"/>
  <c r="C110" i="10"/>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AX4" i="9"/>
  <c r="AX5" i="9"/>
  <c r="AX6" i="9"/>
  <c r="AX7" i="9"/>
  <c r="AX8" i="9"/>
  <c r="AX9" i="9"/>
  <c r="AX10" i="9"/>
  <c r="AX12" i="9"/>
  <c r="AX13" i="9"/>
  <c r="AX14" i="9"/>
  <c r="AX15" i="9"/>
  <c r="AX16" i="9"/>
  <c r="AX17" i="9"/>
  <c r="AX18" i="9"/>
  <c r="AX19" i="9"/>
  <c r="AX20" i="9"/>
  <c r="AX21" i="9"/>
  <c r="AX22" i="9"/>
  <c r="AX23" i="9"/>
  <c r="AX24" i="9"/>
  <c r="AX25" i="9"/>
  <c r="AX26" i="9"/>
  <c r="AX27" i="9"/>
  <c r="AX28" i="9"/>
  <c r="AX29" i="9"/>
  <c r="AX30" i="9"/>
  <c r="AX31" i="9"/>
  <c r="AX32" i="9"/>
  <c r="AX33" i="9"/>
  <c r="AX34" i="9"/>
  <c r="AX35" i="9"/>
  <c r="AX36" i="9"/>
  <c r="AX37" i="9"/>
  <c r="AX38" i="9"/>
  <c r="AX39" i="9"/>
  <c r="AX40" i="9"/>
  <c r="AX41" i="9"/>
  <c r="AX42" i="9"/>
  <c r="AX43" i="9"/>
  <c r="AX45" i="9"/>
  <c r="AU4" i="9"/>
  <c r="AU5" i="9"/>
  <c r="AU6" i="9"/>
  <c r="AU7" i="9"/>
  <c r="AU8" i="9"/>
  <c r="AU9" i="9"/>
  <c r="AU10" i="9"/>
  <c r="AU11" i="9"/>
  <c r="AU12" i="9"/>
  <c r="AU13" i="9"/>
  <c r="AU14" i="9"/>
  <c r="AU15" i="9"/>
  <c r="AU16" i="9"/>
  <c r="AU17" i="9"/>
  <c r="AU18" i="9"/>
  <c r="AU19" i="9"/>
  <c r="AU20" i="9"/>
  <c r="AU21" i="9"/>
  <c r="AU22" i="9"/>
  <c r="AU23" i="9"/>
  <c r="AU24" i="9"/>
  <c r="AU25" i="9"/>
  <c r="AU26" i="9"/>
  <c r="AU27" i="9"/>
  <c r="AU28" i="9"/>
  <c r="AU29" i="9"/>
  <c r="AU30" i="9"/>
  <c r="AU31" i="9"/>
  <c r="AU32" i="9"/>
  <c r="AU33" i="9"/>
  <c r="AU34" i="9"/>
  <c r="AU35" i="9"/>
  <c r="AU36" i="9"/>
  <c r="AU37" i="9"/>
  <c r="AU38" i="9"/>
  <c r="AU39" i="9"/>
  <c r="AU40" i="9"/>
  <c r="AU41" i="9"/>
  <c r="AU42" i="9"/>
  <c r="AU43" i="9"/>
  <c r="AU44" i="9"/>
  <c r="AU45" i="9"/>
  <c r="AR4" i="9"/>
  <c r="AR5" i="9"/>
  <c r="AR6" i="9"/>
  <c r="AR7" i="9"/>
  <c r="AR8" i="9"/>
  <c r="AR9" i="9"/>
  <c r="AR10" i="9"/>
  <c r="AR11" i="9"/>
  <c r="AR12" i="9"/>
  <c r="AR13" i="9"/>
  <c r="AR14" i="9"/>
  <c r="AR15" i="9"/>
  <c r="AR16" i="9"/>
  <c r="AR17" i="9"/>
  <c r="AR18" i="9"/>
  <c r="AR19" i="9"/>
  <c r="AR20" i="9"/>
  <c r="AR21" i="9"/>
  <c r="AR22" i="9"/>
  <c r="AR23" i="9"/>
  <c r="AR24" i="9"/>
  <c r="AR25" i="9"/>
  <c r="AR26" i="9"/>
  <c r="AR27" i="9"/>
  <c r="AR28" i="9"/>
  <c r="AR29" i="9"/>
  <c r="AR30" i="9"/>
  <c r="AR31" i="9"/>
  <c r="AR32" i="9"/>
  <c r="AR33" i="9"/>
  <c r="AR34" i="9"/>
  <c r="AR35" i="9"/>
  <c r="AR36" i="9"/>
  <c r="AR37" i="9"/>
  <c r="AR38" i="9"/>
  <c r="AR39" i="9"/>
  <c r="AR40" i="9"/>
  <c r="AR41" i="9"/>
  <c r="AR42" i="9"/>
  <c r="AR43" i="9"/>
  <c r="AR44" i="9"/>
  <c r="AR45" i="9"/>
  <c r="AO4" i="9"/>
  <c r="AO5" i="9"/>
  <c r="AO6" i="9"/>
  <c r="AO7" i="9"/>
  <c r="AO8" i="9"/>
  <c r="AO9" i="9"/>
  <c r="AO10" i="9"/>
  <c r="AO11" i="9"/>
  <c r="AO12" i="9"/>
  <c r="AO13" i="9"/>
  <c r="AO14" i="9"/>
  <c r="AO15" i="9"/>
  <c r="AO16" i="9"/>
  <c r="AO17" i="9"/>
  <c r="AO18" i="9"/>
  <c r="AO19" i="9"/>
  <c r="AO20" i="9"/>
  <c r="AO21" i="9"/>
  <c r="AO22" i="9"/>
  <c r="AO23" i="9"/>
  <c r="AO24" i="9"/>
  <c r="AO25" i="9"/>
  <c r="AO26" i="9"/>
  <c r="AO27" i="9"/>
  <c r="AO28" i="9"/>
  <c r="AO29" i="9"/>
  <c r="AO30" i="9"/>
  <c r="AO31" i="9"/>
  <c r="AO32" i="9"/>
  <c r="AO33" i="9"/>
  <c r="AO34" i="9"/>
  <c r="AO35" i="9"/>
  <c r="AO36" i="9"/>
  <c r="AO37" i="9"/>
  <c r="AO38" i="9"/>
  <c r="AO39" i="9"/>
  <c r="AO40" i="9"/>
  <c r="AO41" i="9"/>
  <c r="AO42" i="9"/>
  <c r="AO43" i="9"/>
  <c r="AO44" i="9"/>
  <c r="AO45" i="9"/>
  <c r="AL4" i="9"/>
  <c r="AL5" i="9"/>
  <c r="AL6" i="9"/>
  <c r="AL7" i="9"/>
  <c r="AL8" i="9"/>
  <c r="AL9" i="9"/>
  <c r="AL10" i="9"/>
  <c r="AL11" i="9"/>
  <c r="AL12" i="9"/>
  <c r="AL13" i="9"/>
  <c r="AL14" i="9"/>
  <c r="AL15" i="9"/>
  <c r="AL16" i="9"/>
  <c r="AL17" i="9"/>
  <c r="AL18" i="9"/>
  <c r="AL19" i="9"/>
  <c r="AL20" i="9"/>
  <c r="AL21" i="9"/>
  <c r="AL22" i="9"/>
  <c r="AL23" i="9"/>
  <c r="AL24" i="9"/>
  <c r="AL25" i="9"/>
  <c r="AL26" i="9"/>
  <c r="AL27" i="9"/>
  <c r="AL28" i="9"/>
  <c r="AL29" i="9"/>
  <c r="AL30" i="9"/>
  <c r="AL31" i="9"/>
  <c r="AL32" i="9"/>
  <c r="AL33" i="9"/>
  <c r="AL34" i="9"/>
  <c r="AL35" i="9"/>
  <c r="AL36" i="9"/>
  <c r="AL37" i="9"/>
  <c r="AL38" i="9"/>
  <c r="AL39" i="9"/>
  <c r="AL40" i="9"/>
  <c r="AL41" i="9"/>
  <c r="AL42" i="9"/>
  <c r="AL43" i="9"/>
  <c r="AL44" i="9"/>
  <c r="AL45" i="9"/>
  <c r="AI4" i="9"/>
  <c r="AI5" i="9"/>
  <c r="AI6" i="9"/>
  <c r="AI7" i="9"/>
  <c r="AI8" i="9"/>
  <c r="AI9" i="9"/>
  <c r="AI10" i="9"/>
  <c r="AI11" i="9"/>
  <c r="AI12" i="9"/>
  <c r="AI13" i="9"/>
  <c r="AI14" i="9"/>
  <c r="AI15" i="9"/>
  <c r="AI16" i="9"/>
  <c r="AI17" i="9"/>
  <c r="AI18" i="9"/>
  <c r="AI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F4" i="9"/>
  <c r="AF5" i="9"/>
  <c r="AF6" i="9"/>
  <c r="AF7" i="9"/>
  <c r="AF8" i="9"/>
  <c r="AF9" i="9"/>
  <c r="AF10" i="9"/>
  <c r="AF11" i="9"/>
  <c r="AF12" i="9"/>
  <c r="AF13" i="9"/>
  <c r="AF14" i="9"/>
  <c r="AF15" i="9"/>
  <c r="AF16" i="9"/>
  <c r="AF17" i="9"/>
  <c r="AF18" i="9"/>
  <c r="AF19" i="9"/>
  <c r="AF20" i="9"/>
  <c r="AF21" i="9"/>
  <c r="AF22" i="9"/>
  <c r="AF23" i="9"/>
  <c r="AF24" i="9"/>
  <c r="AF25" i="9"/>
  <c r="AF26" i="9"/>
  <c r="AF27" i="9"/>
  <c r="AF28" i="9"/>
  <c r="AF29" i="9"/>
  <c r="AF30" i="9"/>
  <c r="AF31" i="9"/>
  <c r="AF32" i="9"/>
  <c r="AF33" i="9"/>
  <c r="AF34" i="9"/>
  <c r="AF35" i="9"/>
  <c r="AF36" i="9"/>
  <c r="AF37" i="9"/>
  <c r="AF38" i="9"/>
  <c r="AF39" i="9"/>
  <c r="AF40" i="9"/>
  <c r="AF41" i="9"/>
  <c r="AF42" i="9"/>
  <c r="AF43" i="9"/>
  <c r="AF44" i="9"/>
  <c r="AF45" i="9"/>
  <c r="AC4" i="9"/>
  <c r="AC5" i="9"/>
  <c r="AC6" i="9"/>
  <c r="AC7" i="9"/>
  <c r="AC8" i="9"/>
  <c r="AC9" i="9"/>
  <c r="AC10" i="9"/>
  <c r="AC11" i="9"/>
  <c r="AC12" i="9"/>
  <c r="AC13" i="9"/>
  <c r="AC14" i="9"/>
  <c r="AC15" i="9"/>
  <c r="AC16" i="9"/>
  <c r="AC17" i="9"/>
  <c r="AC18" i="9"/>
  <c r="AC19" i="9"/>
  <c r="AC20" i="9"/>
  <c r="AC21" i="9"/>
  <c r="AC22" i="9"/>
  <c r="AC23" i="9"/>
  <c r="AC24" i="9"/>
  <c r="AC25" i="9"/>
  <c r="AC26" i="9"/>
  <c r="AC27" i="9"/>
  <c r="AC28" i="9"/>
  <c r="AC29" i="9"/>
  <c r="AC30" i="9"/>
  <c r="AC31" i="9"/>
  <c r="AC32" i="9"/>
  <c r="AC33" i="9"/>
  <c r="AC34" i="9"/>
  <c r="AC35" i="9"/>
  <c r="AC36" i="9"/>
  <c r="AC37" i="9"/>
  <c r="AC38" i="9"/>
  <c r="AC39" i="9"/>
  <c r="AC40" i="9"/>
  <c r="AC41" i="9"/>
  <c r="AC42" i="9"/>
  <c r="AC43" i="9"/>
  <c r="AC44" i="9"/>
  <c r="AC45" i="9"/>
  <c r="Z4" i="9"/>
  <c r="Z5" i="9"/>
  <c r="Z6" i="9"/>
  <c r="Z7" i="9"/>
  <c r="Z8" i="9"/>
  <c r="Z9" i="9"/>
  <c r="Z10" i="9"/>
  <c r="Z11" i="9"/>
  <c r="Z12" i="9"/>
  <c r="Z13" i="9"/>
  <c r="Z14" i="9"/>
  <c r="Z15" i="9"/>
  <c r="Z16" i="9"/>
  <c r="Z17" i="9"/>
  <c r="Z18" i="9"/>
  <c r="Z19" i="9"/>
  <c r="Z20" i="9"/>
  <c r="Z21" i="9"/>
  <c r="Z22" i="9"/>
  <c r="Z23" i="9"/>
  <c r="Z24" i="9"/>
  <c r="Z25" i="9"/>
  <c r="Z26" i="9"/>
  <c r="Z27" i="9"/>
  <c r="Z28" i="9"/>
  <c r="Z29" i="9"/>
  <c r="Z30" i="9"/>
  <c r="Z31" i="9"/>
  <c r="Z32" i="9"/>
  <c r="Z33" i="9"/>
  <c r="Z34" i="9"/>
  <c r="Z35" i="9"/>
  <c r="Z36" i="9"/>
  <c r="Z37" i="9"/>
  <c r="Z38" i="9"/>
  <c r="Z39" i="9"/>
  <c r="Z40" i="9"/>
  <c r="Z41" i="9"/>
  <c r="Z42" i="9"/>
  <c r="Z43" i="9"/>
  <c r="Z44" i="9"/>
  <c r="Z45" i="9"/>
  <c r="T4" i="9"/>
  <c r="T5" i="9"/>
  <c r="T6" i="9"/>
  <c r="T7" i="9"/>
  <c r="T8" i="9"/>
  <c r="T9" i="9"/>
  <c r="T10" i="9"/>
  <c r="T11" i="9"/>
  <c r="T13" i="9"/>
  <c r="T14" i="9"/>
  <c r="T15" i="9"/>
  <c r="T16" i="9"/>
  <c r="T18" i="9"/>
  <c r="T19" i="9"/>
  <c r="T20" i="9"/>
  <c r="T21" i="9"/>
  <c r="T22" i="9"/>
  <c r="T23" i="9"/>
  <c r="T24" i="9"/>
  <c r="T25" i="9"/>
  <c r="T26" i="9"/>
  <c r="T27" i="9"/>
  <c r="T28" i="9"/>
  <c r="T29" i="9"/>
  <c r="T30" i="9"/>
  <c r="T31" i="9"/>
  <c r="T32" i="9"/>
  <c r="T33" i="9"/>
  <c r="T35" i="9"/>
  <c r="T36" i="9"/>
  <c r="T37" i="9"/>
  <c r="T38" i="9"/>
  <c r="T39" i="9"/>
  <c r="T40" i="9"/>
  <c r="T41" i="9"/>
  <c r="T42" i="9"/>
  <c r="T43" i="9"/>
  <c r="T44" i="9"/>
  <c r="T45" i="9"/>
  <c r="U46" i="9"/>
  <c r="V46" i="9"/>
  <c r="W4"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W41" i="9"/>
  <c r="W42" i="9"/>
  <c r="W43" i="9"/>
  <c r="W44" i="9"/>
  <c r="W45" i="9"/>
  <c r="S46" i="9"/>
  <c r="X46" i="9"/>
  <c r="Y46" i="9"/>
  <c r="AA46" i="9"/>
  <c r="AB46" i="9"/>
  <c r="AD46" i="9"/>
  <c r="AE46" i="9"/>
  <c r="AG46" i="9"/>
  <c r="AH46" i="9"/>
  <c r="AJ46" i="9"/>
  <c r="AK46" i="9"/>
  <c r="AM46" i="9"/>
  <c r="AN46" i="9"/>
  <c r="AP46" i="9"/>
  <c r="AQ46" i="9"/>
  <c r="AS46" i="9"/>
  <c r="AT46" i="9"/>
  <c r="AV46" i="9"/>
  <c r="AW46" i="9"/>
  <c r="R46" i="9"/>
  <c r="D46" i="9"/>
  <c r="F46" i="9"/>
  <c r="G46" i="9"/>
  <c r="I46" i="9"/>
  <c r="J46" i="9"/>
  <c r="M46" i="9"/>
  <c r="L46" i="9"/>
  <c r="N4" i="9"/>
  <c r="N5" i="9"/>
  <c r="N6" i="9"/>
  <c r="N7" i="9"/>
  <c r="N8" i="9"/>
  <c r="N9" i="9"/>
  <c r="N10" i="9"/>
  <c r="N11" i="9"/>
  <c r="N12" i="9"/>
  <c r="N13" i="9"/>
  <c r="N14" i="9"/>
  <c r="N15" i="9"/>
  <c r="N16" i="9"/>
  <c r="N17" i="9"/>
  <c r="N18" i="9"/>
  <c r="N19" i="9"/>
  <c r="N20" i="9"/>
  <c r="N21" i="9"/>
  <c r="N22" i="9"/>
  <c r="N23" i="9"/>
  <c r="N24" i="9"/>
  <c r="N25" i="9"/>
  <c r="N26" i="9"/>
  <c r="N27" i="9"/>
  <c r="N29" i="9"/>
  <c r="N30" i="9"/>
  <c r="N31" i="9"/>
  <c r="N32" i="9"/>
  <c r="N33" i="9"/>
  <c r="N34" i="9"/>
  <c r="N35" i="9"/>
  <c r="N36" i="9"/>
  <c r="N37" i="9"/>
  <c r="N38" i="9"/>
  <c r="N39" i="9"/>
  <c r="N40" i="9"/>
  <c r="N41" i="9"/>
  <c r="N42" i="9"/>
  <c r="N43" i="9"/>
  <c r="N44" i="9"/>
  <c r="N45"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1" i="9"/>
  <c r="K42" i="9"/>
  <c r="K43" i="9"/>
  <c r="K44" i="9"/>
  <c r="K45"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7" i="9"/>
  <c r="H38" i="9"/>
  <c r="H39" i="9"/>
  <c r="H40" i="9"/>
  <c r="H41" i="9"/>
  <c r="H42" i="9"/>
  <c r="H43" i="9"/>
  <c r="H44" i="9"/>
  <c r="H45" i="9"/>
  <c r="H4" i="9"/>
  <c r="C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7" i="9"/>
  <c r="E16" i="9"/>
  <c r="E15" i="9"/>
  <c r="E14" i="9"/>
  <c r="E13" i="9"/>
  <c r="E12" i="9"/>
  <c r="E11" i="9"/>
  <c r="E10" i="9"/>
  <c r="E9" i="9"/>
  <c r="E8" i="9"/>
  <c r="E7" i="9"/>
  <c r="E6" i="9"/>
  <c r="E5" i="9"/>
  <c r="E4" i="9"/>
  <c r="E110" i="4"/>
  <c r="E111" i="4"/>
  <c r="D111" i="4"/>
  <c r="C111" i="4"/>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4" i="8"/>
  <c r="E33" i="8"/>
  <c r="E32" i="8"/>
  <c r="E31" i="8"/>
  <c r="E30" i="8"/>
  <c r="E29" i="8"/>
  <c r="E28" i="8"/>
  <c r="E27" i="8"/>
  <c r="E26" i="8"/>
  <c r="E25" i="8"/>
  <c r="E24" i="8"/>
  <c r="E22" i="8"/>
  <c r="E21" i="8"/>
  <c r="E20" i="8"/>
  <c r="E19" i="8"/>
  <c r="E18" i="8"/>
  <c r="E17" i="8"/>
  <c r="E16" i="8"/>
  <c r="E15" i="8"/>
  <c r="E13" i="8"/>
  <c r="E12" i="8"/>
  <c r="E11" i="8"/>
  <c r="E10" i="8"/>
  <c r="E9" i="8"/>
  <c r="E8" i="8"/>
  <c r="E7" i="8"/>
  <c r="E6" i="8"/>
  <c r="E5" i="8"/>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2" i="7"/>
  <c r="E61" i="7"/>
  <c r="E60" i="7"/>
  <c r="E59" i="7"/>
  <c r="E58" i="7"/>
  <c r="E57" i="7"/>
  <c r="E56" i="7"/>
  <c r="E55" i="7"/>
  <c r="E54" i="7"/>
  <c r="E53" i="7"/>
  <c r="E52" i="7"/>
  <c r="E51" i="7"/>
  <c r="E50" i="7"/>
  <c r="E49" i="7"/>
  <c r="E47" i="7"/>
  <c r="E46" i="7"/>
  <c r="E45" i="7"/>
  <c r="E44" i="7"/>
  <c r="E43" i="7"/>
  <c r="E42" i="7"/>
  <c r="E41" i="7"/>
  <c r="E39" i="7"/>
  <c r="E38" i="7"/>
  <c r="E37" i="7"/>
  <c r="E36" i="7"/>
  <c r="E35" i="7"/>
  <c r="E34" i="7"/>
  <c r="E33" i="7"/>
  <c r="E32" i="7"/>
  <c r="E31" i="7"/>
  <c r="E30" i="7"/>
  <c r="E29" i="7"/>
  <c r="E28" i="7"/>
  <c r="E27" i="7"/>
  <c r="E26" i="7"/>
  <c r="E25" i="7"/>
  <c r="E24" i="7"/>
  <c r="E23" i="7"/>
  <c r="E22" i="7"/>
  <c r="E21" i="7"/>
  <c r="E20" i="7"/>
  <c r="E19" i="7"/>
  <c r="E18" i="7"/>
  <c r="E17" i="7"/>
  <c r="E16" i="7"/>
  <c r="E15" i="7"/>
  <c r="E14" i="7"/>
  <c r="E13" i="7"/>
  <c r="E11" i="7"/>
  <c r="E10" i="7"/>
  <c r="E9" i="7"/>
  <c r="E8" i="7"/>
  <c r="E7" i="7"/>
  <c r="E6" i="7"/>
  <c r="E5" i="7"/>
  <c r="E46" i="6"/>
  <c r="E45" i="6"/>
  <c r="E44"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8" i="6"/>
  <c r="E7" i="6"/>
  <c r="E6" i="6"/>
  <c r="E5" i="6"/>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4" i="5"/>
  <c r="E83" i="5"/>
  <c r="E82" i="5"/>
  <c r="E81" i="5"/>
  <c r="E80" i="5"/>
  <c r="E79" i="5"/>
  <c r="E78" i="5"/>
  <c r="E77" i="5"/>
  <c r="E76" i="5"/>
  <c r="E75" i="5"/>
  <c r="E74" i="5"/>
  <c r="E73" i="5"/>
  <c r="E72" i="5"/>
  <c r="E71" i="5"/>
  <c r="E70" i="5"/>
  <c r="E69" i="5"/>
  <c r="E68" i="5"/>
  <c r="E67" i="5"/>
  <c r="E66" i="5"/>
  <c r="E65" i="5"/>
  <c r="E64" i="5"/>
  <c r="E63" i="5"/>
  <c r="E62" i="5"/>
  <c r="E61" i="5"/>
  <c r="E60" i="5"/>
  <c r="E59"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5" i="5"/>
  <c r="E109" i="4"/>
  <c r="E108" i="4"/>
  <c r="E107"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1" i="4"/>
  <c r="E30" i="4"/>
  <c r="E29" i="4"/>
  <c r="E28" i="4"/>
  <c r="E27" i="4"/>
  <c r="E26" i="4"/>
  <c r="E25" i="4"/>
  <c r="E24" i="4"/>
  <c r="E23" i="4"/>
  <c r="E22" i="4"/>
  <c r="E20" i="4"/>
  <c r="E19" i="4"/>
  <c r="E18" i="4"/>
  <c r="E17" i="4"/>
  <c r="E16" i="4"/>
  <c r="E15" i="4"/>
  <c r="E14" i="4"/>
  <c r="E13" i="4"/>
  <c r="E12" i="4"/>
  <c r="E11" i="4"/>
  <c r="E9" i="4"/>
  <c r="E8" i="4"/>
  <c r="E7" i="4"/>
  <c r="E6" i="4"/>
  <c r="E5" i="4"/>
  <c r="E46" i="3"/>
  <c r="E45" i="3"/>
  <c r="E44" i="3"/>
  <c r="E43" i="3"/>
  <c r="E41" i="3"/>
  <c r="E40" i="3"/>
  <c r="E39" i="3"/>
  <c r="E38" i="3"/>
  <c r="E37" i="3"/>
  <c r="E36" i="3"/>
  <c r="E35" i="3"/>
  <c r="E34" i="3"/>
  <c r="E33" i="3"/>
  <c r="E32" i="3"/>
  <c r="E31" i="3"/>
  <c r="E30" i="3"/>
  <c r="E28" i="3"/>
  <c r="E27" i="3"/>
  <c r="E26" i="3"/>
  <c r="E25" i="3"/>
  <c r="E24" i="3"/>
  <c r="E23" i="3"/>
  <c r="E22" i="3"/>
  <c r="E21" i="3"/>
  <c r="E20" i="3"/>
  <c r="E19" i="3"/>
  <c r="E18" i="3"/>
  <c r="E17" i="3"/>
  <c r="E16" i="3"/>
  <c r="E15" i="3"/>
  <c r="E14" i="3"/>
  <c r="E13" i="3"/>
  <c r="E11" i="3"/>
  <c r="E10" i="3"/>
  <c r="E9" i="3"/>
  <c r="E8" i="3"/>
  <c r="E7" i="3"/>
  <c r="E6" i="3"/>
  <c r="D158" i="8"/>
  <c r="C158" i="8"/>
  <c r="D111" i="7"/>
  <c r="E111" i="7" s="1"/>
  <c r="C111" i="7"/>
  <c r="D47" i="6"/>
  <c r="C47" i="6"/>
  <c r="D158" i="5"/>
  <c r="C158" i="5"/>
  <c r="D47" i="3"/>
  <c r="C47" i="3"/>
  <c r="AX46" i="9" l="1"/>
  <c r="AL46" i="9"/>
  <c r="AR46" i="9"/>
  <c r="AO46" i="9"/>
  <c r="AU46" i="9"/>
  <c r="AI46" i="9"/>
  <c r="AF46" i="9"/>
  <c r="AC46" i="9"/>
  <c r="Z46" i="9"/>
  <c r="W46" i="9"/>
  <c r="T46" i="9"/>
  <c r="E46" i="9"/>
  <c r="N46" i="9"/>
  <c r="E158" i="8"/>
</calcChain>
</file>

<file path=xl/sharedStrings.xml><?xml version="1.0" encoding="utf-8"?>
<sst xmlns="http://schemas.openxmlformats.org/spreadsheetml/2006/main" count="2070" uniqueCount="713">
  <si>
    <t xml:space="preserve">Notes </t>
  </si>
  <si>
    <t xml:space="preserve">1. Shingles Immunisation programmes: information for healthcare practitioners </t>
  </si>
  <si>
    <t xml:space="preserve">2. All figures are derived from data as extracted from records on GP systems. Aggregated GP practice level Shingrix vaccine uptake data were automatically uploaded via participating GP IT suppliers to the ImmForm website for immunisations given up to 23 January 2025.  </t>
  </si>
  <si>
    <t xml:space="preserve">3. The number of registered patients in each intergrated care board (ICB), sub-intergrated care board (SUB-ICB), local authority (LA) by age cohort is based on participating practices only. Where fewer than 100% of practices in a ICB, SUB-ICB or local authority participated, the number of registered patients will not represent the true total in that ICB, SUB-ICB or local authority. </t>
  </si>
  <si>
    <t>4. ImmForm is the system used by the UK Health Security Agency (UKHSA) to record vaccine coverage data for some immunisation programmes and to provide vaccine ordering facilities for the NHS.</t>
  </si>
  <si>
    <t xml:space="preserve">5. All figures derived from the data for quarter 1 among routine cohorts are reporting patients vaccinated with dose 1. </t>
  </si>
  <si>
    <t xml:space="preserve">6. The ImmForm website provides a secure platform for vaccine coverage collections and these data collections are monitored, validated and analysed by UKHSA. </t>
  </si>
  <si>
    <t>ImmForm portal</t>
  </si>
  <si>
    <t>Data sources</t>
  </si>
  <si>
    <t xml:space="preserve">ImmForm website: Registered patient GP practice data </t>
  </si>
  <si>
    <t xml:space="preserve">Shingles Immunisation Vaccine Uptake Monitoring Programme </t>
  </si>
  <si>
    <t>UK Health Security Agency (UKHSA)</t>
  </si>
  <si>
    <t>Date of latest data extraction: 07 April 2025</t>
  </si>
  <si>
    <t xml:space="preserve">This worksheet contains one table </t>
  </si>
  <si>
    <t>Shingrix vaccine uptake for quarter 1 among routine cohorts by Intergrated Care Board (ICB)</t>
  </si>
  <si>
    <t xml:space="preserve">Adults turning 65 years old during quarter 1 (Septemeber 2024 to November 2024) </t>
  </si>
  <si>
    <t>This worksheet contains one table.</t>
  </si>
  <si>
    <t>ICB code</t>
  </si>
  <si>
    <t>ICB name</t>
  </si>
  <si>
    <t>Number of adults aged 65 eligible in quarter 1</t>
  </si>
  <si>
    <t>Number of adults aged 65 vaccinated in quarter 1</t>
  </si>
  <si>
    <t>Vaccine coverage aged 65 in quarter 1(%)</t>
  </si>
  <si>
    <t>QE1</t>
  </si>
  <si>
    <t>Lancashire and South Cumbria</t>
  </si>
  <si>
    <t>QF7</t>
  </si>
  <si>
    <t>South Yorkshire</t>
  </si>
  <si>
    <t>QGH</t>
  </si>
  <si>
    <t>Herefordshire and Worcestershire</t>
  </si>
  <si>
    <t>QH8</t>
  </si>
  <si>
    <t>Mid and South Essex</t>
  </si>
  <si>
    <t>QHG</t>
  </si>
  <si>
    <t>Bedfordshire, Luton and Milton Keynes</t>
  </si>
  <si>
    <t>QHL</t>
  </si>
  <si>
    <t>Birmingham and Solihull</t>
  </si>
  <si>
    <t>QHM</t>
  </si>
  <si>
    <t xml:space="preserve">North East and North Cumbria </t>
  </si>
  <si>
    <t>QJ2</t>
  </si>
  <si>
    <t>Derby and Derbyshire</t>
  </si>
  <si>
    <t>QJG</t>
  </si>
  <si>
    <t>Suffolk and North East Essex</t>
  </si>
  <si>
    <t>QJK</t>
  </si>
  <si>
    <t>Devon</t>
  </si>
  <si>
    <t>QJM</t>
  </si>
  <si>
    <t>Lincolnshire</t>
  </si>
  <si>
    <t>QK1</t>
  </si>
  <si>
    <t>Leicester, Leicestershire and Rutland</t>
  </si>
  <si>
    <t>QKK</t>
  </si>
  <si>
    <t>South East London</t>
  </si>
  <si>
    <t>QKS</t>
  </si>
  <si>
    <t>Kent and Medway</t>
  </si>
  <si>
    <t>QM7</t>
  </si>
  <si>
    <t>Herefordshire and West Essex</t>
  </si>
  <si>
    <t>QMF</t>
  </si>
  <si>
    <t>North East London</t>
  </si>
  <si>
    <t>QMJ</t>
  </si>
  <si>
    <t xml:space="preserve">North Central London </t>
  </si>
  <si>
    <t>QMM</t>
  </si>
  <si>
    <t>Norfolk and Waveney</t>
  </si>
  <si>
    <t>QNC</t>
  </si>
  <si>
    <t xml:space="preserve">Staffordshire and Stoke-On-Trent </t>
  </si>
  <si>
    <t>QNQ</t>
  </si>
  <si>
    <t xml:space="preserve">Frimley </t>
  </si>
  <si>
    <t>QNX</t>
  </si>
  <si>
    <t>Sussex</t>
  </si>
  <si>
    <t>QOC</t>
  </si>
  <si>
    <t xml:space="preserve">Shropshire, Telford and Wrekin </t>
  </si>
  <si>
    <t>QOP</t>
  </si>
  <si>
    <t xml:space="preserve">Greater Manchester </t>
  </si>
  <si>
    <t>QOQ</t>
  </si>
  <si>
    <t xml:space="preserve">Humber and North Yorkshire </t>
  </si>
  <si>
    <t>QOX</t>
  </si>
  <si>
    <t xml:space="preserve">Bath and North East Somerset </t>
  </si>
  <si>
    <t>QPM</t>
  </si>
  <si>
    <t>Northamptonshire</t>
  </si>
  <si>
    <t>QR1</t>
  </si>
  <si>
    <t xml:space="preserve">Gloucestershire </t>
  </si>
  <si>
    <t>QRL</t>
  </si>
  <si>
    <t>Hampshire and Isle of Wight</t>
  </si>
  <si>
    <t>QRV</t>
  </si>
  <si>
    <t xml:space="preserve">North West London </t>
  </si>
  <si>
    <t>QSL</t>
  </si>
  <si>
    <t>Somerset</t>
  </si>
  <si>
    <t>QT1</t>
  </si>
  <si>
    <t>Nottingham and Nottinghamshire</t>
  </si>
  <si>
    <t>QT6</t>
  </si>
  <si>
    <t>Cornwall and The Isles of Scilly</t>
  </si>
  <si>
    <t>QU9</t>
  </si>
  <si>
    <t>Buckinghamshire, Oxfordshire and Berkshire</t>
  </si>
  <si>
    <t>QUA</t>
  </si>
  <si>
    <t>Black Country</t>
  </si>
  <si>
    <t>QUE</t>
  </si>
  <si>
    <t>Cambridgeshire and Peterbrough</t>
  </si>
  <si>
    <t>QUY</t>
  </si>
  <si>
    <t>Bristol, North Somerset and South Gloucestershire</t>
  </si>
  <si>
    <t>QVV</t>
  </si>
  <si>
    <t>Dorset</t>
  </si>
  <si>
    <t>QWE</t>
  </si>
  <si>
    <t>South West London</t>
  </si>
  <si>
    <t>QWO</t>
  </si>
  <si>
    <t xml:space="preserve">West Yorkshire </t>
  </si>
  <si>
    <t>QWU</t>
  </si>
  <si>
    <t>Coventry and Warwickshire</t>
  </si>
  <si>
    <t>QXU</t>
  </si>
  <si>
    <t>Surrey Heartlands</t>
  </si>
  <si>
    <t>QYG</t>
  </si>
  <si>
    <t xml:space="preserve">Cheshire and Merseyside </t>
  </si>
  <si>
    <t>Total</t>
  </si>
  <si>
    <t>Shingrix vaccine uptake for quarter 1 among routine cohorts by SubIntergrated Care board (SUBICB)</t>
  </si>
  <si>
    <t>SUBICB code</t>
  </si>
  <si>
    <t>SUBICB name</t>
  </si>
  <si>
    <t>00L</t>
  </si>
  <si>
    <t>North East and North Cumbria - 00L</t>
  </si>
  <si>
    <t>00N</t>
  </si>
  <si>
    <t>North East and North Cumbria - 00N</t>
  </si>
  <si>
    <t>00P</t>
  </si>
  <si>
    <t>North East and North Cumbria - 00P</t>
  </si>
  <si>
    <t>00Q</t>
  </si>
  <si>
    <t>Lancashire and South Cumbria - 00Q</t>
  </si>
  <si>
    <t>00R</t>
  </si>
  <si>
    <t>Lancashire and South Cumbria - 00R</t>
  </si>
  <si>
    <t>00T</t>
  </si>
  <si>
    <t>Greater Manchester - 00T</t>
  </si>
  <si>
    <t>00V</t>
  </si>
  <si>
    <t>Greater Manchester - 00V</t>
  </si>
  <si>
    <t>00X</t>
  </si>
  <si>
    <t>Lancashire and South Cumbria - 00X</t>
  </si>
  <si>
    <t>00Y</t>
  </si>
  <si>
    <t>Greater Manchester - 00Y</t>
  </si>
  <si>
    <t>01A</t>
  </si>
  <si>
    <t>Lancashire and South Cumbria - 01A</t>
  </si>
  <si>
    <t>01D</t>
  </si>
  <si>
    <t>Greater Manchester - 01D</t>
  </si>
  <si>
    <t>01E</t>
  </si>
  <si>
    <t>Lancashire and South Cumbria - 01E</t>
  </si>
  <si>
    <t>01F</t>
  </si>
  <si>
    <t>Cheshire and Merseyside - 01F</t>
  </si>
  <si>
    <t>01G</t>
  </si>
  <si>
    <t>Greater Manchester - 01G</t>
  </si>
  <si>
    <t>01H</t>
  </si>
  <si>
    <t>North East and North Cumbria - 01H</t>
  </si>
  <si>
    <t>01J</t>
  </si>
  <si>
    <t>Cheshire and Merseyside - 01J</t>
  </si>
  <si>
    <t>01K</t>
  </si>
  <si>
    <t>Lancashire and South Cumbria - 01K</t>
  </si>
  <si>
    <t>01T</t>
  </si>
  <si>
    <t>Cheshire and Merseyside - 01T</t>
  </si>
  <si>
    <t>01V</t>
  </si>
  <si>
    <t>Cheshire and Merseyside - 01V</t>
  </si>
  <si>
    <t>01W</t>
  </si>
  <si>
    <t>Greater Manchester - 01W</t>
  </si>
  <si>
    <t>01X</t>
  </si>
  <si>
    <t>Cheshire and Merseyside - 01X</t>
  </si>
  <si>
    <t>01Y</t>
  </si>
  <si>
    <t>Greater Manchester - 01Y</t>
  </si>
  <si>
    <t>02A</t>
  </si>
  <si>
    <t>Greater Manchester - 02A</t>
  </si>
  <si>
    <t>02E</t>
  </si>
  <si>
    <t>Cheshire and Merseyside - 02E</t>
  </si>
  <si>
    <t>02G</t>
  </si>
  <si>
    <t>Lancashire and South Cumbria - 02G</t>
  </si>
  <si>
    <t>02H</t>
  </si>
  <si>
    <t>Greater Manchester - 02H</t>
  </si>
  <si>
    <t>02M</t>
  </si>
  <si>
    <t>Lancashire and South Cumbria - 02M</t>
  </si>
  <si>
    <t>02P</t>
  </si>
  <si>
    <t>South Yorkshire - 02P</t>
  </si>
  <si>
    <t>02Q</t>
  </si>
  <si>
    <t>Nottingham and Nottinghamshire - 02Q</t>
  </si>
  <si>
    <t>02T</t>
  </si>
  <si>
    <t>West Yorkshire - 02T</t>
  </si>
  <si>
    <t>02X</t>
  </si>
  <si>
    <t>South Yorkshire - 02X</t>
  </si>
  <si>
    <t>02Y</t>
  </si>
  <si>
    <t>Humber and North Yorkshire - 02Y</t>
  </si>
  <si>
    <t>03F</t>
  </si>
  <si>
    <t>Humber and North Yorkshire - 03F</t>
  </si>
  <si>
    <t>03H</t>
  </si>
  <si>
    <t>Humber and North Yorkshire - 03H</t>
  </si>
  <si>
    <t>03K</t>
  </si>
  <si>
    <t>Humber and North Yorkshire - 03K</t>
  </si>
  <si>
    <t>03L</t>
  </si>
  <si>
    <t>South Yorkshire - 03L</t>
  </si>
  <si>
    <t>03N</t>
  </si>
  <si>
    <t>South Yorkshire - 03N</t>
  </si>
  <si>
    <t>03Q</t>
  </si>
  <si>
    <t>Humber and North Yorkshire - 03Q</t>
  </si>
  <si>
    <t>03R</t>
  </si>
  <si>
    <t>West Yorkshire - 03R</t>
  </si>
  <si>
    <t>03W</t>
  </si>
  <si>
    <t>Leicester, Leicestershire and Rutland - 03W</t>
  </si>
  <si>
    <t>04C</t>
  </si>
  <si>
    <t>Leicester, Leicestershire and Rutland - 04C</t>
  </si>
  <si>
    <t>04V</t>
  </si>
  <si>
    <t>Leicester, Leicestershire and Rutland - 04V</t>
  </si>
  <si>
    <t>04Y</t>
  </si>
  <si>
    <t>Staffordshire and Stoke-on-Trent - 04Y</t>
  </si>
  <si>
    <t>05D</t>
  </si>
  <si>
    <t>Staffordshire and Stokeontrent - 05D</t>
  </si>
  <si>
    <t>05G</t>
  </si>
  <si>
    <t>Staffordshire and Stokeontrent - 05G</t>
  </si>
  <si>
    <t>05Q</t>
  </si>
  <si>
    <t>Staffordshire and Stokeontrent - 05Q</t>
  </si>
  <si>
    <t>05V</t>
  </si>
  <si>
    <t>Staffordshire and Stokeontrent - 05V</t>
  </si>
  <si>
    <t>05W</t>
  </si>
  <si>
    <t>Staffordshire and Stokeontrent - 05W</t>
  </si>
  <si>
    <t>06H</t>
  </si>
  <si>
    <t>Cambridgeshire and Peterborough - 06H</t>
  </si>
  <si>
    <t>06K</t>
  </si>
  <si>
    <t>Hertfordshire and West Essex - 06K</t>
  </si>
  <si>
    <t>06L</t>
  </si>
  <si>
    <t>Suffolk and North East Essex - 06L</t>
  </si>
  <si>
    <t>06N</t>
  </si>
  <si>
    <t>Hertfordshire and West Essex - 06N</t>
  </si>
  <si>
    <t>06Q</t>
  </si>
  <si>
    <t>Mid and South Essex - 06Q</t>
  </si>
  <si>
    <t>06T</t>
  </si>
  <si>
    <t>Suffolk and North East Essex - 06T</t>
  </si>
  <si>
    <t>07G</t>
  </si>
  <si>
    <t>Mid and South Essex - 07G</t>
  </si>
  <si>
    <t>07H</t>
  </si>
  <si>
    <t>Hertfordshire and West Essex - 07H</t>
  </si>
  <si>
    <t>07K</t>
  </si>
  <si>
    <t>Suffolk and North East Essex - 07K</t>
  </si>
  <si>
    <t>09D</t>
  </si>
  <si>
    <t>Sussex - 09D</t>
  </si>
  <si>
    <t>10Q</t>
  </si>
  <si>
    <t>Buckinghamshire, Oxfordshire and Berkshire West - 10Q</t>
  </si>
  <si>
    <t>10R</t>
  </si>
  <si>
    <t>Hampshire and Isle of Wight - 10R</t>
  </si>
  <si>
    <t>11J</t>
  </si>
  <si>
    <t>Dorset - 11J</t>
  </si>
  <si>
    <t>11M</t>
  </si>
  <si>
    <t>Gloucestershire - 11M</t>
  </si>
  <si>
    <t>11N</t>
  </si>
  <si>
    <t>Cornwall and The Isles of Scilly - 11N</t>
  </si>
  <si>
    <t>11X</t>
  </si>
  <si>
    <t>Somerset - 11X</t>
  </si>
  <si>
    <t>12F</t>
  </si>
  <si>
    <t>Cheshire and Merseyside - 12F</t>
  </si>
  <si>
    <t>13T</t>
  </si>
  <si>
    <t>North East and North Cumbria - 13T</t>
  </si>
  <si>
    <t>14L</t>
  </si>
  <si>
    <t>Greater Manchester - 14L</t>
  </si>
  <si>
    <t>14Y</t>
  </si>
  <si>
    <t>Buckinghamshire, Oxfordshire and Berkshire West - 14Y</t>
  </si>
  <si>
    <t>15A</t>
  </si>
  <si>
    <t>Buckinghamshire, Oxfordshire and Berkshire West - 15A</t>
  </si>
  <si>
    <t>15C</t>
  </si>
  <si>
    <t>Bristol, North Somerset and South Gloucestershire - 15C</t>
  </si>
  <si>
    <t>15E</t>
  </si>
  <si>
    <t>Birmingham and Solihull - 15E</t>
  </si>
  <si>
    <t>15F</t>
  </si>
  <si>
    <t>West Yorkshire - 15F</t>
  </si>
  <si>
    <t>15M</t>
  </si>
  <si>
    <t>Derby and Derbyshire - 15M</t>
  </si>
  <si>
    <t>15N</t>
  </si>
  <si>
    <t>Devon - 15N</t>
  </si>
  <si>
    <t>16C</t>
  </si>
  <si>
    <t>North East and North Cumbria - 16C</t>
  </si>
  <si>
    <t>18C</t>
  </si>
  <si>
    <t>Herefordshire and Worcestershire - 18C</t>
  </si>
  <si>
    <t>26A</t>
  </si>
  <si>
    <t>Norfolk and Waveney - 26A</t>
  </si>
  <si>
    <t>27D</t>
  </si>
  <si>
    <t>Cheshire and Merseyside - 27D</t>
  </si>
  <si>
    <t>36J</t>
  </si>
  <si>
    <t>West Yorkshire - 36J</t>
  </si>
  <si>
    <t>36L</t>
  </si>
  <si>
    <t>South West London - 36L</t>
  </si>
  <si>
    <t>42D</t>
  </si>
  <si>
    <t>Humber and North Yorkshire - 42D</t>
  </si>
  <si>
    <t>52R</t>
  </si>
  <si>
    <t>Nottingham and Nottinghamshire - 52R</t>
  </si>
  <si>
    <t>70F</t>
  </si>
  <si>
    <t>Sussex - 70F</t>
  </si>
  <si>
    <t>71E</t>
  </si>
  <si>
    <t>Lincolnshire - 71E</t>
  </si>
  <si>
    <t>72Q</t>
  </si>
  <si>
    <t>South East London - 72Q</t>
  </si>
  <si>
    <t>78H</t>
  </si>
  <si>
    <t>Northamptonshire - 78H</t>
  </si>
  <si>
    <t>84H</t>
  </si>
  <si>
    <t>North East and North Cumbria - 84H</t>
  </si>
  <si>
    <t>91Q</t>
  </si>
  <si>
    <t>Kent and Medway - 91Q</t>
  </si>
  <si>
    <t>92A</t>
  </si>
  <si>
    <t>Surrey Heartlands  - 92A</t>
  </si>
  <si>
    <t>92G</t>
  </si>
  <si>
    <t>Bath and North East Somerset, Swindon and Wiltshire - 92G</t>
  </si>
  <si>
    <t>93C</t>
  </si>
  <si>
    <t>North Central London - 93C</t>
  </si>
  <si>
    <t>97R</t>
  </si>
  <si>
    <t>Sussex - 97R</t>
  </si>
  <si>
    <t>99A</t>
  </si>
  <si>
    <t>Cheshire and Merseyside - 99A</t>
  </si>
  <si>
    <t>99C</t>
  </si>
  <si>
    <t>North East and North Cumbria - 99C</t>
  </si>
  <si>
    <t>99E</t>
  </si>
  <si>
    <t>Mid and South Essex - 99E</t>
  </si>
  <si>
    <t>99F</t>
  </si>
  <si>
    <t>Mid and South Essex - 99F</t>
  </si>
  <si>
    <t>99G</t>
  </si>
  <si>
    <t>Mid and South Essex - 99G</t>
  </si>
  <si>
    <t>A3A8R</t>
  </si>
  <si>
    <t>North East London - A3A8R</t>
  </si>
  <si>
    <t>B2M3M</t>
  </si>
  <si>
    <t>Coventry and Warwickshire - B2M3M</t>
  </si>
  <si>
    <t>D2P2L</t>
  </si>
  <si>
    <t>Black Country - D2P2L</t>
  </si>
  <si>
    <t>D4U1Y</t>
  </si>
  <si>
    <t>Frimley - D4U1Y</t>
  </si>
  <si>
    <t>D9Y0V</t>
  </si>
  <si>
    <t>Hampshire and Isle of Wight - D9Y0V</t>
  </si>
  <si>
    <t>M1J4Y</t>
  </si>
  <si>
    <t>Bedfordshire, Luton and Milton Keynes - M1J4Y</t>
  </si>
  <si>
    <t>M2L0M</t>
  </si>
  <si>
    <t>Shropshire, Telford and Wrekin - M2L0M</t>
  </si>
  <si>
    <t>W2U3Z</t>
  </si>
  <si>
    <t>North West London - W2U3Z</t>
  </si>
  <si>
    <t>X2C4Y</t>
  </si>
  <si>
    <t>West Yorkshire - X2C4Y</t>
  </si>
  <si>
    <t>Shingrix vaccine uptake for quarter 1 among routine cohorts by local authority (LA)</t>
  </si>
  <si>
    <t>Local authority code</t>
  </si>
  <si>
    <t>Local authority name</t>
  </si>
  <si>
    <t>E06000001</t>
  </si>
  <si>
    <t>Hartlepool</t>
  </si>
  <si>
    <t>E06000002</t>
  </si>
  <si>
    <t>Middlesbrough</t>
  </si>
  <si>
    <t>E06000003</t>
  </si>
  <si>
    <t>Redcar and Cleveland</t>
  </si>
  <si>
    <t>E06000004</t>
  </si>
  <si>
    <t>Stockton-on-Tees</t>
  </si>
  <si>
    <t>E06000005</t>
  </si>
  <si>
    <t>Darlington</t>
  </si>
  <si>
    <t>E06000006</t>
  </si>
  <si>
    <t>Halton</t>
  </si>
  <si>
    <t>E06000007</t>
  </si>
  <si>
    <t>Warrington</t>
  </si>
  <si>
    <t>E06000008</t>
  </si>
  <si>
    <t>Blackburn with Darwen</t>
  </si>
  <si>
    <t>E06000009</t>
  </si>
  <si>
    <t>Blackpool</t>
  </si>
  <si>
    <t>E06000010</t>
  </si>
  <si>
    <t>Kingston upon Hull, City of</t>
  </si>
  <si>
    <t>E06000011</t>
  </si>
  <si>
    <t>East Riding of Yorkshire</t>
  </si>
  <si>
    <t>E06000012</t>
  </si>
  <si>
    <t>North East Lincolnshire</t>
  </si>
  <si>
    <t>E06000013</t>
  </si>
  <si>
    <t>North Lincolnshire</t>
  </si>
  <si>
    <t>E06000014</t>
  </si>
  <si>
    <t>York</t>
  </si>
  <si>
    <t>E06000015</t>
  </si>
  <si>
    <t>Derby</t>
  </si>
  <si>
    <t>E06000016</t>
  </si>
  <si>
    <t>Leicester</t>
  </si>
  <si>
    <t>E06000017</t>
  </si>
  <si>
    <t>Rutland</t>
  </si>
  <si>
    <t>E06000018</t>
  </si>
  <si>
    <t>Nottingham</t>
  </si>
  <si>
    <t>E06000019</t>
  </si>
  <si>
    <t>Herefordshire, County of</t>
  </si>
  <si>
    <t>E06000020</t>
  </si>
  <si>
    <t>Telford and Wrekin</t>
  </si>
  <si>
    <t>E06000021</t>
  </si>
  <si>
    <t>Stoke-on-Trent</t>
  </si>
  <si>
    <t>E06000022</t>
  </si>
  <si>
    <t>Bath and North East Somerset</t>
  </si>
  <si>
    <t>E06000023</t>
  </si>
  <si>
    <t>Bristol, City of</t>
  </si>
  <si>
    <t>E06000024</t>
  </si>
  <si>
    <t>North Somerset</t>
  </si>
  <si>
    <t>E06000025</t>
  </si>
  <si>
    <t>South Gloucestershire</t>
  </si>
  <si>
    <t>E06000026</t>
  </si>
  <si>
    <t>Plymouth</t>
  </si>
  <si>
    <t>E06000027</t>
  </si>
  <si>
    <t>Torbay</t>
  </si>
  <si>
    <t>E06000030</t>
  </si>
  <si>
    <t>Swindon</t>
  </si>
  <si>
    <t>E06000031</t>
  </si>
  <si>
    <t>Peterborough</t>
  </si>
  <si>
    <t>E06000032</t>
  </si>
  <si>
    <t>Luton</t>
  </si>
  <si>
    <t>E06000033</t>
  </si>
  <si>
    <t>Southend-on-Sea</t>
  </si>
  <si>
    <t>E06000034</t>
  </si>
  <si>
    <t>Thurrock</t>
  </si>
  <si>
    <t>E06000035</t>
  </si>
  <si>
    <t>Medway</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</si>
  <si>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</si>
  <si>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</si>
  <si>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</si>
  <si>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</si>
  <si>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</si>
  <si>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</si>
  <si>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</si>
  <si>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</si>
  <si>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</si>
  <si>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</si>
  <si>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</si>
  <si>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</si>
  <si>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</si>
  <si>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</si>
  <si>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</si>
  <si>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</si>
  <si>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</si>
  <si>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</si>
  <si>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</si>
  <si>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</si>
  <si>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</si>
  <si>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</si>
  <si>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E06000047</t>
  </si>
  <si>
    <t>County Durham</t>
  </si>
  <si>
    <t>E06000049</t>
  </si>
  <si>
    <t>Cheshire East</t>
  </si>
  <si>
    <t>E06000050</t>
  </si>
  <si>
    <t>Cheshire West and Chester</t>
  </si>
  <si>
    <t>E06000051</t>
  </si>
  <si>
    <t>Shropshire</t>
  </si>
  <si>
    <t>E06000052</t>
  </si>
  <si>
    <t>Cornwall</t>
  </si>
  <si>
    <t>E06000053</t>
  </si>
  <si>
    <t>Isles of Scilly</t>
  </si>
  <si>
    <t>E06000054</t>
  </si>
  <si>
    <t>Wiltshire</t>
  </si>
  <si>
    <t>E06000055</t>
  </si>
  <si>
    <t>Bedford</t>
  </si>
  <si>
    <t>E06000056</t>
  </si>
  <si>
    <t>Central Bedfordshire</t>
  </si>
  <si>
    <t>E06000057</t>
  </si>
  <si>
    <t>Northumberland</t>
  </si>
  <si>
    <t>E06000058</t>
  </si>
  <si>
    <t>Bournemouth, Poole and Christchurch</t>
  </si>
  <si>
    <t>E06000059</t>
  </si>
  <si>
    <t>E06000060</t>
  </si>
  <si>
    <t>Buckinghamshire</t>
  </si>
  <si>
    <t>E06000061</t>
  </si>
  <si>
    <t xml:space="preserve">North Northamptonshire </t>
  </si>
  <si>
    <t>E06000062</t>
  </si>
  <si>
    <t xml:space="preserve">West Northamptonshire </t>
  </si>
  <si>
    <t>E06000063</t>
  </si>
  <si>
    <t xml:space="preserve">Cumberland </t>
  </si>
  <si>
    <t>E06000064</t>
  </si>
  <si>
    <t xml:space="preserve">Westmorland and Furness </t>
  </si>
  <si>
    <t>E06000065</t>
  </si>
  <si>
    <t xml:space="preserve">North Yorkshire </t>
  </si>
  <si>
    <t>E06000066</t>
  </si>
  <si>
    <t xml:space="preserve">Somerset </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</si>
  <si>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</si>
  <si>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</si>
  <si>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</si>
  <si>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</si>
  <si>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</si>
  <si>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</si>
  <si>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</si>
  <si>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</si>
  <si>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</si>
  <si>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</si>
  <si>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</si>
  <si>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</si>
  <si>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</si>
  <si>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</si>
  <si>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</si>
  <si>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</si>
  <si>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</si>
  <si>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</si>
  <si>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</si>
  <si>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</si>
  <si>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</si>
  <si>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</si>
  <si>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</si>
  <si>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</si>
  <si>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</si>
  <si>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</si>
  <si>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</si>
  <si>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</si>
  <si>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</si>
  <si>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</si>
  <si>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</si>
  <si>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</si>
  <si>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</si>
  <si>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</si>
  <si>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</si>
  <si>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</si>
  <si>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</si>
  <si>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</si>
  <si>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</si>
  <si>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</si>
  <si>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</si>
  <si>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</si>
  <si>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</si>
  <si>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</si>
  <si>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</si>
  <si>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</si>
  <si>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</si>
  <si>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</si>
  <si>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</si>
  <si>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</si>
  <si>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</si>
  <si>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</si>
  <si>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</si>
  <si>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</si>
  <si>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</si>
  <si>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</si>
  <si>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</si>
  <si>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</si>
  <si>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</si>
  <si>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</si>
  <si>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</si>
  <si>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</si>
  <si>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</si>
  <si>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</si>
  <si>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</si>
  <si>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</si>
  <si>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</si>
  <si>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</si>
  <si>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E08000036</t>
  </si>
  <si>
    <t>Wakefield</t>
  </si>
  <si>
    <t>E08000037</t>
  </si>
  <si>
    <t>Gateshead</t>
  </si>
  <si>
    <t>E09000001</t>
  </si>
  <si>
    <t>City of London</t>
  </si>
  <si>
    <t>E09000002</t>
  </si>
  <si>
    <t>Barking and Dagenham</t>
  </si>
  <si>
    <t>E09000003</t>
  </si>
  <si>
    <t>Barnet</t>
  </si>
  <si>
    <t>E09000004</t>
  </si>
  <si>
    <t>Bexley</t>
  </si>
  <si>
    <t>E09000005</t>
  </si>
  <si>
    <t>Brent</t>
  </si>
  <si>
    <t>E09000006</t>
  </si>
  <si>
    <t>Bromley</t>
  </si>
  <si>
    <t>E09000007</t>
  </si>
  <si>
    <t>Camden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</si>
  <si>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</si>
  <si>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</si>
  <si>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</si>
  <si>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</si>
  <si>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</si>
  <si>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</si>
  <si>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</si>
  <si>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</si>
  <si>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</si>
  <si>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</si>
  <si>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</si>
  <si>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</si>
  <si>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</si>
  <si>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</si>
  <si>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</si>
  <si>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</si>
  <si>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</si>
  <si>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</si>
  <si>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</si>
  <si>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</si>
  <si>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</si>
  <si>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</si>
  <si>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</si>
  <si>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</si>
  <si>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</si>
  <si>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</si>
  <si>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</si>
  <si>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</si>
  <si>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</si>
  <si>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</si>
  <si>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</si>
  <si>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</si>
  <si>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</si>
  <si>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</si>
  <si>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</si>
  <si>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</si>
  <si>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</si>
  <si>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</si>
  <si>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</si>
  <si>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</si>
  <si>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</si>
  <si>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</si>
  <si>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</si>
  <si>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</si>
  <si>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</si>
  <si>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</si>
  <si>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</si>
  <si>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</si>
  <si>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</si>
  <si>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</si>
  <si>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</si>
  <si>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</si>
  <si>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E10000003</t>
  </si>
  <si>
    <t>Cambridgeshire</t>
  </si>
  <si>
    <t>E10000007</t>
  </si>
  <si>
    <t>Derbyshire</t>
  </si>
  <si>
    <t>E10000008</t>
  </si>
  <si>
    <t>E10000011</t>
  </si>
  <si>
    <t>East Sussex</t>
  </si>
  <si>
    <t>E10000012</t>
  </si>
  <si>
    <t>Essex</t>
  </si>
  <si>
    <t>E10000013</t>
  </si>
  <si>
    <t>Gloucestershire</t>
  </si>
  <si>
    <t>E10000014</t>
  </si>
  <si>
    <t>Hampshire</t>
  </si>
  <si>
    <t>E10000015</t>
  </si>
  <si>
    <t>Hertfordshire</t>
  </si>
  <si>
    <t>E10000016</t>
  </si>
  <si>
    <t>Kent</t>
  </si>
  <si>
    <t>E10000017</t>
  </si>
  <si>
    <t>Lancashire</t>
  </si>
  <si>
    <t>E10000018</t>
  </si>
  <si>
    <t>Leicestershire</t>
  </si>
  <si>
    <t>E10000019</t>
  </si>
  <si>
    <t>E10000020</t>
  </si>
  <si>
    <t>Norfolk</t>
  </si>
  <si>
    <t>E10000024</t>
  </si>
  <si>
    <t>Nottinghamshire</t>
  </si>
  <si>
    <t>E10000025</t>
  </si>
  <si>
    <t>Oxfordshire</t>
  </si>
  <si>
    <t>E10000028</t>
  </si>
  <si>
    <t>Staffordshire</t>
  </si>
  <si>
    <t>E10000029</t>
  </si>
  <si>
    <t>Suffolk</t>
  </si>
  <si>
    <t>E10000030</t>
  </si>
  <si>
    <t>Surrey</t>
  </si>
  <si>
    <t>E10000031</t>
  </si>
  <si>
    <t>Warwickshire</t>
  </si>
  <si>
    <t>E10000032</t>
  </si>
  <si>
    <t>West Sussex</t>
  </si>
  <si>
    <t>E10000034</t>
  </si>
  <si>
    <t>Worcestershire</t>
  </si>
  <si>
    <t>Adults turning 70 years old during quarter 1 (Septemeber 2024 to November 2024)</t>
  </si>
  <si>
    <t>Number of adults aged 70 eligible in quarter 1</t>
  </si>
  <si>
    <t>Number of adults aged 70 vaccinated in quarter 1</t>
  </si>
  <si>
    <t>Adults turning 70 years old during quarter 1 (September 2024 to Novemeber 2024)</t>
  </si>
  <si>
    <t>Shingrix vaccine coverage for quarter 1 among routine cohorts by Intergrated Care Board (ICB)</t>
  </si>
  <si>
    <t>Number of adults aged 66 eligible in quarter 1</t>
  </si>
  <si>
    <t>Number of adults aged 66 vaccinated in quarter 1</t>
  </si>
  <si>
    <t>Vaccine coverage aged 66 in quarter 1(%)</t>
  </si>
  <si>
    <t>Number of adults aged 67 eligible in quarter 1</t>
  </si>
  <si>
    <t>Number of adults aged 67 vaccinated in quarter 1</t>
  </si>
  <si>
    <t>Vaccine coverage aged 67 in quarter 1(%)</t>
  </si>
  <si>
    <t>Number of adults aged 68 eligible in quarter 1</t>
  </si>
  <si>
    <t>Number of adults aged 68 vaccinated in quarter 1</t>
  </si>
  <si>
    <t>Vaccine coverage aged 68 in quarter 1(%)</t>
  </si>
  <si>
    <t>Number of adults aged 69 eligible in quarter 1</t>
  </si>
  <si>
    <t>Number of adults aged 69 vaccinated in quarter 1</t>
  </si>
  <si>
    <t>Vaccine coverage aged 69 in quarter 1(%)</t>
  </si>
  <si>
    <t>Vaccine coverage aged 70 in quarter 1(%)</t>
  </si>
  <si>
    <t>Number of adults aged 71 eligible in quarter 1</t>
  </si>
  <si>
    <t>Number of adults aged 71 vaccinated in quarter 1</t>
  </si>
  <si>
    <t>Vaccine coverage aged 71 in quarter 1(%)</t>
  </si>
  <si>
    <t>Number of adults aged 72 eligible in quarter 1</t>
  </si>
  <si>
    <t>Number of adults aged 72 vaccinated in quarter 1</t>
  </si>
  <si>
    <t>Vaccine coverage aged 72 in quarter 1(%)</t>
  </si>
  <si>
    <t>Number of adults aged 73 eligible in quarter 1</t>
  </si>
  <si>
    <t>Number of adults aged 73 vaccinated in quarter 1</t>
  </si>
  <si>
    <t>Vaccine coverage aged 73 in quarter 1(%)</t>
  </si>
  <si>
    <t>Number of adults aged 74 eligible in quarter 1</t>
  </si>
  <si>
    <t>Number of adults aged 74 vaccinated in quarter 1</t>
  </si>
  <si>
    <t>Vaccine coverage aged 74 in quarter 1(%)</t>
  </si>
  <si>
    <t>Number of adults aged 75 eligible in quarter 1</t>
  </si>
  <si>
    <t>Number of adults aged 75 vaccinated in quarter 1</t>
  </si>
  <si>
    <t>Vaccine coverage aged 75 in quarter 1(%)</t>
  </si>
  <si>
    <t>Number of adults aged 76 eligible in quarter 1</t>
  </si>
  <si>
    <t>Number of adults aged 76 vaccinated in quarter 1</t>
  </si>
  <si>
    <t>Vaccine coverage aged 76 in quarter 1(%)</t>
  </si>
  <si>
    <t>Number of adults aged 77 eligible in quarter 1</t>
  </si>
  <si>
    <t>Number of adults aged 77 vaccinated in quarter 1</t>
  </si>
  <si>
    <t>Vaccine coverage aged 77 in quarter 1(%)</t>
  </si>
  <si>
    <t>Number of adults aged 78 eligible in quarter 1</t>
  </si>
  <si>
    <t>Number of adults aged 78 vaccinated in quarter 1</t>
  </si>
  <si>
    <t>Vaccine coverage aged 78 in quarter 1(%)</t>
  </si>
  <si>
    <t>Number of adults aged 79 eligible in quarter 1</t>
  </si>
  <si>
    <t>Number of adults aged 79 vaccinated in quarter 1</t>
  </si>
  <si>
    <t>Vaccine coverage aged 79 in quarter 1(%)</t>
  </si>
  <si>
    <t>Number of adults aged 80 eligible in quarter 1</t>
  </si>
  <si>
    <t>Number of adults aged 80 vaccinated in quarter 1</t>
  </si>
  <si>
    <t>Vaccine coverage aged 80 in quarter 1(%)</t>
  </si>
  <si>
    <t>Shingrix vaccine coverage for quarter 1 among routine cohorts by Sub Intergrated Care Board (ICB)</t>
  </si>
  <si>
    <t>Shingrix uptake and coverage report from 1 September 2024 to 30 November 2024, measured at 23 January 2025</t>
  </si>
  <si>
    <t>Birth date range  </t>
  </si>
  <si>
    <t>Period turning eligible  </t>
  </si>
  <si>
    <t>1 September 1959 to 30 November 1959 </t>
  </si>
  <si>
    <t>1 September 2024 to 30 November 2024 </t>
  </si>
  <si>
    <t>1 September 1954 to 30 November 1954 </t>
  </si>
  <si>
    <t xml:space="preserve">Shingrix Vaccine uptake eligibilty by birth cohort in the 2024 to 2025 academic year </t>
  </si>
  <si>
    <t xml:space="preserve">Shingrix Vaccine coverage eligibilty by birth cohort in the 2024 to 2025 academic year </t>
  </si>
  <si>
    <t>66 </t>
  </si>
  <si>
    <t>71 </t>
  </si>
  <si>
    <t>Age turned from September 2024 to November 2024 (quarter 1)</t>
  </si>
  <si>
    <t>Birth date range</t>
  </si>
  <si>
    <t>Age turned from September 2024 to August 2025 </t>
  </si>
  <si>
    <t>1 September 1957 to 31 August 1958</t>
  </si>
  <si>
    <t>1 September 1956 to 31 August 1957</t>
  </si>
  <si>
    <t>1 September 1958 to 31 August 1959</t>
  </si>
  <si>
    <t>1 September 1955 to 31 August 1956</t>
  </si>
  <si>
    <t>1 September 1954 to 31 August 1955</t>
  </si>
  <si>
    <t>1 September 1953 to 31 August 1954</t>
  </si>
  <si>
    <t>1 September 1952 to 31 August 1953</t>
  </si>
  <si>
    <t>1 September 1951 to 31 August 1952</t>
  </si>
  <si>
    <t>1 September 1950 to 31 August 1951</t>
  </si>
  <si>
    <t>1 September 1949 to 31 August 1950</t>
  </si>
  <si>
    <t>1 September 1948 to 31 August 1949</t>
  </si>
  <si>
    <t>1 September 1947 to 31 August 1948</t>
  </si>
  <si>
    <t>1 September 1946 to 31 August 1947</t>
  </si>
  <si>
    <t>1 September 1945 to 31 August 1946</t>
  </si>
  <si>
    <t>1 September 1944 to 31 August 1945</t>
  </si>
  <si>
    <t>Shingrix vaccine uptake for quarter 1 among routine cohorts by Sub Intergrated Care board (SUBICB)</t>
  </si>
  <si>
    <t>LA name</t>
  </si>
  <si>
    <t>LA code</t>
  </si>
  <si>
    <t>Shingrix vaccine coverage for quarter 1 among routine cohorts by local authority (LA)</t>
  </si>
  <si>
    <t>1 September 1959 to 31 August 1960</t>
  </si>
  <si>
    <t>Vaccine uptake aged 65 in quarter 1 (%)</t>
  </si>
  <si>
    <t>Vaccine uptake aged 65 in quarter 1(%)</t>
  </si>
  <si>
    <t>Vaccine uptake aged 70 in quarter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</si>
</sst>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 #,##0&quot; &quot;;&quot;-&quot;* #,##0&quot; &quot;;&quot; &quot;* &quot;-&quot;#&quot; &quot;;&quot; &quot;@&quot; &quot;"/>
    <numFmt numFmtId="165" formatCode="0.0"/>
    <numFmt numFmtId="166" formatCode="&quot; &quot;* #,##0.00&quot; &quot;;&quot;-&quot;* #,##0.00&quot; &quot;;&quot; &quot;* &quot;-&quot;#&quot; &quot;;&quot; &quot;@&quot; &quot;"/>
    <numFmt numFmtId="167" formatCode="#,##0.0"/>
  </numFmts>
  <fonts count="10" x14ac:knownFonts="1">
    <font>
      <sz val="12"/>
      <color rgb="FF000000"/>
      <name val="Arial"/>
      <family val="2"/>
    </font>
    <font>
      <sz val="12"/>
      <color rgb="FF000000"/>
      <name val="Arial"/>
      <family val="2"/>
    </font>
    <font>
      <b/>
      <sz val="16"/>
      <color rgb="FF000000"/>
      <name val="Arial"/>
      <family val="2"/>
    </font>
    <font>
      <b/>
      <sz val="14"/>
      <color rgb="FF000000"/>
      <name val="Arial"/>
      <family val="2"/>
    </font>
    <font>
      <u/>
      <sz val="12"/>
      <color rgb="FF0563C1"/>
      <name val="Arial"/>
      <family val="2"/>
    </font>
    <font>
      <sz val="11"/>
      <color rgb="FF000000"/>
      <name val="Calibri"/>
      <family val="2"/>
    </font>
    <font>
      <sz val="10"/>
      <color rgb="FF000000"/>
      <name val="Arial"/>
      <family val="2"/>
    </font>
    <font>
      <b/>
      <sz val="12"/>
      <color rgb="FF000000"/>
      <name val="Arial"/>
      <family val="2"/>
    </font>
    <font>
      <sz val="11"/>
      <color rgb="FF000000"/>
      <name val="Arial"/>
      <family val="2"/>
    </font>
    <font>
      <sz val="8"/>
      <name val="Arial"/>
      <family val="2"/>
    </font>
  </fonts>
  <fills count="2">
    <fill>
      <patternFill patternType="none"/>
    </fill>
    <fill>
      <patternFill patternType="gray125"/>
    </fill>
  </fills>
  <borders count="1">
    <border>
      <left/>
      <right/>
      <top/>
      <bottom/>
      <diagonal/>
    </border>
  </borders>
  <cellStyleXfs count="6">
    <xf numFmtId="0" fontId="0" fillId="0" borderId="0"/>
    <xf numFmtId="166"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pplyNumberFormat="0" applyFont="0" applyBorder="0" applyProtection="0"/>
  </cellStyleXfs>
  <cellXfs count="36">
    <xf numFmtId="0" fontId="0" fillId="0" borderId="0" xfId="0"/>
    <xf numFmtId="0" fontId="2" fillId="0" borderId="0" xfId="2" applyAlignment="1">
      <alignment horizontal="left"/>
    </xf>
    <xf numFmtId="0" fontId="5" fillId="0" borderId="0" xfId="0" applyFont="1" applyAlignment="1">
      <alignment horizontal="left"/>
    </xf>
    <xf numFmtId="0" fontId="5" fillId="0" borderId="0" xfId="0" applyFont="1"/>
    <xf numFmtId="0" fontId="3" fillId="0" borderId="0" xfId="3" applyAlignment="1">
      <alignment horizontal="left"/>
    </xf>
    <xf numFmtId="0" fontId="6" fillId="0" borderId="0" xfId="0" applyFont="1" applyAlignment="1">
      <alignment horizontal="left"/>
    </xf>
    <xf numFmtId="0" fontId="6" fillId="0" borderId="0" xfId="0" applyFont="1"/>
    <xf numFmtId="0" fontId="4" fillId="0" borderId="0" xfId="4" applyAlignment="1">
      <alignment horizontal="left"/>
    </xf>
    <xf numFmtId="0" fontId="4" fillId="0" borderId="0" xfId="0" applyFont="1" applyAlignment="1">
      <alignment horizontal="left"/>
    </xf>
    <xf numFmtId="0" fontId="4" fillId="0" borderId="0" xfId="0" applyFont="1"/>
    <xf numFmtId="0" fontId="0" fillId="0" borderId="0" xfId="0" applyAlignment="1">
      <alignment horizontal="left"/>
    </xf>
    <xf numFmtId="0" fontId="2" fillId="0" borderId="0" xfId="0" applyFont="1"/>
    <xf numFmtId="0" fontId="7" fillId="0" borderId="0" xfId="0" applyFont="1" applyAlignment="1">
      <alignment horizontal="center" wrapText="1"/>
    </xf>
    <xf numFmtId="0" fontId="7" fillId="0" borderId="0" xfId="0" applyFont="1"/>
    <xf numFmtId="0" fontId="8" fillId="0" borderId="0" xfId="0" applyFont="1" applyAlignment="1">
      <alignment horizontal="center" vertical="center" wrapText="1"/>
    </xf>
    <xf numFmtId="0" fontId="8" fillId="0" borderId="0" xfId="0" applyFont="1" applyAlignment="1">
      <alignment horizontal="center"/>
    </xf>
    <xf numFmtId="0" fontId="2" fillId="0" borderId="0" xfId="2"/>
    <xf numFmtId="0" fontId="3" fillId="0" borderId="0" xfId="3"/>
    <xf numFmtId="0" fontId="3" fillId="0" borderId="0" xfId="0" applyFont="1"/>
    <xf numFmtId="0" fontId="7" fillId="0" borderId="0" xfId="0" applyFont="1" applyAlignment="1">
      <alignment horizontal="right"/>
    </xf>
    <xf numFmtId="165" fontId="0" fillId="0" borderId="0" xfId="0" applyNumberFormat="1"/>
    <xf numFmtId="3" fontId="0" fillId="0" borderId="0" xfId="0" applyNumberFormat="1"/>
    <xf numFmtId="164" fontId="7" fillId="0" borderId="0" xfId="1" applyNumberFormat="1" applyFont="1"/>
    <xf numFmtId="165" fontId="7" fillId="0" borderId="0" xfId="0" applyNumberFormat="1" applyFont="1"/>
    <xf numFmtId="164" fontId="1" fillId="0" borderId="0" xfId="1" applyNumberFormat="1"/>
    <xf numFmtId="167" fontId="0" fillId="0" borderId="0" xfId="0" applyNumberFormat="1"/>
    <xf numFmtId="3" fontId="7" fillId="0" borderId="0" xfId="0" applyNumberFormat="1" applyFont="1"/>
    <xf numFmtId="167" fontId="7" fillId="0" borderId="0" xfId="0" applyNumberFormat="1" applyFont="1"/>
    <xf numFmtId="0" fontId="7" fillId="0" borderId="0" xfId="0" applyFont="1" applyAlignment="1">
      <alignment horizontal="left" wrapText="1"/>
    </xf>
    <xf numFmtId="0" fontId="0"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xf>
    <xf numFmtId="0" fontId="0" fillId="0" borderId="0" xfId="0" applyAlignment="1">
      <alignment wrapText="1"/>
    </xf>
    <xf numFmtId="0" fontId="2" fillId="0" borderId="0" xfId="0" applyFont="1" applyAlignment="1">
      <alignment horizontal="left"/>
    </xf>
    <xf numFmtId="0" fontId="7" fillId="0" borderId="0" xfId="0" applyFont="1" applyAlignment="1">
      <alignment wrapText="1"/>
    </xf>
    <xf numFmtId="1" fontId="0" fillId="0" borderId="0" xfId="0" applyNumberFormat="1"/>
  </cellXfs>
  <cellStyles count="6">
    <cellStyle name="Comma" xfId="1" builtinId="3" customBuiltin="1"/>
    <cellStyle name="Heading 1 2" xfId="2" xr:uid="{00000000-0005-0000-0000-000001000000}"/>
    <cellStyle name="Heading 2 2" xfId="3" xr:uid="{00000000-0005-0000-0000-000002000000}"/>
    <cellStyle name="Hyperlink" xfId="4" xr:uid="{00000000-0005-0000-0000-000003000000}"/>
    <cellStyle name="Normal" xfId="0" builtinId="0" customBuiltin="1"/>
    <cellStyle name="Normal 2" xfId="5" xr:uid="{00000000-0005-0000-0000-000005000000}"/>
  </cellStyles>
  <dxfs count="141">
    <dxf>
      <numFmt numFmtId="167"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7"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7" formatCode="#,##0.0"/>
    </dxf>
    <dxf>
      <numFmt numFmtId="3" formatCode="#,##0"/>
    </dxf>
    <dxf>
      <numFmt numFmtId="3" formatCode="#,##0"/>
    </dxf>
    <dxf>
      <numFmt numFmtId="167"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167"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7"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5" formatCode="0.0"/>
    </dxf>
    <dxf>
      <numFmt numFmtId="3" formatCode="#,##0"/>
    </dxf>
    <dxf>
      <numFmt numFmtId="3" formatCode="#,##0"/>
    </dxf>
    <dxf>
      <numFmt numFmtId="167" formatCode="#,##0.0"/>
    </dxf>
    <dxf>
      <numFmt numFmtId="3" formatCode="#,##0"/>
    </dxf>
    <dxf>
      <numFmt numFmtId="3" formatCode="#,##0"/>
    </dxf>
    <dxf>
      <numFmt numFmtId="167" formatCode="#,##0.0"/>
    </dxf>
    <dxf>
      <numFmt numFmtId="3" formatCode="#,##0"/>
    </dxf>
    <dxf>
      <numFmt numFmtId="3" formatCode="#,##0"/>
    </dxf>
    <dxf>
      <numFmt numFmtId="165" formatCode="0.0"/>
    </dxf>
    <dxf>
      <numFmt numFmtId="3" formatCode="#,##0"/>
    </dxf>
    <dxf>
      <numFmt numFmtId="3" formatCode="#,##0"/>
    </dxf>
    <dxf>
      <numFmt numFmtId="0" formatCode="General"/>
    </dxf>
    <dxf>
      <numFmt numFmtId="3" formatCode="#,##0"/>
    </dxf>
    <dxf>
      <numFmt numFmtId="3" formatCode="#,##0"/>
    </dxf>
    <dxf>
      <numFmt numFmtId="165" formatCode="0.0"/>
    </dxf>
    <dxf>
      <numFmt numFmtId="3" formatCode="#,##0"/>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0" formatCode="General"/>
    </dxf>
    <dxf>
      <numFmt numFmtId="3" formatCode="#,##0"/>
    </dxf>
    <dxf>
      <numFmt numFmtId="3" formatCode="#,##0"/>
    </dxf>
    <dxf>
      <numFmt numFmtId="167" formatCode="#,##0.0"/>
    </dxf>
    <dxf>
      <numFmt numFmtId="3" formatCode="#,##0"/>
    </dxf>
    <dxf>
      <numFmt numFmtId="3" formatCode="#,##0"/>
    </dxf>
    <dxf>
      <numFmt numFmtId="3" formatCode="#,##0"/>
    </dxf>
    <dxf>
      <numFmt numFmtId="3" formatCode="#,##0"/>
    </dxf>
    <dxf>
      <numFmt numFmtId="3" formatCode="#,##0"/>
    </dxf>
    <dxf>
      <numFmt numFmtId="0" formatCode="General"/>
    </dxf>
    <dxf>
      <numFmt numFmtId="3" formatCode="#,##0"/>
    </dxf>
    <dxf>
      <numFmt numFmtId="3" formatCode="#,##0"/>
    </dxf>
    <dxf>
      <numFmt numFmtId="3" formatCode="#,##0"/>
    </dxf>
    <dxf>
      <numFmt numFmtId="3" formatCode="#,##0"/>
    </dxf>
    <dxf>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B67CAC-C486-4896-BB42-3B14A3246C98}" name="Table9" displayName="Table9" ref="A3:C5" totalsRowShown="0" headerRowDxfId="140">
  <autoFilter ref="A3:C5" xr:uid="{0DB67CAC-C486-4896-BB42-3B14A3246C98}"/>
  <tableColumns count="3">
    <tableColumn id="1" xr3:uid="{C31346DD-E73E-42DC-A1D9-44CFADD7FA35}" name="Age turned from September 2024 to November 2024 (quarter 1)" dataDxfId="139"/>
    <tableColumn id="2" xr3:uid="{22E85478-860C-4CEA-B57F-5B8526E3CCE5}" name="Birth date range  " dataDxfId="138"/>
    <tableColumn id="3" xr3:uid="{D02ACB15-A50B-4002-BA57-553BB411BAC1}" name="Period turning eligible  " dataDxfId="13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6CD2C1E-DBE4-44C8-A11C-B2E994F4241D}" name="uptake_in_those_aged_70_by_ccg989" displayName="uptake_in_those_aged_70_by_ccg989" ref="A3:AX110" totalsRowShown="0">
  <tableColumns count="50">
    <tableColumn id="1" xr3:uid="{A4A916A6-F090-48CA-8781-520D8CD76505}" name="SUBICB code"/>
    <tableColumn id="2" xr3:uid="{01AF0A71-EC8C-470B-BEAB-2B5E6070F056}" name="SUBICB name"/>
    <tableColumn id="3" xr3:uid="{CE0358D0-9C12-4FFD-864A-D77D02131723}" name="Number of adults aged 65 eligible in quarter 1"/>
    <tableColumn id="4" xr3:uid="{495B8CAE-829D-436B-BC4B-5F831EB5BEB9}" name="Number of adults aged 65 vaccinated in quarter 1"/>
    <tableColumn id="5" xr3:uid="{2D30449E-5C7D-479E-955E-73C2F0E0E60D}" name="Vaccine coverage aged 65 in quarter 1(%)" dataDxfId="91">
      <calculatedColumnFormula>uptake_in_those_aged_70_by_ccg989[[#This Row],[Number of adults aged 65 vaccinated in quarter 1]]/uptake_in_those_aged_70_by_ccg989[[#This Row],[Number of adults aged 65 eligible in quarter 1]]*100</calculatedColumnFormula>
    </tableColumn>
    <tableColumn id="6" xr3:uid="{844D8F53-E65B-4B8C-9702-C5D59E739629}" name="Number of adults aged 66 eligible in quarter 1" dataDxfId="90"/>
    <tableColumn id="7" xr3:uid="{1A273DD9-C289-4E9D-8EB9-0D0F894E3D00}" name="Number of adults aged 66 vaccinated in quarter 1" dataDxfId="89"/>
    <tableColumn id="8" xr3:uid="{919A63EE-33EA-4F59-83EC-6741F227B00A}" name="Vaccine coverage aged 66 in quarter 1(%)" dataDxfId="88">
      <calculatedColumnFormula>uptake_in_those_aged_70_by_ccg989[[#This Row],[Number of adults aged 66 vaccinated in quarter 1]]/uptake_in_those_aged_70_by_ccg989[[#This Row],[Number of adults aged 66 eligible in quarter 1]]*100</calculatedColumnFormula>
    </tableColumn>
    <tableColumn id="9" xr3:uid="{42503533-710C-4C74-AFEA-0E8408981CDC}" name="Number of adults aged 67 eligible in quarter 1" dataDxfId="87"/>
    <tableColumn id="10" xr3:uid="{617AC747-2F49-4025-A423-3EA92F98AF26}" name="Number of adults aged 67 vaccinated in quarter 1" dataDxfId="86"/>
    <tableColumn id="11" xr3:uid="{BEB54178-181D-44C5-A600-D575DBEC6422}" name="Vaccine coverage aged 67 in quarter 1(%)" dataDxfId="85">
      <calculatedColumnFormula>uptake_in_those_aged_70_by_ccg989[[#This Row],[Number of adults aged 67 vaccinated in quarter 1]]/uptake_in_those_aged_70_by_ccg989[[#This Row],[Number of adults aged 67 eligible in quarter 1]]*100</calculatedColumnFormula>
    </tableColumn>
    <tableColumn id="12" xr3:uid="{8CFC4AD5-31D5-4A88-AE05-955AC95D96A0}" name="Number of adults aged 68 eligible in quarter 1" dataDxfId="84"/>
    <tableColumn id="13" xr3:uid="{D0EEA0EE-B5FB-4211-8054-A8A35CAD9D1D}" name="Number of adults aged 68 vaccinated in quarter 1" dataDxfId="83"/>
    <tableColumn id="14" xr3:uid="{E40CB830-4EC2-4038-B399-6E2230D2BBE0}" name="Vaccine coverage aged 68 in quarter 1(%)" dataDxfId="82">
      <calculatedColumnFormula>uptake_in_those_aged_70_by_ccg989[[#This Row],[Number of adults aged 68 vaccinated in quarter 1]]/uptake_in_those_aged_70_by_ccg989[[#This Row],[Number of adults aged 68 eligible in quarter 1]]*100</calculatedColumnFormula>
    </tableColumn>
    <tableColumn id="60" xr3:uid="{7683E111-7876-4CFB-B5A8-283C32C209E7}" name="Number of adults aged 69 eligible in quarter 1" dataDxfId="81"/>
    <tableColumn id="59" xr3:uid="{734F5F2D-C353-4AFE-B86A-635C170E2E7F}" name="Number of adults aged 69 vaccinated in quarter 1" dataDxfId="80"/>
    <tableColumn id="58" xr3:uid="{28866E96-BD5E-47B6-BC97-04C3294F3717}" name="Vaccine coverage aged 69 in quarter 1(%)" dataDxfId="79">
      <calculatedColumnFormula>uptake_in_those_aged_70_by_ccg989[[#This Row],[Number of adults aged 69 vaccinated in quarter 1]]/uptake_in_those_aged_70_by_ccg989[[#This Row],[Number of adults aged 69 eligible in quarter 1]]*100</calculatedColumnFormula>
    </tableColumn>
    <tableColumn id="18" xr3:uid="{75045007-F831-440D-9A84-62E45078C78E}" name="Number of adults aged 70 eligible in quarter 1" dataDxfId="78"/>
    <tableColumn id="23" xr3:uid="{D617DF0C-49F8-4C1C-A6E8-78752AE42DF6}" name="Number of adults aged 70 vaccinated in quarter 1" dataDxfId="77"/>
    <tableColumn id="47" xr3:uid="{B8B78B7B-A6C8-43F1-A184-AAEC76C2F705}" name="Vaccine coverage aged 70 in quarter 1(%)" dataDxfId="76">
      <calculatedColumnFormula>uptake_in_those_aged_70_by_ccg989[[#This Row],[Number of adults aged 70 vaccinated in quarter 1]]/uptake_in_those_aged_70_by_ccg989[[#This Row],[Number of adults aged 70 eligible in quarter 1]]*100</calculatedColumnFormula>
    </tableColumn>
    <tableColumn id="46" xr3:uid="{C0E0A071-4158-4D3D-90AF-3370CE66D15B}" name="Number of adults aged 71 eligible in quarter 1" dataDxfId="75"/>
    <tableColumn id="24" xr3:uid="{C49BD6F6-6028-40D3-8205-46D30BB5C600}" name="Number of adults aged 71 vaccinated in quarter 1" dataDxfId="74"/>
    <tableColumn id="48" xr3:uid="{64418A50-9B1E-4C16-8C62-D6891E0D102D}" name="Vaccine coverage aged 71 in quarter 1(%)" dataDxfId="73">
      <calculatedColumnFormula>uptake_in_those_aged_70_by_ccg989[[#This Row],[Number of adults aged 71 vaccinated in quarter 1]]/uptake_in_those_aged_70_by_ccg989[[#This Row],[Number of adults aged 71 eligible in quarter 1]]*100</calculatedColumnFormula>
    </tableColumn>
    <tableColumn id="25" xr3:uid="{48101215-BE88-4A58-897E-A103E8D98E75}" name="Number of adults aged 72 eligible in quarter 1" dataDxfId="72"/>
    <tableColumn id="26" xr3:uid="{706C1BF4-48E1-4436-9A2C-6B1FEFF638E8}" name="Number of adults aged 72 vaccinated in quarter 1" dataDxfId="71"/>
    <tableColumn id="49" xr3:uid="{0FC0FB05-3391-47A0-B22F-45F969E4DF71}" name="Vaccine coverage aged 72 in quarter 1(%)" dataDxfId="70">
      <calculatedColumnFormula>uptake_in_those_aged_70_by_ccg989[[#This Row],[Number of adults aged 72 vaccinated in quarter 1]]/uptake_in_those_aged_70_by_ccg989[[#This Row],[Number of adults aged 72 eligible in quarter 1]]*100</calculatedColumnFormula>
    </tableColumn>
    <tableColumn id="27" xr3:uid="{ABCF8226-81E1-431A-A1BB-6620AE5DC0FE}" name="Number of adults aged 73 eligible in quarter 1" dataDxfId="69"/>
    <tableColumn id="28" xr3:uid="{B1794FE6-47C9-46C7-96DA-3AE437746456}" name="Number of adults aged 73 vaccinated in quarter 1" dataDxfId="68"/>
    <tableColumn id="50" xr3:uid="{210DEDBA-409C-49C5-B2DC-1D71A73AB2BA}" name="Vaccine coverage aged 73 in quarter 1(%)" dataDxfId="67">
      <calculatedColumnFormula>uptake_in_those_aged_70_by_ccg989[[#This Row],[Number of adults aged 73 vaccinated in quarter 1]]/uptake_in_those_aged_70_by_ccg989[[#This Row],[Number of adults aged 73 eligible in quarter 1]]*100</calculatedColumnFormula>
    </tableColumn>
    <tableColumn id="29" xr3:uid="{7430A21F-AD29-4751-92CA-C1DB240BB2EF}" name="Number of adults aged 74 eligible in quarter 1" dataDxfId="66"/>
    <tableColumn id="30" xr3:uid="{3C39E977-B7CA-491D-8040-1A8CE4BD5C80}" name="Number of adults aged 74 vaccinated in quarter 1" dataDxfId="65"/>
    <tableColumn id="51" xr3:uid="{47005577-D8AA-49D5-8667-E51E80A6377F}" name="Vaccine coverage aged 74 in quarter 1(%)" dataDxfId="64">
      <calculatedColumnFormula>uptake_in_those_aged_70_by_ccg989[[#This Row],[Number of adults aged 74 vaccinated in quarter 1]]/uptake_in_those_aged_70_by_ccg989[[#This Row],[Number of adults aged 74 eligible in quarter 1]]*100</calculatedColumnFormula>
    </tableColumn>
    <tableColumn id="31" xr3:uid="{692D220D-D795-4CF2-AE78-710E82A20B70}" name="Number of adults aged 75 eligible in quarter 1" dataDxfId="63"/>
    <tableColumn id="32" xr3:uid="{294EBF7E-1346-497B-AEA8-7A56CF8CCC88}" name="Number of adults aged 75 vaccinated in quarter 1" dataDxfId="62"/>
    <tableColumn id="52" xr3:uid="{BB94A029-6D09-46E5-8E5F-85E32A78ED26}" name="Vaccine coverage aged 75 in quarter 1(%)" dataDxfId="61">
      <calculatedColumnFormula>uptake_in_those_aged_70_by_ccg989[[#This Row],[Number of adults aged 75 vaccinated in quarter 1]]/uptake_in_those_aged_70_by_ccg989[[#This Row],[Number of adults aged 75 eligible in quarter 1]]*100</calculatedColumnFormula>
    </tableColumn>
    <tableColumn id="33" xr3:uid="{209A0F34-56BE-4C7D-AEAE-58EC320301EA}" name="Number of adults aged 76 eligible in quarter 1" dataDxfId="60"/>
    <tableColumn id="34" xr3:uid="{E5F80323-3024-4DDA-9AC7-C8AD1561B2FC}" name="Number of adults aged 76 vaccinated in quarter 1" dataDxfId="59"/>
    <tableColumn id="53" xr3:uid="{3B84B448-849E-415D-9E4C-5022EEA466A4}" name="Vaccine coverage aged 76 in quarter 1(%)" dataDxfId="58">
      <calculatedColumnFormula>uptake_in_those_aged_70_by_ccg989[[#This Row],[Number of adults aged 76 vaccinated in quarter 1]]/uptake_in_those_aged_70_by_ccg989[[#This Row],[Number of adults aged 76 eligible in quarter 1]]*100</calculatedColumnFormula>
    </tableColumn>
    <tableColumn id="35" xr3:uid="{BCFB3717-C5F1-494E-BED9-51914181056A}" name="Number of adults aged 77 eligible in quarter 1" dataDxfId="57"/>
    <tableColumn id="36" xr3:uid="{94861976-FB9E-4266-A4FD-EAB3DDA35633}" name="Number of adults aged 77 vaccinated in quarter 1" dataDxfId="56"/>
    <tableColumn id="54" xr3:uid="{8B7D9B66-F888-4C68-B59B-F6850FC1279D}" name="Vaccine coverage aged 77 in quarter 1(%)" dataDxfId="55">
      <calculatedColumnFormula>uptake_in_those_aged_70_by_ccg989[[#This Row],[Number of adults aged 77 vaccinated in quarter 1]]/uptake_in_those_aged_70_by_ccg989[[#This Row],[Number of adults aged 77 eligible in quarter 1]]*100</calculatedColumnFormula>
    </tableColumn>
    <tableColumn id="37" xr3:uid="{E6CA229C-9D51-4B95-A8E1-FAB799707AE8}" name="Number of adults aged 78 eligible in quarter 1" dataDxfId="54"/>
    <tableColumn id="38" xr3:uid="{C0D130D8-A313-4048-8CB4-56E78568673C}" name="Number of adults aged 78 vaccinated in quarter 1" dataDxfId="53"/>
    <tableColumn id="55" xr3:uid="{9EA1813F-D52D-453A-95DB-98266D85CAB8}" name="Vaccine coverage aged 78 in quarter 1(%)" dataDxfId="52">
      <calculatedColumnFormula>uptake_in_those_aged_70_by_ccg989[[#This Row],[Number of adults aged 78 vaccinated in quarter 1]]/uptake_in_those_aged_70_by_ccg989[[#This Row],[Number of adults aged 78 eligible in quarter 1]]*100</calculatedColumnFormula>
    </tableColumn>
    <tableColumn id="39" xr3:uid="{502BEEBB-D3A7-464C-9B45-485BF8CD4FB3}" name="Number of adults aged 79 eligible in quarter 1" dataDxfId="51"/>
    <tableColumn id="40" xr3:uid="{3CD58C9D-B7F9-44D1-B252-6A64A72F42C4}" name="Number of adults aged 79 vaccinated in quarter 1" dataDxfId="50"/>
    <tableColumn id="56" xr3:uid="{ACD35272-8A4E-4209-AE32-8CB78C755511}" name="Vaccine coverage aged 79 in quarter 1(%)" dataDxfId="49">
      <calculatedColumnFormula>uptake_in_those_aged_70_by_ccg989[[#This Row],[Number of adults aged 79 vaccinated in quarter 1]]/uptake_in_those_aged_70_by_ccg989[[#This Row],[Number of adults aged 79 eligible in quarter 1]]*100</calculatedColumnFormula>
    </tableColumn>
    <tableColumn id="41" xr3:uid="{D47B2CAA-1BDA-47A0-A00F-56876D8F4D33}" name="Number of adults aged 80 eligible in quarter 1" dataDxfId="48"/>
    <tableColumn id="42" xr3:uid="{329472BD-71F9-4445-9648-8D1C9E4F0D62}" name="Number of adults aged 80 vaccinated in quarter 1" dataDxfId="47"/>
    <tableColumn id="57" xr3:uid="{54AE161F-386E-47A4-825C-787FBDCBDC99}" name="Vaccine coverage aged 80 in quarter 1(%)" dataDxfId="46">
      <calculatedColumnFormula>uptake_in_those_aged_70_by_ccg989[[#This Row],[Number of adults aged 80 vaccinated in quarter 1]]/uptake_in_those_aged_70_by_ccg989[[#This Row],[Number of adults aged 80 eligible in quarter 1]]*100</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4883C78-BDB3-4E5A-9273-824665E7EF60}" name="uptake_in_those_aged_70_by_ccg98910" displayName="uptake_in_those_aged_70_by_ccg98910" ref="A3:AX157" totalsRowShown="0">
  <tableColumns count="50">
    <tableColumn id="1" xr3:uid="{5AEA2D1C-41BC-40F3-9654-DF8C3C20A7A9}" name="LA code"/>
    <tableColumn id="2" xr3:uid="{A1DC37EA-CA33-4455-8658-9B26C869CDEC}" name="LA name"/>
    <tableColumn id="3" xr3:uid="{537D5D27-3DFA-4173-AB8C-B5AA6EA455B7}" name="Number of adults aged 65 eligible in quarter 1"/>
    <tableColumn id="4" xr3:uid="{F31AE472-E174-478E-B02D-906874EA00C7}" name="Number of adults aged 65 vaccinated in quarter 1"/>
    <tableColumn id="5" xr3:uid="{0C8C387C-8456-4A68-A423-D289EE909AD4}" name="Vaccine coverage aged 65 in quarter 1(%)" dataDxfId="45">
      <calculatedColumnFormula>uptake_in_those_aged_70_by_ccg98910[[#This Row],[Number of adults aged 65 vaccinated in quarter 1]]/uptake_in_those_aged_70_by_ccg98910[[#This Row],[Number of adults aged 65 eligible in quarter 1]]*100</calculatedColumnFormula>
    </tableColumn>
    <tableColumn id="6" xr3:uid="{0F4D8641-8F79-45EF-B2E9-401F02898B8D}" name="Number of adults aged 66 eligible in quarter 1" dataDxfId="44"/>
    <tableColumn id="7" xr3:uid="{E8ABE6D5-CA2B-4F01-970A-8C7387363240}" name="Number of adults aged 66 vaccinated in quarter 1" dataDxfId="43"/>
    <tableColumn id="8" xr3:uid="{478128DE-3422-4BA0-8C86-8F7BB3823FE4}" name="Vaccine coverage aged 66 in quarter 1(%)" dataDxfId="42">
      <calculatedColumnFormula>uptake_in_those_aged_70_by_ccg98910[[#This Row],[Number of adults aged 66 vaccinated in quarter 1]]/uptake_in_those_aged_70_by_ccg98910[[#This Row],[Number of adults aged 66 eligible in quarter 1]]*100</calculatedColumnFormula>
    </tableColumn>
    <tableColumn id="9" xr3:uid="{BFD2C4F8-01D8-48C5-BD56-6501A2109972}" name="Number of adults aged 67 eligible in quarter 1" dataDxfId="41"/>
    <tableColumn id="10" xr3:uid="{51749C1D-B2A6-4915-9D8D-19E2D052320F}" name="Number of adults aged 67 vaccinated in quarter 1" dataDxfId="40"/>
    <tableColumn id="11" xr3:uid="{FD383CB8-3F44-4C29-A6A2-981EC371AA59}" name="Vaccine coverage aged 67 in quarter 1(%)" dataDxfId="39">
      <calculatedColumnFormula>uptake_in_those_aged_70_by_ccg98910[[#This Row],[Number of adults aged 67 vaccinated in quarter 1]]/uptake_in_those_aged_70_by_ccg98910[[#This Row],[Number of adults aged 67 eligible in quarter 1]]*100</calculatedColumnFormula>
    </tableColumn>
    <tableColumn id="12" xr3:uid="{83756852-8DE8-4F08-8FAD-FDCA1AE0009B}" name="Number of adults aged 68 eligible in quarter 1" dataDxfId="38"/>
    <tableColumn id="13" xr3:uid="{C938E6FA-FF12-429E-A0D8-67D0641C4E4E}" name="Number of adults aged 68 vaccinated in quarter 1" dataDxfId="37"/>
    <tableColumn id="14" xr3:uid="{F50C9FE2-7C87-4C9A-BA48-6A81089F316A}" name="Vaccine coverage aged 68 in quarter 1(%)" dataDxfId="36">
      <calculatedColumnFormula>uptake_in_those_aged_70_by_ccg98910[[#This Row],[Number of adults aged 68 vaccinated in quarter 1]]/uptake_in_those_aged_70_by_ccg98910[[#This Row],[Number of adults aged 68 eligible in quarter 1]]*100</calculatedColumnFormula>
    </tableColumn>
    <tableColumn id="60" xr3:uid="{29673D8B-4EBF-4627-AF61-3A9197B00E2A}" name="Number of adults aged 69 eligible in quarter 1" dataDxfId="35"/>
    <tableColumn id="59" xr3:uid="{DE686BC2-9987-400F-9B36-0174AAB3689A}" name="Number of adults aged 69 vaccinated in quarter 1" dataDxfId="34"/>
    <tableColumn id="58" xr3:uid="{A4005D8B-AC39-48E4-B75B-8436D7430D37}" name="Vaccine coverage aged 69 in quarter 1(%)" dataDxfId="33">
      <calculatedColumnFormula>uptake_in_those_aged_70_by_ccg98910[[#This Row],[Number of adults aged 69 vaccinated in quarter 1]]/uptake_in_those_aged_70_by_ccg98910[[#This Row],[Number of adults aged 69 eligible in quarter 1]]*100</calculatedColumnFormula>
    </tableColumn>
    <tableColumn id="18" xr3:uid="{7B3A9F98-C5C4-44AF-B890-C0647C710294}" name="Number of adults aged 70 eligible in quarter 1" dataDxfId="32"/>
    <tableColumn id="23" xr3:uid="{415B2D16-4A04-42F7-A7FE-862D8457499B}" name="Number of adults aged 70 vaccinated in quarter 1" dataDxfId="31"/>
    <tableColumn id="47" xr3:uid="{CD9C2D15-E18A-4F71-84B6-CE87670F18BB}" name="Vaccine coverage aged 70 in quarter 1(%)" dataDxfId="30">
      <calculatedColumnFormula>uptake_in_those_aged_70_by_ccg98910[[#This Row],[Number of adults aged 70 vaccinated in quarter 1]]/uptake_in_those_aged_70_by_ccg98910[[#This Row],[Number of adults aged 70 eligible in quarter 1]]*100</calculatedColumnFormula>
    </tableColumn>
    <tableColumn id="46" xr3:uid="{0F9BD13C-DF79-4BD0-BDF1-1B7D6043E379}" name="Number of adults aged 71 eligible in quarter 1" dataDxfId="29"/>
    <tableColumn id="24" xr3:uid="{C0A45EE5-1DEA-4B15-92CB-A429428A7EA8}" name="Number of adults aged 71 vaccinated in quarter 1" dataDxfId="28"/>
    <tableColumn id="48" xr3:uid="{FFA08804-D6D3-4FF7-A0B8-95D66419945E}" name="Vaccine coverage aged 71 in quarter 1(%)" dataDxfId="27">
      <calculatedColumnFormula>uptake_in_those_aged_70_by_ccg98910[[#This Row],[Number of adults aged 71 vaccinated in quarter 1]]/uptake_in_those_aged_70_by_ccg98910[[#This Row],[Number of adults aged 71 eligible in quarter 1]]*100</calculatedColumnFormula>
    </tableColumn>
    <tableColumn id="25" xr3:uid="{4936B122-08AE-44C8-B103-F29029EED243}" name="Number of adults aged 72 eligible in quarter 1" dataDxfId="26"/>
    <tableColumn id="26" xr3:uid="{A4069E41-1FE9-4F16-B55D-53CC359F8E90}" name="Number of adults aged 72 vaccinated in quarter 1" dataDxfId="25"/>
    <tableColumn id="49" xr3:uid="{F3AF264F-E81E-4D4E-B5EC-0C0218F05BFE}" name="Vaccine coverage aged 72 in quarter 1(%)" dataDxfId="24">
      <calculatedColumnFormula>uptake_in_those_aged_70_by_ccg98910[[#This Row],[Number of adults aged 72 vaccinated in quarter 1]]/uptake_in_those_aged_70_by_ccg98910[[#This Row],[Number of adults aged 72 eligible in quarter 1]]*100</calculatedColumnFormula>
    </tableColumn>
    <tableColumn id="27" xr3:uid="{8472FEDE-A7FA-4AA3-AF08-87C63FEC99FE}" name="Number of adults aged 73 eligible in quarter 1" dataDxfId="23"/>
    <tableColumn id="28" xr3:uid="{6CF84BBF-EEB4-445B-BABD-C83F381C1D75}" name="Number of adults aged 73 vaccinated in quarter 1" dataDxfId="22"/>
    <tableColumn id="50" xr3:uid="{760C2775-673C-4595-8732-1FB658B36572}" name="Vaccine coverage aged 73 in quarter 1(%)" dataDxfId="21">
      <calculatedColumnFormula>uptake_in_those_aged_70_by_ccg98910[[#This Row],[Number of adults aged 73 vaccinated in quarter 1]]/uptake_in_those_aged_70_by_ccg98910[[#This Row],[Number of adults aged 73 eligible in quarter 1]]*100</calculatedColumnFormula>
    </tableColumn>
    <tableColumn id="29" xr3:uid="{FD092663-8F7C-4D08-94C3-D42D0CC260C4}" name="Number of adults aged 74 eligible in quarter 1" dataDxfId="20"/>
    <tableColumn id="30" xr3:uid="{F09584F4-5307-43F6-92A8-B3AF3110FAA6}" name="Number of adults aged 74 vaccinated in quarter 1" dataDxfId="19"/>
    <tableColumn id="51" xr3:uid="{7BD87564-CB5A-43BB-93FA-B44601A6C016}" name="Vaccine coverage aged 74 in quarter 1(%)" dataDxfId="18">
      <calculatedColumnFormula>uptake_in_those_aged_70_by_ccg98910[[#This Row],[Number of adults aged 74 vaccinated in quarter 1]]/uptake_in_those_aged_70_by_ccg98910[[#This Row],[Number of adults aged 74 eligible in quarter 1]]*100</calculatedColumnFormula>
    </tableColumn>
    <tableColumn id="31" xr3:uid="{E4DB5345-FB2F-461B-8535-B85358B6F444}" name="Number of adults aged 75 eligible in quarter 1" dataDxfId="17"/>
    <tableColumn id="32" xr3:uid="{E1A2D988-9B69-4541-992B-9E0D263DF1F5}" name="Number of adults aged 75 vaccinated in quarter 1" dataDxfId="16"/>
    <tableColumn id="52" xr3:uid="{B454E1F6-381C-4A69-A883-09D1B44CA73F}" name="Vaccine coverage aged 75 in quarter 1(%)" dataDxfId="15">
      <calculatedColumnFormula>uptake_in_those_aged_70_by_ccg98910[[#This Row],[Number of adults aged 75 vaccinated in quarter 1]]/uptake_in_those_aged_70_by_ccg98910[[#This Row],[Number of adults aged 75 eligible in quarter 1]]*100</calculatedColumnFormula>
    </tableColumn>
    <tableColumn id="33" xr3:uid="{89C9E987-7299-4DE9-9E98-4962086A15FC}" name="Number of adults aged 76 eligible in quarter 1" dataDxfId="14"/>
    <tableColumn id="34" xr3:uid="{39AA11E9-A107-4BAC-B406-42FB4F99C072}" name="Number of adults aged 76 vaccinated in quarter 1" dataDxfId="13"/>
    <tableColumn id="53" xr3:uid="{F9EB92EB-C755-46F3-B199-C4DE6DE9AE8B}" name="Vaccine coverage aged 76 in quarter 1(%)" dataDxfId="12">
      <calculatedColumnFormula>uptake_in_those_aged_70_by_ccg98910[[#This Row],[Number of adults aged 76 vaccinated in quarter 1]]/uptake_in_those_aged_70_by_ccg98910[[#This Row],[Number of adults aged 76 eligible in quarter 1]]*100</calculatedColumnFormula>
    </tableColumn>
    <tableColumn id="35" xr3:uid="{3B4F6FB9-CD64-4E0F-9DEA-5AF148C94965}" name="Number of adults aged 77 eligible in quarter 1" dataDxfId="11"/>
    <tableColumn id="36" xr3:uid="{1039BD06-AD9B-4F54-B3F1-CBCB6994552B}" name="Number of adults aged 77 vaccinated in quarter 1" dataDxfId="10"/>
    <tableColumn id="54" xr3:uid="{01B676D8-14A3-4A51-91AB-D2FBFE6DF925}" name="Vaccine coverage aged 77 in quarter 1(%)" dataDxfId="9">
      <calculatedColumnFormula>uptake_in_those_aged_70_by_ccg98910[[#This Row],[Number of adults aged 77 vaccinated in quarter 1]]/uptake_in_those_aged_70_by_ccg98910[[#This Row],[Number of adults aged 77 eligible in quarter 1]]*100</calculatedColumnFormula>
    </tableColumn>
    <tableColumn id="37" xr3:uid="{7CB6B56F-A803-4094-963B-6FF4F65D2F2F}" name="Number of adults aged 78 eligible in quarter 1" dataDxfId="8"/>
    <tableColumn id="38" xr3:uid="{ACA73460-16C1-4F14-B15A-493156E9A4F5}" name="Number of adults aged 78 vaccinated in quarter 1" dataDxfId="7"/>
    <tableColumn id="55" xr3:uid="{E8C73A95-1760-4982-87C9-6111878E04EA}" name="Vaccine coverage aged 78 in quarter 1(%)" dataDxfId="6">
      <calculatedColumnFormula>uptake_in_those_aged_70_by_ccg98910[[#This Row],[Number of adults aged 78 vaccinated in quarter 1]]/uptake_in_those_aged_70_by_ccg98910[[#This Row],[Number of adults aged 78 eligible in quarter 1]]*100</calculatedColumnFormula>
    </tableColumn>
    <tableColumn id="39" xr3:uid="{7CE2B4CE-5AAB-4C69-8D12-871B54B2A7C1}" name="Number of adults aged 79 eligible in quarter 1" dataDxfId="5"/>
    <tableColumn id="40" xr3:uid="{54259252-F461-4D4D-A17D-01E0DF78D6ED}" name="Number of adults aged 79 vaccinated in quarter 1" dataDxfId="4"/>
    <tableColumn id="56" xr3:uid="{2789C9D5-5397-4AA4-8064-10614F0C0189}" name="Vaccine coverage aged 79 in quarter 1(%)" dataDxfId="3">
      <calculatedColumnFormula>uptake_in_those_aged_70_by_ccg98910[[#This Row],[Number of adults aged 79 vaccinated in quarter 1]]/uptake_in_those_aged_70_by_ccg98910[[#This Row],[Number of adults aged 79 eligible in quarter 1]]*100</calculatedColumnFormula>
    </tableColumn>
    <tableColumn id="41" xr3:uid="{0BCA2448-3F5F-4123-A5DD-B13CE3FD0DB9}" name="Number of adults aged 80 eligible in quarter 1" dataDxfId="2"/>
    <tableColumn id="42" xr3:uid="{05369F5C-03E9-4EB0-9377-266C396F9B8F}" name="Number of adults aged 80 vaccinated in quarter 1" dataDxfId="1"/>
    <tableColumn id="57" xr3:uid="{2A851BFB-289A-4A83-A482-AC5ABD676B1B}" name="Vaccine coverage aged 80 in quarter 1(%)" dataDxfId="0">
      <calculatedColumnFormula>uptake_in_those_aged_70_by_ccg98910[[#This Row],[Number of adults aged 80 vaccinated in quarter 1]]/uptake_in_those_aged_70_by_ccg98910[[#This Row],[Number of adults aged 80 eligible in quarter 1]]*100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E051DE9-5080-4A52-B27C-DD7980C473B2}" name="Table10" displayName="Table10" ref="A3:B19" totalsRowShown="0">
  <autoFilter ref="A3:B19" xr:uid="{8E051DE9-5080-4A52-B27C-DD7980C473B2}"/>
  <tableColumns count="2">
    <tableColumn id="1" xr3:uid="{410B5704-10C0-4620-B45B-64F060F9A1B9}" name="Age turned from September 2024 to August 2025 " dataDxfId="136"/>
    <tableColumn id="2" xr3:uid="{83EBFC56-45EF-4AF7-BF01-9C5B1074BDED}" name="Birth date range"/>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uptake_in_those_aged_70_by_ccg9" displayName="uptake_in_those_aged_70_by_ccg9" ref="A4:E111" totalsRowShown="0">
  <tableColumns count="5">
    <tableColumn id="1" xr3:uid="{00000000-0010-0000-0000-000001000000}" name="ICB code"/>
    <tableColumn id="2" xr3:uid="{00000000-0010-0000-0000-000002000000}" name="ICB name"/>
    <tableColumn id="3" xr3:uid="{00000000-0010-0000-0000-000003000000}" name="Number of adults aged 65 eligible in quarter 1"/>
    <tableColumn id="4" xr3:uid="{00000000-0010-0000-0000-000004000000}" name="Number of adults aged 65 vaccinated in quarter 1"/>
    <tableColumn id="5" xr3:uid="{00000000-0010-0000-0000-000005000000}" name="Vaccine uptake aged 65 in quarter 1 (%)"/>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uptake_in_those_aged_70_by_ccg" displayName="uptake_in_those_aged_70_by_ccg" ref="A4:E111" totalsRowShown="0">
  <tableColumns count="5">
    <tableColumn id="1" xr3:uid="{00000000-0010-0000-0100-000001000000}" name="SUBICB code"/>
    <tableColumn id="2" xr3:uid="{00000000-0010-0000-0100-000002000000}" name="SUBICB name"/>
    <tableColumn id="3" xr3:uid="{00000000-0010-0000-0100-000003000000}" name="Number of adults aged 65 eligible in quarter 1"/>
    <tableColumn id="4" xr3:uid="{00000000-0010-0000-0100-000004000000}" name="Number of adults aged 65 vaccinated in quarter 1"/>
    <tableColumn id="5" xr3:uid="{00000000-0010-0000-0100-000005000000}" name="Vaccine uptake aged 65 in quarter 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uptake_in_those_aged_70_by_la12" displayName="uptake_in_those_aged_70_by_la12" ref="A4:E158" totalsRowShown="0">
  <tableColumns count="5">
    <tableColumn id="1" xr3:uid="{00000000-0010-0000-0200-000001000000}" name="Local authority code"/>
    <tableColumn id="2" xr3:uid="{00000000-0010-0000-0200-000002000000}" name="Local authority name"/>
    <tableColumn id="3" xr3:uid="{00000000-0010-0000-0200-000003000000}" name="Number of adults aged 65 eligible in quarter 1"/>
    <tableColumn id="4" xr3:uid="{00000000-0010-0000-0200-000004000000}" name="Number of adults aged 65 vaccinated in quarter 1"/>
    <tableColumn id="5" xr3:uid="{00000000-0010-0000-0200-000005000000}" name="Vaccine uptake aged 65 in quarter 1 (%)"/>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uptake_in_those_aged_70_by_ccg910" displayName="uptake_in_those_aged_70_by_ccg910" ref="A4:E111" totalsRowShown="0">
  <tableColumns count="5">
    <tableColumn id="1" xr3:uid="{00000000-0010-0000-0300-000001000000}" name="ICB code"/>
    <tableColumn id="2" xr3:uid="{00000000-0010-0000-0300-000002000000}" name="ICB name"/>
    <tableColumn id="3" xr3:uid="{00000000-0010-0000-0300-000003000000}" name="Number of adults aged 70 eligible in quarter 1"/>
    <tableColumn id="4" xr3:uid="{00000000-0010-0000-0300-000004000000}" name="Number of adults aged 70 vaccinated in quarter 1"/>
    <tableColumn id="5" xr3:uid="{00000000-0010-0000-0300-000005000000}" name="Vaccine uptake aged 70 in quarter 1 (%)"/>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uptake_in_those_aged_70_by_ccg11" displayName="uptake_in_those_aged_70_by_ccg11" ref="A4:E111" totalsRowShown="0">
  <tableColumns count="5">
    <tableColumn id="1" xr3:uid="{00000000-0010-0000-0400-000001000000}" name="SUBICB code"/>
    <tableColumn id="2" xr3:uid="{00000000-0010-0000-0400-000002000000}" name="SUBICB name"/>
    <tableColumn id="3" xr3:uid="{00000000-0010-0000-0400-000003000000}" name="Number of adults aged 70 eligible in quarter 1"/>
    <tableColumn id="4" xr3:uid="{00000000-0010-0000-0400-000004000000}" name="Number of adults aged 70 vaccinated in quarter 1"/>
    <tableColumn id="5" xr3:uid="{00000000-0010-0000-0400-000005000000}" name="Vaccine uptake aged 70 in quarter 1 (%)"/>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uptake_in_those_aged_70_by_la" displayName="uptake_in_those_aged_70_by_la" ref="A4:E158" totalsRowShown="0">
  <tableColumns count="5">
    <tableColumn id="1" xr3:uid="{00000000-0010-0000-0500-000001000000}" name="Local authority code"/>
    <tableColumn id="2" xr3:uid="{00000000-0010-0000-0500-000002000000}" name="Local authority name"/>
    <tableColumn id="3" xr3:uid="{00000000-0010-0000-0500-000003000000}" name="Number of adults aged 70 eligible in quarter 1"/>
    <tableColumn id="4" xr3:uid="{00000000-0010-0000-0500-000004000000}" name="Number of adults aged 70 vaccinated in quarter 1"/>
    <tableColumn id="5" xr3:uid="{00000000-0010-0000-0500-000005000000}" name="Vaccine uptake aged 70 in quarter 1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431533C-ED60-4B26-A907-76875E96DFB4}" name="uptake_in_those_aged_70_by_ccg98" displayName="uptake_in_those_aged_70_by_ccg98" ref="A3:AX110" totalsRowShown="0">
  <tableColumns count="50">
    <tableColumn id="1" xr3:uid="{919CA4D2-3A7E-455E-8DB0-31737E4FC6AF}" name="ICB code"/>
    <tableColumn id="2" xr3:uid="{7C4A259A-B578-4875-9960-70F5B6C1E2D8}" name="ICB name"/>
    <tableColumn id="3" xr3:uid="{BD0FD0DD-9143-4C3F-AF86-E9E6DCC1DA27}" name="Number of adults aged 65 eligible in quarter 1"/>
    <tableColumn id="4" xr3:uid="{18771AC4-D631-4B95-8735-008CCEC88BCF}" name="Number of adults aged 65 vaccinated in quarter 1"/>
    <tableColumn id="5" xr3:uid="{239B1C3C-F270-4B1C-8AAA-75457C0FD923}" name="Vaccine coverage aged 65 in quarter 1(%)"/>
    <tableColumn id="6" xr3:uid="{A6C1A2B7-138A-4B93-B93D-D1F7AB4758CE}" name="Number of adults aged 66 eligible in quarter 1" dataDxfId="135"/>
    <tableColumn id="7" xr3:uid="{A44128B6-DC00-4452-BAF7-D33F95CA4272}" name="Number of adults aged 66 vaccinated in quarter 1" dataDxfId="134"/>
    <tableColumn id="8" xr3:uid="{090F88C4-7578-455E-BE42-5431032EDB1B}" name="Vaccine coverage aged 66 in quarter 1(%)"/>
    <tableColumn id="9" xr3:uid="{AB0C3580-F700-4EA7-B608-05C65550D1DC}" name="Number of adults aged 67 eligible in quarter 1" dataDxfId="133"/>
    <tableColumn id="10" xr3:uid="{9A720E01-895B-41B1-8F82-E851EACBBB63}" name="Number of adults aged 67 vaccinated in quarter 1" dataDxfId="132"/>
    <tableColumn id="11" xr3:uid="{5D1F6F1D-D3C4-4C84-B835-AF3F409C36EB}" name="Vaccine coverage aged 67 in quarter 1(%)" dataDxfId="131">
      <calculatedColumnFormula>uptake_in_those_aged_70_by_ccg98[[#This Row],[Number of adults aged 67 vaccinated in quarter 1]]/uptake_in_those_aged_70_by_ccg98[[#This Row],[Number of adults aged 67 eligible in quarter 1]]*100</calculatedColumnFormula>
    </tableColumn>
    <tableColumn id="12" xr3:uid="{91940D8D-29B2-411D-82B0-2D469819DB34}" name="Number of adults aged 68 eligible in quarter 1" dataDxfId="130"/>
    <tableColumn id="13" xr3:uid="{3E374606-BBAD-41DB-A58E-3FB9FEDA18B6}" name="Number of adults aged 68 vaccinated in quarter 1" dataDxfId="129"/>
    <tableColumn id="14" xr3:uid="{3607289F-B1D2-4746-A10F-99AE27057B82}" name="Vaccine coverage aged 68 in quarter 1(%)" dataDxfId="128">
      <calculatedColumnFormula>uptake_in_those_aged_70_by_ccg98[[#This Row],[Number of adults aged 68 vaccinated in quarter 1]]/uptake_in_those_aged_70_by_ccg98[[#This Row],[Number of adults aged 68 eligible in quarter 1]]*100</calculatedColumnFormula>
    </tableColumn>
    <tableColumn id="60" xr3:uid="{86C84ECC-B2AF-481E-B971-6D2DAFB8BCF5}" name="Number of adults aged 69 eligible in quarter 1" dataDxfId="127"/>
    <tableColumn id="59" xr3:uid="{49FAD393-DC8B-49A5-917F-F7F01B64B657}" name="Number of adults aged 69 vaccinated in quarter 1" dataDxfId="126"/>
    <tableColumn id="58" xr3:uid="{4D5E86B7-C50C-4E90-A60A-51FD4F49910C}" name="Vaccine coverage aged 69 in quarter 1(%)" dataDxfId="125">
      <calculatedColumnFormula>uptake_in_those_aged_70_by_ccg98[[#This Row],[Number of adults aged 69 vaccinated in quarter 1]]/uptake_in_those_aged_70_by_ccg98[[#This Row],[Number of adults aged 69 eligible in quarter 1]]*100</calculatedColumnFormula>
    </tableColumn>
    <tableColumn id="18" xr3:uid="{66C9C772-ED1D-46F0-BA5B-DD6C2CEC7918}" name="Number of adults aged 70 eligible in quarter 1" dataDxfId="124"/>
    <tableColumn id="23" xr3:uid="{C2ACC207-29EE-4F91-8CF0-430751022769}" name="Number of adults aged 70 vaccinated in quarter 1" dataDxfId="123"/>
    <tableColumn id="47" xr3:uid="{55605B95-AFBE-40D8-B3E2-2672E5ED239D}" name="Vaccine coverage aged 70 in quarter 1(%)" dataDxfId="122">
      <calculatedColumnFormula>uptake_in_those_aged_70_by_ccg98[[#This Row],[Number of adults aged 70 vaccinated in quarter 1]]/uptake_in_those_aged_70_by_ccg98[[#This Row],[Number of adults aged 70 eligible in quarter 1]]*100</calculatedColumnFormula>
    </tableColumn>
    <tableColumn id="46" xr3:uid="{4CA94C1E-6624-43C3-A37E-3854BB50CF90}" name="Number of adults aged 71 eligible in quarter 1" dataDxfId="121"/>
    <tableColumn id="24" xr3:uid="{F4DA0693-9053-499E-80A1-2FB7363B3FF2}" name="Number of adults aged 71 vaccinated in quarter 1" dataDxfId="120"/>
    <tableColumn id="48" xr3:uid="{E1C4DDB0-1EE8-4722-BEA5-0373FA53C22C}" name="Vaccine coverage aged 71 in quarter 1(%)" dataDxfId="119">
      <calculatedColumnFormula>uptake_in_those_aged_70_by_ccg98[[#This Row],[Number of adults aged 71 vaccinated in quarter 1]]/uptake_in_those_aged_70_by_ccg98[[#This Row],[Number of adults aged 71 eligible in quarter 1]]*100</calculatedColumnFormula>
    </tableColumn>
    <tableColumn id="25" xr3:uid="{369158E5-92E1-4358-A667-64C575E42812}" name="Number of adults aged 72 eligible in quarter 1" dataDxfId="118"/>
    <tableColumn id="26" xr3:uid="{0BE3E577-355B-4000-AFDC-05BC3C152AB3}" name="Number of adults aged 72 vaccinated in quarter 1" dataDxfId="117"/>
    <tableColumn id="49" xr3:uid="{F3314AB8-9879-4712-8126-8A363410F321}" name="Vaccine coverage aged 72 in quarter 1(%)" dataDxfId="116">
      <calculatedColumnFormula>uptake_in_those_aged_70_by_ccg98[[#This Row],[Number of adults aged 72 vaccinated in quarter 1]]/uptake_in_those_aged_70_by_ccg98[[#This Row],[Number of adults aged 72 eligible in quarter 1]]*100</calculatedColumnFormula>
    </tableColumn>
    <tableColumn id="27" xr3:uid="{BFDECC73-9AB0-490F-A23F-B24FC2B1A4E9}" name="Number of adults aged 73 eligible in quarter 1" dataDxfId="115"/>
    <tableColumn id="28" xr3:uid="{6F723BFB-2DC9-4CBB-9025-D1BBFA898FFD}" name="Number of adults aged 73 vaccinated in quarter 1" dataDxfId="114"/>
    <tableColumn id="50" xr3:uid="{FDB7621C-E62D-4605-BD62-F33717D4E614}" name="Vaccine coverage aged 73 in quarter 1(%)" dataDxfId="113">
      <calculatedColumnFormula>uptake_in_those_aged_70_by_ccg98[[#This Row],[Number of adults aged 73 vaccinated in quarter 1]]/uptake_in_those_aged_70_by_ccg98[[#This Row],[Number of adults aged 73 eligible in quarter 1]]*100</calculatedColumnFormula>
    </tableColumn>
    <tableColumn id="29" xr3:uid="{DF1C7FA8-4C4E-45B8-95FA-2B1F258412E6}" name="Number of adults aged 74 eligible in quarter 1" dataDxfId="112"/>
    <tableColumn id="30" xr3:uid="{0E88F304-01AE-43E6-97DC-A38289894DC4}" name="Number of adults aged 74 vaccinated in quarter 1" dataDxfId="111"/>
    <tableColumn id="51" xr3:uid="{5E4595BA-D8B3-43D5-879E-9C385961FFAA}" name="Vaccine coverage aged 74 in quarter 1(%)" dataDxfId="110">
      <calculatedColumnFormula>uptake_in_those_aged_70_by_ccg98[[#This Row],[Number of adults aged 74 vaccinated in quarter 1]]/uptake_in_those_aged_70_by_ccg98[[#This Row],[Number of adults aged 74 eligible in quarter 1]]*100</calculatedColumnFormula>
    </tableColumn>
    <tableColumn id="31" xr3:uid="{03BA10FA-FC75-44B8-A84F-AE5D95B5F811}" name="Number of adults aged 75 eligible in quarter 1" dataDxfId="109"/>
    <tableColumn id="32" xr3:uid="{BB4245EB-3F65-457A-AF7A-73822C2495DC}" name="Number of adults aged 75 vaccinated in quarter 1" dataDxfId="108"/>
    <tableColumn id="52" xr3:uid="{D8BB675F-EBA9-484F-B030-C5C802A303D6}" name="Vaccine coverage aged 75 in quarter 1(%)" dataDxfId="107">
      <calculatedColumnFormula>uptake_in_those_aged_70_by_ccg98[[#This Row],[Number of adults aged 75 vaccinated in quarter 1]]/uptake_in_those_aged_70_by_ccg98[[#This Row],[Number of adults aged 75 eligible in quarter 1]]*100</calculatedColumnFormula>
    </tableColumn>
    <tableColumn id="33" xr3:uid="{8A577B8C-5A19-4EC1-9376-E2028809C0AF}" name="Number of adults aged 76 eligible in quarter 1" dataDxfId="106"/>
    <tableColumn id="34" xr3:uid="{2017BF55-B34F-45B8-BE73-C87FBE096E3C}" name="Number of adults aged 76 vaccinated in quarter 1" dataDxfId="105"/>
    <tableColumn id="53" xr3:uid="{545827C7-219A-4FD9-9F57-B2A1391A56B2}" name="Vaccine coverage aged 76 in quarter 1(%)" dataDxfId="104">
      <calculatedColumnFormula>uptake_in_those_aged_70_by_ccg98[[#This Row],[Number of adults aged 76 vaccinated in quarter 1]]/uptake_in_those_aged_70_by_ccg98[[#This Row],[Number of adults aged 76 eligible in quarter 1]]*100</calculatedColumnFormula>
    </tableColumn>
    <tableColumn id="35" xr3:uid="{7F51B384-6604-4554-8D21-9A364FC2629D}" name="Number of adults aged 77 eligible in quarter 1" dataDxfId="103"/>
    <tableColumn id="36" xr3:uid="{4FBB53E2-DED7-4B6F-A84E-2573615E4BAE}" name="Number of adults aged 77 vaccinated in quarter 1" dataDxfId="102"/>
    <tableColumn id="54" xr3:uid="{A9BDE713-A250-4AA6-BDAB-D1C772A41F61}" name="Vaccine coverage aged 77 in quarter 1(%)" dataDxfId="101">
      <calculatedColumnFormula>uptake_in_those_aged_70_by_ccg98[[#This Row],[Number of adults aged 77 vaccinated in quarter 1]]/uptake_in_those_aged_70_by_ccg98[[#This Row],[Number of adults aged 77 eligible in quarter 1]]*100</calculatedColumnFormula>
    </tableColumn>
    <tableColumn id="37" xr3:uid="{2A8AC56A-BE4F-4FA7-AAF3-33119A604762}" name="Number of adults aged 78 eligible in quarter 1" dataDxfId="100"/>
    <tableColumn id="38" xr3:uid="{520EC000-74E4-4D05-BF86-FF50D0908190}" name="Number of adults aged 78 vaccinated in quarter 1" dataDxfId="99"/>
    <tableColumn id="55" xr3:uid="{3C76A0C4-8386-4F07-82CE-4C0F2A6BB109}" name="Vaccine coverage aged 78 in quarter 1(%)" dataDxfId="98">
      <calculatedColumnFormula>uptake_in_those_aged_70_by_ccg98[[#This Row],[Number of adults aged 78 vaccinated in quarter 1]]/uptake_in_those_aged_70_by_ccg98[[#This Row],[Number of adults aged 78 eligible in quarter 1]]*100</calculatedColumnFormula>
    </tableColumn>
    <tableColumn id="39" xr3:uid="{DE758F0D-5E78-43C8-A46E-89111B4B58A6}" name="Number of adults aged 79 eligible in quarter 1" dataDxfId="97"/>
    <tableColumn id="40" xr3:uid="{7B67C3D8-4B1A-4CA0-A1E6-910EA893DFBA}" name="Number of adults aged 79 vaccinated in quarter 1" dataDxfId="96"/>
    <tableColumn id="56" xr3:uid="{1786A67D-E845-4ECE-BF6C-6AE135261708}" name="Vaccine coverage aged 79 in quarter 1(%)" dataDxfId="95">
      <calculatedColumnFormula>uptake_in_those_aged_70_by_ccg98[[#This Row],[Number of adults aged 79 vaccinated in quarter 1]]/uptake_in_those_aged_70_by_ccg98[[#This Row],[Number of adults aged 79 eligible in quarter 1]]*100</calculatedColumnFormula>
    </tableColumn>
    <tableColumn id="41" xr3:uid="{B2C80237-9D8E-4A3A-A7BE-CB1C9B26DDAC}" name="Number of adults aged 80 eligible in quarter 1" dataDxfId="94"/>
    <tableColumn id="42" xr3:uid="{2DE4B49E-4621-4D25-89D2-0C69E2AC6497}" name="Number of adults aged 80 vaccinated in quarter 1" dataDxfId="93"/>
    <tableColumn id="57" xr3:uid="{22691114-85FD-42DF-B9BF-ED8C9C2E61F5}" name="Vaccine coverage aged 80 in quarter 1(%)" dataDxfId="92">
      <calculatedColumnFormula>uptake_in_those_aged_70_by_ccg98[[#This Row],[Number of adults aged 80 vaccinated in quarter 1]]/uptake_in_those_aged_70_by_ccg98[[#This Row],[Number of adults aged 80 eligible in quarter 1]]*100</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ortal.immform.phe.gov.uk/" TargetMode="External"/><Relationship Id="rId1" Type="http://schemas.openxmlformats.org/officeDocument/2006/relationships/hyperlink" Target="https://www.gov.uk/government/publications/shingles-vaccination-guidance-for-healthcare-professionals/shingles-immunisation-programme-information-for-healthcare-practitioner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zoomScale="80" zoomScaleNormal="80" workbookViewId="0"/>
  </sheetViews>
  <sheetFormatPr defaultColWidth="11.21875" defaultRowHeight="15" x14ac:dyDescent="0.2"/>
  <cols>
    <col min="1" max="1" width="10.77734375" customWidth="1"/>
    <col min="2" max="2" width="11.21875" customWidth="1"/>
  </cols>
  <sheetData>
    <row r="1" spans="1:18" ht="20.25" customHeight="1" x14ac:dyDescent="0.3">
      <c r="A1" s="1" t="s">
        <v>677</v>
      </c>
      <c r="B1" s="2"/>
      <c r="C1" s="2"/>
      <c r="D1" s="2"/>
      <c r="E1" s="2"/>
      <c r="F1" s="2"/>
      <c r="G1" s="2"/>
      <c r="H1" s="3"/>
      <c r="I1" s="3"/>
      <c r="J1" s="3"/>
      <c r="K1" s="3"/>
      <c r="L1" s="3"/>
      <c r="M1" s="3"/>
      <c r="N1" s="3"/>
      <c r="O1" s="3"/>
      <c r="P1" s="3"/>
      <c r="Q1" s="3"/>
      <c r="R1" s="3"/>
    </row>
    <row r="2" spans="1:18" ht="18" customHeight="1" x14ac:dyDescent="0.25">
      <c r="A2" s="4" t="s">
        <v>0</v>
      </c>
      <c r="B2" s="5"/>
      <c r="C2" s="5"/>
      <c r="D2" s="5"/>
      <c r="E2" s="5"/>
      <c r="F2" s="5"/>
      <c r="G2" s="5"/>
      <c r="H2" s="6"/>
      <c r="I2" s="6"/>
      <c r="J2" s="6"/>
      <c r="K2" s="6"/>
      <c r="L2" s="6"/>
      <c r="M2" s="6"/>
      <c r="N2" s="6"/>
      <c r="O2" s="3"/>
      <c r="P2" s="3"/>
      <c r="Q2" s="3"/>
      <c r="R2" s="3"/>
    </row>
    <row r="3" spans="1:18" ht="15.75" customHeight="1" x14ac:dyDescent="0.25">
      <c r="A3" s="7" t="s">
        <v>1</v>
      </c>
      <c r="B3" s="8"/>
      <c r="C3" s="8"/>
      <c r="D3" s="8"/>
      <c r="E3" s="8"/>
      <c r="F3" s="8"/>
      <c r="G3" s="8"/>
      <c r="H3" s="9"/>
      <c r="I3" s="9"/>
      <c r="J3" s="9"/>
      <c r="K3" s="9"/>
      <c r="L3" s="9"/>
      <c r="M3" s="9"/>
      <c r="N3" s="9"/>
      <c r="O3" s="3"/>
      <c r="P3" s="3"/>
      <c r="Q3" s="3"/>
      <c r="R3" s="3"/>
    </row>
    <row r="4" spans="1:18" ht="15.75" customHeight="1" x14ac:dyDescent="0.25">
      <c r="A4" s="10" t="s">
        <v>2</v>
      </c>
      <c r="B4" s="10"/>
      <c r="C4" s="10"/>
      <c r="D4" s="10"/>
      <c r="E4" s="10"/>
      <c r="F4" s="10"/>
      <c r="G4" s="10"/>
      <c r="O4" s="3"/>
      <c r="P4" s="3"/>
      <c r="Q4" s="3"/>
      <c r="R4" s="3"/>
    </row>
    <row r="5" spans="1:18" ht="15.75" customHeight="1" x14ac:dyDescent="0.25">
      <c r="A5" s="10" t="s">
        <v>3</v>
      </c>
      <c r="B5" s="10"/>
      <c r="C5" s="10"/>
      <c r="D5" s="10"/>
      <c r="E5" s="10"/>
      <c r="F5" s="10"/>
      <c r="G5" s="10"/>
      <c r="O5" s="3"/>
      <c r="P5" s="3"/>
      <c r="Q5" s="3"/>
      <c r="R5" s="3"/>
    </row>
    <row r="6" spans="1:18" ht="15.75" customHeight="1" x14ac:dyDescent="0.25">
      <c r="A6" s="10" t="s">
        <v>4</v>
      </c>
      <c r="B6" s="5"/>
      <c r="C6" s="5"/>
      <c r="D6" s="5"/>
      <c r="E6" s="5"/>
      <c r="F6" s="5"/>
      <c r="G6" s="5"/>
      <c r="H6" s="6"/>
      <c r="I6" s="6"/>
      <c r="J6" s="6"/>
      <c r="K6" s="6"/>
      <c r="L6" s="6"/>
      <c r="M6" s="6"/>
      <c r="N6" s="6"/>
      <c r="O6" s="3"/>
      <c r="P6" s="3"/>
      <c r="Q6" s="3"/>
      <c r="R6" s="3"/>
    </row>
    <row r="7" spans="1:18" ht="15.75" customHeight="1" x14ac:dyDescent="0.25">
      <c r="A7" s="10" t="s">
        <v>5</v>
      </c>
      <c r="B7" s="5"/>
      <c r="C7" s="5"/>
      <c r="D7" s="5"/>
      <c r="E7" s="5"/>
      <c r="F7" s="5"/>
      <c r="G7" s="5"/>
      <c r="H7" s="6"/>
      <c r="I7" s="6"/>
      <c r="J7" s="6"/>
      <c r="K7" s="6"/>
      <c r="L7" s="6"/>
      <c r="M7" s="6"/>
      <c r="N7" s="6"/>
      <c r="O7" s="3"/>
      <c r="P7" s="3"/>
      <c r="Q7" s="3"/>
      <c r="R7" s="3"/>
    </row>
    <row r="8" spans="1:18" ht="15.75" customHeight="1" x14ac:dyDescent="0.25">
      <c r="A8" s="10" t="s">
        <v>6</v>
      </c>
      <c r="B8" s="5"/>
      <c r="C8" s="5"/>
      <c r="D8" s="5"/>
      <c r="E8" s="5"/>
      <c r="F8" s="5"/>
      <c r="G8" s="5"/>
      <c r="H8" s="6"/>
      <c r="I8" s="6"/>
      <c r="J8" s="6"/>
      <c r="K8" s="6"/>
      <c r="L8" s="6"/>
      <c r="M8" s="6"/>
      <c r="N8" s="6"/>
      <c r="O8" s="3"/>
      <c r="P8" s="3"/>
      <c r="Q8" s="3"/>
      <c r="R8" s="3"/>
    </row>
    <row r="9" spans="1:18" x14ac:dyDescent="0.2">
      <c r="A9" s="8" t="s">
        <v>7</v>
      </c>
      <c r="B9" s="8"/>
      <c r="C9" s="8"/>
      <c r="D9" s="8"/>
      <c r="E9" s="8"/>
      <c r="F9" s="8"/>
      <c r="G9" s="8"/>
    </row>
    <row r="10" spans="1:18" ht="18" customHeight="1" x14ac:dyDescent="0.25">
      <c r="A10" s="4" t="s">
        <v>8</v>
      </c>
      <c r="B10" s="10"/>
      <c r="C10" s="10"/>
      <c r="D10" s="10"/>
      <c r="E10" s="10"/>
      <c r="F10" s="10"/>
      <c r="G10" s="10"/>
    </row>
    <row r="11" spans="1:18" x14ac:dyDescent="0.2">
      <c r="A11" s="10" t="s">
        <v>9</v>
      </c>
      <c r="B11" s="10"/>
      <c r="C11" s="10"/>
      <c r="D11" s="10"/>
      <c r="E11" s="10"/>
      <c r="F11" s="10"/>
      <c r="G11" s="10"/>
    </row>
    <row r="12" spans="1:18" x14ac:dyDescent="0.2">
      <c r="A12" s="10" t="s">
        <v>10</v>
      </c>
      <c r="B12" s="10"/>
      <c r="C12" s="10"/>
      <c r="D12" s="10"/>
      <c r="E12" s="10"/>
      <c r="F12" s="10"/>
      <c r="G12" s="10"/>
    </row>
    <row r="13" spans="1:18" ht="15.75" customHeight="1" x14ac:dyDescent="0.2">
      <c r="A13" s="10" t="s">
        <v>11</v>
      </c>
      <c r="B13" s="5"/>
      <c r="C13" s="5"/>
      <c r="D13" s="5"/>
      <c r="E13" s="5"/>
      <c r="F13" s="5"/>
      <c r="G13" s="5"/>
      <c r="H13" s="6"/>
      <c r="I13" s="6"/>
      <c r="J13" s="6"/>
      <c r="K13" s="6"/>
      <c r="L13" s="6"/>
      <c r="M13" s="6"/>
      <c r="N13" s="6"/>
    </row>
    <row r="14" spans="1:18" x14ac:dyDescent="0.2">
      <c r="A14" s="10" t="s">
        <v>12</v>
      </c>
      <c r="B14" s="5"/>
      <c r="C14" s="5"/>
      <c r="D14" s="5"/>
      <c r="E14" s="5"/>
      <c r="F14" s="5"/>
      <c r="G14" s="5"/>
      <c r="H14" s="6"/>
      <c r="I14" s="6"/>
      <c r="J14" s="6"/>
      <c r="K14" s="6"/>
      <c r="L14" s="6"/>
      <c r="M14" s="6"/>
      <c r="N14" s="6"/>
    </row>
  </sheetData>
  <hyperlinks>
    <hyperlink ref="A3" r:id="rId1" xr:uid="{00000000-0004-0000-0000-000000000000}"/>
    <hyperlink ref="A9" r:id="rId2" xr:uid="{00000000-0004-0000-0000-000001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B8DF9-2DE3-4254-9520-9ACB9A2CFAD0}">
  <dimension ref="A1:AX111"/>
  <sheetViews>
    <sheetView zoomScale="80" zoomScaleNormal="80" workbookViewId="0"/>
  </sheetViews>
  <sheetFormatPr defaultColWidth="11.21875" defaultRowHeight="15" x14ac:dyDescent="0.2"/>
  <cols>
    <col min="1" max="1" width="11.21875" customWidth="1"/>
    <col min="2" max="2" width="84.33203125" customWidth="1"/>
    <col min="3" max="3" width="61.21875" customWidth="1"/>
    <col min="4" max="4" width="47.5546875" customWidth="1"/>
    <col min="5" max="5" width="40.77734375" customWidth="1"/>
    <col min="6" max="6" width="43.88671875" bestFit="1" customWidth="1"/>
    <col min="7" max="7" width="47.33203125" bestFit="1" customWidth="1"/>
    <col min="8" max="8" width="40" bestFit="1" customWidth="1"/>
    <col min="9" max="9" width="43.88671875" bestFit="1" customWidth="1"/>
    <col min="10" max="10" width="47.33203125" bestFit="1" customWidth="1"/>
    <col min="11" max="11" width="40" bestFit="1" customWidth="1"/>
    <col min="12" max="12" width="43.88671875" bestFit="1" customWidth="1"/>
    <col min="13" max="13" width="47.33203125" bestFit="1" customWidth="1"/>
    <col min="14" max="14" width="40" bestFit="1" customWidth="1"/>
    <col min="15" max="20" width="40" customWidth="1"/>
    <col min="21" max="21" width="39.6640625" bestFit="1" customWidth="1"/>
    <col min="22" max="22" width="43.88671875" bestFit="1" customWidth="1"/>
    <col min="23" max="26" width="43.88671875" customWidth="1"/>
    <col min="27" max="27" width="37.6640625" bestFit="1" customWidth="1"/>
    <col min="28" max="28" width="47.33203125" bestFit="1" customWidth="1"/>
    <col min="29" max="29" width="39.88671875" bestFit="1" customWidth="1"/>
    <col min="30" max="30" width="44.109375" bestFit="1" customWidth="1"/>
    <col min="31" max="31" width="47.33203125" bestFit="1" customWidth="1"/>
    <col min="32" max="32" width="39.88671875" bestFit="1" customWidth="1"/>
    <col min="33" max="33" width="44.109375" bestFit="1" customWidth="1"/>
    <col min="34" max="34" width="47.33203125" bestFit="1" customWidth="1"/>
    <col min="35" max="35" width="39.88671875" bestFit="1" customWidth="1"/>
    <col min="36" max="36" width="44.109375" bestFit="1" customWidth="1"/>
    <col min="37" max="37" width="47.33203125" bestFit="1" customWidth="1"/>
    <col min="38" max="38" width="39.88671875" bestFit="1" customWidth="1"/>
    <col min="39" max="39" width="44.109375" bestFit="1" customWidth="1"/>
    <col min="40" max="40" width="47.33203125" bestFit="1" customWidth="1"/>
    <col min="41" max="41" width="39.88671875" bestFit="1" customWidth="1"/>
    <col min="42" max="42" width="45.109375" bestFit="1" customWidth="1"/>
    <col min="43" max="43" width="48.33203125" bestFit="1" customWidth="1"/>
    <col min="44" max="44" width="40.88671875" bestFit="1" customWidth="1"/>
    <col min="45" max="45" width="45.109375" bestFit="1" customWidth="1"/>
    <col min="46" max="46" width="48.33203125" bestFit="1" customWidth="1"/>
    <col min="47" max="47" width="42" bestFit="1" customWidth="1"/>
    <col min="48" max="48" width="45.109375" bestFit="1" customWidth="1"/>
    <col min="49" max="49" width="48.33203125" bestFit="1" customWidth="1"/>
    <col min="50" max="50" width="41.33203125" bestFit="1" customWidth="1"/>
  </cols>
  <sheetData>
    <row r="1" spans="1:50" ht="20.25" x14ac:dyDescent="0.3">
      <c r="A1" s="16" t="s">
        <v>632</v>
      </c>
      <c r="B1" s="11"/>
      <c r="C1" s="11"/>
      <c r="D1" s="11"/>
      <c r="E1" s="11"/>
    </row>
    <row r="2" spans="1:50" x14ac:dyDescent="0.2">
      <c r="A2" t="s">
        <v>16</v>
      </c>
      <c r="W2">
        <v>71</v>
      </c>
    </row>
    <row r="3" spans="1:50" ht="15.75" x14ac:dyDescent="0.25">
      <c r="A3" s="13" t="s">
        <v>17</v>
      </c>
      <c r="B3" s="13" t="s">
        <v>18</v>
      </c>
      <c r="C3" s="19" t="s">
        <v>19</v>
      </c>
      <c r="D3" s="19" t="s">
        <v>20</v>
      </c>
      <c r="E3" s="19" t="s">
        <v>21</v>
      </c>
      <c r="F3" s="19" t="s">
        <v>633</v>
      </c>
      <c r="G3" s="19" t="s">
        <v>634</v>
      </c>
      <c r="H3" s="19" t="s">
        <v>635</v>
      </c>
      <c r="I3" s="19" t="s">
        <v>636</v>
      </c>
      <c r="J3" s="19" t="s">
        <v>637</v>
      </c>
      <c r="K3" s="19" t="s">
        <v>638</v>
      </c>
      <c r="L3" s="19" t="s">
        <v>639</v>
      </c>
      <c r="M3" s="19" t="s">
        <v>640</v>
      </c>
      <c r="N3" s="19" t="s">
        <v>641</v>
      </c>
      <c r="O3" s="19" t="s">
        <v>642</v>
      </c>
      <c r="P3" s="19" t="s">
        <v>643</v>
      </c>
      <c r="Q3" s="19" t="s">
        <v>644</v>
      </c>
      <c r="R3" s="19" t="s">
        <v>629</v>
      </c>
      <c r="S3" s="19" t="s">
        <v>630</v>
      </c>
      <c r="T3" s="19" t="s">
        <v>645</v>
      </c>
      <c r="U3" s="19" t="s">
        <v>646</v>
      </c>
      <c r="V3" s="19" t="s">
        <v>647</v>
      </c>
      <c r="W3" s="19" t="s">
        <v>648</v>
      </c>
      <c r="X3" s="19" t="s">
        <v>649</v>
      </c>
      <c r="Y3" s="19" t="s">
        <v>650</v>
      </c>
      <c r="Z3" s="19" t="s">
        <v>651</v>
      </c>
      <c r="AA3" s="19" t="s">
        <v>652</v>
      </c>
      <c r="AB3" s="19" t="s">
        <v>653</v>
      </c>
      <c r="AC3" s="19" t="s">
        <v>654</v>
      </c>
      <c r="AD3" s="19" t="s">
        <v>655</v>
      </c>
      <c r="AE3" s="19" t="s">
        <v>656</v>
      </c>
      <c r="AF3" s="19" t="s">
        <v>657</v>
      </c>
      <c r="AG3" s="19" t="s">
        <v>658</v>
      </c>
      <c r="AH3" s="19" t="s">
        <v>659</v>
      </c>
      <c r="AI3" s="19" t="s">
        <v>660</v>
      </c>
      <c r="AJ3" s="19" t="s">
        <v>661</v>
      </c>
      <c r="AK3" s="19" t="s">
        <v>662</v>
      </c>
      <c r="AL3" s="19" t="s">
        <v>663</v>
      </c>
      <c r="AM3" s="19" t="s">
        <v>664</v>
      </c>
      <c r="AN3" s="19" t="s">
        <v>665</v>
      </c>
      <c r="AO3" s="19" t="s">
        <v>666</v>
      </c>
      <c r="AP3" s="19" t="s">
        <v>667</v>
      </c>
      <c r="AQ3" s="19" t="s">
        <v>668</v>
      </c>
      <c r="AR3" s="19" t="s">
        <v>669</v>
      </c>
      <c r="AS3" s="19" t="s">
        <v>670</v>
      </c>
      <c r="AT3" s="19" t="s">
        <v>671</v>
      </c>
      <c r="AU3" s="19" t="s">
        <v>672</v>
      </c>
      <c r="AV3" s="19" t="s">
        <v>673</v>
      </c>
      <c r="AW3" s="19" t="s">
        <v>674</v>
      </c>
      <c r="AX3" s="19" t="s">
        <v>675</v>
      </c>
    </row>
    <row r="4" spans="1:50" x14ac:dyDescent="0.2">
      <c r="A4" t="s">
        <v>22</v>
      </c>
      <c r="B4" t="s">
        <v>23</v>
      </c>
      <c r="C4" s="21">
        <v>22999</v>
      </c>
      <c r="D4" s="21">
        <v>1141</v>
      </c>
      <c r="E4" s="20">
        <f>ICB_Coverage!$D4/ICB_Coverage!$C4*100</f>
        <v>4.9610852645767212</v>
      </c>
      <c r="F4">
        <v>22272</v>
      </c>
      <c r="G4">
        <v>6838</v>
      </c>
      <c r="H4" s="20">
        <f>uptake_in_those_aged_70_by_ccg98[[#This Row],[Number of adults aged 66 vaccinated in quarter 1]]/uptake_in_those_aged_70_by_ccg98[[#This Row],[Number of adults aged 66 eligible in quarter 1]]*100</f>
        <v>30.702227011494255</v>
      </c>
      <c r="I4" s="21">
        <v>21399</v>
      </c>
      <c r="J4" s="21">
        <v>638</v>
      </c>
      <c r="K4" s="20">
        <f>uptake_in_those_aged_70_by_ccg98[[#This Row],[Number of adults aged 67 vaccinated in quarter 1]]/uptake_in_those_aged_70_by_ccg98[[#This Row],[Number of adults aged 67 eligible in quarter 1]]*100</f>
        <v>2.9814477312023926</v>
      </c>
      <c r="L4">
        <v>20801</v>
      </c>
      <c r="M4">
        <v>331</v>
      </c>
      <c r="N4" s="25">
        <f>uptake_in_those_aged_70_by_ccg98[[#This Row],[Number of adults aged 68 vaccinated in quarter 1]]/uptake_in_those_aged_70_by_ccg98[[#This Row],[Number of adults aged 68 eligible in quarter 1]]*100</f>
        <v>1.5912696504975721</v>
      </c>
      <c r="O4" s="21">
        <v>19809</v>
      </c>
      <c r="P4" s="21">
        <v>347</v>
      </c>
      <c r="Q4" s="25">
        <f>uptake_in_those_aged_70_by_ccg98[[#This Row],[Number of adults aged 69 vaccinated in quarter 1]]/uptake_in_those_aged_70_by_ccg98[[#This Row],[Number of adults aged 69 eligible in quarter 1]]*100</f>
        <v>1.7517290120652229</v>
      </c>
      <c r="R4">
        <v>18722</v>
      </c>
      <c r="S4">
        <v>1490</v>
      </c>
      <c r="T4" s="20">
        <f>uptake_in_those_aged_70_by_ccg98[[#This Row],[Number of adults aged 70 vaccinated in quarter 1]]/uptake_in_those_aged_70_by_ccg98[[#This Row],[Number of adults aged 70 eligible in quarter 1]]*100</f>
        <v>7.9585514368123071</v>
      </c>
      <c r="U4">
        <v>18419</v>
      </c>
      <c r="V4">
        <v>7695</v>
      </c>
      <c r="W4" s="20">
        <f>uptake_in_those_aged_70_by_ccg98[[#This Row],[Number of adults aged 71 vaccinated in quarter 1]]/uptake_in_those_aged_70_by_ccg98[[#This Row],[Number of adults aged 71 eligible in quarter 1]]*100</f>
        <v>41.777512351376295</v>
      </c>
      <c r="X4">
        <v>18204</v>
      </c>
      <c r="Y4">
        <v>5575</v>
      </c>
      <c r="Z4" s="20">
        <f>uptake_in_those_aged_70_by_ccg98[[#This Row],[Number of adults aged 72 vaccinated in quarter 1]]/uptake_in_those_aged_70_by_ccg98[[#This Row],[Number of adults aged 72 eligible in quarter 1]]*100</f>
        <v>30.625137332454404</v>
      </c>
      <c r="AA4">
        <v>17410</v>
      </c>
      <c r="AB4">
        <v>3068</v>
      </c>
      <c r="AC4" s="20">
        <f>uptake_in_those_aged_70_by_ccg98[[#This Row],[Number of adults aged 73 vaccinated in quarter 1]]/uptake_in_those_aged_70_by_ccg98[[#This Row],[Number of adults aged 73 eligible in quarter 1]]*100</f>
        <v>17.6220562894888</v>
      </c>
      <c r="AD4">
        <v>17158</v>
      </c>
      <c r="AE4">
        <v>2082</v>
      </c>
      <c r="AF4" s="20">
        <f>uptake_in_those_aged_70_by_ccg98[[#This Row],[Number of adults aged 74 vaccinated in quarter 1]]/uptake_in_those_aged_70_by_ccg98[[#This Row],[Number of adults aged 74 eligible in quarter 1]]*100</f>
        <v>12.134281384776781</v>
      </c>
      <c r="AG4">
        <v>17298</v>
      </c>
      <c r="AH4">
        <v>1687</v>
      </c>
      <c r="AI4" s="20">
        <f>uptake_in_those_aged_70_by_ccg98[[#This Row],[Number of adults aged 75 vaccinated in quarter 1]]/uptake_in_those_aged_70_by_ccg98[[#This Row],[Number of adults aged 75 eligible in quarter 1]]*100</f>
        <v>9.7525725517400854</v>
      </c>
      <c r="AJ4">
        <v>17817</v>
      </c>
      <c r="AK4">
        <v>1225</v>
      </c>
      <c r="AL4" s="20">
        <f>uptake_in_those_aged_70_by_ccg98[[#This Row],[Number of adults aged 76 vaccinated in quarter 1]]/uptake_in_those_aged_70_by_ccg98[[#This Row],[Number of adults aged 76 eligible in quarter 1]]*100</f>
        <v>6.8754560251445245</v>
      </c>
      <c r="AM4">
        <v>18211</v>
      </c>
      <c r="AN4">
        <v>1061</v>
      </c>
      <c r="AO4" s="20">
        <f>uptake_in_those_aged_70_by_ccg98[[#This Row],[Number of adults aged 77 vaccinated in quarter 1]]/uptake_in_those_aged_70_by_ccg98[[#This Row],[Number of adults aged 77 eligible in quarter 1]]*100</f>
        <v>5.8261490308055572</v>
      </c>
      <c r="AP4">
        <v>20169</v>
      </c>
      <c r="AQ4">
        <v>910</v>
      </c>
      <c r="AR4" s="20">
        <f>uptake_in_those_aged_70_by_ccg98[[#This Row],[Number of adults aged 78 vaccinated in quarter 1]]/uptake_in_those_aged_70_by_ccg98[[#This Row],[Number of adults aged 78 eligible in quarter 1]]*100</f>
        <v>4.5118746591303482</v>
      </c>
      <c r="AS4">
        <v>14894</v>
      </c>
      <c r="AT4">
        <v>478</v>
      </c>
      <c r="AU4" s="20">
        <f>uptake_in_those_aged_70_by_ccg98[[#This Row],[Number of adults aged 79 vaccinated in quarter 1]]/uptake_in_those_aged_70_by_ccg98[[#This Row],[Number of adults aged 79 eligible in quarter 1]]*100</f>
        <v>3.2093460453874041</v>
      </c>
      <c r="AV4">
        <v>13247</v>
      </c>
      <c r="AW4">
        <v>392</v>
      </c>
      <c r="AX4" s="25">
        <f>uptake_in_those_aged_70_by_ccg98[[#This Row],[Number of adults aged 80 vaccinated in quarter 1]]/uptake_in_those_aged_70_by_ccg98[[#This Row],[Number of adults aged 80 eligible in quarter 1]]*100</f>
        <v>2.9591605646561483</v>
      </c>
    </row>
    <row r="5" spans="1:50" x14ac:dyDescent="0.2">
      <c r="A5" t="s">
        <v>24</v>
      </c>
      <c r="B5" t="s">
        <v>25</v>
      </c>
      <c r="C5" s="21">
        <v>16770</v>
      </c>
      <c r="D5">
        <v>937</v>
      </c>
      <c r="E5" s="20">
        <f>ICB_Coverage!$D5/ICB_Coverage!$C5*100</f>
        <v>5.5873583780560523</v>
      </c>
      <c r="F5">
        <v>16179</v>
      </c>
      <c r="G5">
        <v>5529</v>
      </c>
      <c r="H5" s="20">
        <f>uptake_in_those_aged_70_by_ccg98[[#This Row],[Number of adults aged 66 vaccinated in quarter 1]]/uptake_in_those_aged_70_by_ccg98[[#This Row],[Number of adults aged 66 eligible in quarter 1]]*100</f>
        <v>34.173929167439269</v>
      </c>
      <c r="I5" s="21">
        <v>15744</v>
      </c>
      <c r="J5" s="21">
        <v>405</v>
      </c>
      <c r="K5" s="20">
        <f>uptake_in_those_aged_70_by_ccg98[[#This Row],[Number of adults aged 67 vaccinated in quarter 1]]/uptake_in_those_aged_70_by_ccg98[[#This Row],[Number of adults aged 67 eligible in quarter 1]]*100</f>
        <v>2.5724085365853657</v>
      </c>
      <c r="L5">
        <v>15005</v>
      </c>
      <c r="M5">
        <v>273</v>
      </c>
      <c r="N5" s="25">
        <f>uptake_in_those_aged_70_by_ccg98[[#This Row],[Number of adults aged 68 vaccinated in quarter 1]]/uptake_in_those_aged_70_by_ccg98[[#This Row],[Number of adults aged 68 eligible in quarter 1]]*100</f>
        <v>1.8193935354881705</v>
      </c>
      <c r="O5" s="21">
        <v>14437</v>
      </c>
      <c r="P5" s="21">
        <v>270</v>
      </c>
      <c r="Q5" s="25">
        <f>uptake_in_those_aged_70_by_ccg98[[#This Row],[Number of adults aged 69 vaccinated in quarter 1]]/uptake_in_those_aged_70_by_ccg98[[#This Row],[Number of adults aged 69 eligible in quarter 1]]*100</f>
        <v>1.8701946387753687</v>
      </c>
      <c r="R5">
        <v>13495</v>
      </c>
      <c r="S5">
        <v>1243</v>
      </c>
      <c r="T5" s="20">
        <f>uptake_in_those_aged_70_by_ccg98[[#This Row],[Number of adults aged 70 vaccinated in quarter 1]]/uptake_in_those_aged_70_by_ccg98[[#This Row],[Number of adults aged 70 eligible in quarter 1]]*100</f>
        <v>9.2108188217858462</v>
      </c>
      <c r="U5">
        <v>13345</v>
      </c>
      <c r="V5">
        <v>6327</v>
      </c>
      <c r="W5" s="20">
        <f>uptake_in_those_aged_70_by_ccg98[[#This Row],[Number of adults aged 71 vaccinated in quarter 1]]/uptake_in_those_aged_70_by_ccg98[[#This Row],[Number of adults aged 71 eligible in quarter 1]]*100</f>
        <v>47.411015361558633</v>
      </c>
      <c r="X5">
        <v>13168</v>
      </c>
      <c r="Y5">
        <v>3700</v>
      </c>
      <c r="Z5" s="20">
        <f>uptake_in_those_aged_70_by_ccg98[[#This Row],[Number of adults aged 72 vaccinated in quarter 1]]/uptake_in_those_aged_70_by_ccg98[[#This Row],[Number of adults aged 72 eligible in quarter 1]]*100</f>
        <v>28.098420413122721</v>
      </c>
      <c r="AA5">
        <v>12226</v>
      </c>
      <c r="AB5">
        <v>2113</v>
      </c>
      <c r="AC5" s="20">
        <f>uptake_in_those_aged_70_by_ccg98[[#This Row],[Number of adults aged 73 vaccinated in quarter 1]]/uptake_in_those_aged_70_by_ccg98[[#This Row],[Number of adults aged 73 eligible in quarter 1]]*100</f>
        <v>17.282839849501062</v>
      </c>
      <c r="AD5">
        <v>12435</v>
      </c>
      <c r="AE5">
        <v>1540</v>
      </c>
      <c r="AF5" s="20">
        <f>uptake_in_those_aged_70_by_ccg98[[#This Row],[Number of adults aged 74 vaccinated in quarter 1]]/uptake_in_those_aged_70_by_ccg98[[#This Row],[Number of adults aged 74 eligible in quarter 1]]*100</f>
        <v>12.384398874145557</v>
      </c>
      <c r="AG5">
        <v>12116</v>
      </c>
      <c r="AH5">
        <v>1343</v>
      </c>
      <c r="AI5" s="20">
        <f>uptake_in_those_aged_70_by_ccg98[[#This Row],[Number of adults aged 75 vaccinated in quarter 1]]/uptake_in_those_aged_70_by_ccg98[[#This Row],[Number of adults aged 75 eligible in quarter 1]]*100</f>
        <v>11.084516342027072</v>
      </c>
      <c r="AJ5">
        <v>12205</v>
      </c>
      <c r="AK5">
        <v>1067</v>
      </c>
      <c r="AL5" s="20">
        <f>uptake_in_those_aged_70_by_ccg98[[#This Row],[Number of adults aged 76 vaccinated in quarter 1]]/uptake_in_those_aged_70_by_ccg98[[#This Row],[Number of adults aged 76 eligible in quarter 1]]*100</f>
        <v>8.7423187218353142</v>
      </c>
      <c r="AM5">
        <v>12771</v>
      </c>
      <c r="AN5">
        <v>946</v>
      </c>
      <c r="AO5" s="20">
        <f>uptake_in_those_aged_70_by_ccg98[[#This Row],[Number of adults aged 77 vaccinated in quarter 1]]/uptake_in_those_aged_70_by_ccg98[[#This Row],[Number of adults aged 77 eligible in quarter 1]]*100</f>
        <v>7.4074074074074066</v>
      </c>
      <c r="AP5">
        <v>13509</v>
      </c>
      <c r="AQ5">
        <v>820</v>
      </c>
      <c r="AR5" s="20">
        <f>uptake_in_those_aged_70_by_ccg98[[#This Row],[Number of adults aged 78 vaccinated in quarter 1]]/uptake_in_those_aged_70_by_ccg98[[#This Row],[Number of adults aged 78 eligible in quarter 1]]*100</f>
        <v>6.0700273891479757</v>
      </c>
      <c r="AS5">
        <v>10497</v>
      </c>
      <c r="AT5">
        <v>448</v>
      </c>
      <c r="AU5" s="20">
        <f>uptake_in_those_aged_70_by_ccg98[[#This Row],[Number of adults aged 79 vaccinated in quarter 1]]/uptake_in_those_aged_70_by_ccg98[[#This Row],[Number of adults aged 79 eligible in quarter 1]]*100</f>
        <v>4.2678860626845765</v>
      </c>
      <c r="AV5">
        <v>9721</v>
      </c>
      <c r="AW5">
        <v>308</v>
      </c>
      <c r="AX5" s="25">
        <f>uptake_in_those_aged_70_by_ccg98[[#This Row],[Number of adults aged 80 vaccinated in quarter 1]]/uptake_in_those_aged_70_by_ccg98[[#This Row],[Number of adults aged 80 eligible in quarter 1]]*100</f>
        <v>3.1683983129307682</v>
      </c>
    </row>
    <row r="6" spans="1:50" x14ac:dyDescent="0.2">
      <c r="A6" t="s">
        <v>26</v>
      </c>
      <c r="B6" t="s">
        <v>27</v>
      </c>
      <c r="C6" s="21">
        <v>10742</v>
      </c>
      <c r="D6">
        <v>747</v>
      </c>
      <c r="E6" s="20">
        <f>ICB_Coverage!$D6/ICB_Coverage!$C6*100</f>
        <v>6.9540122882144857</v>
      </c>
      <c r="F6">
        <v>10694</v>
      </c>
      <c r="G6">
        <v>4120</v>
      </c>
      <c r="H6" s="20">
        <f>uptake_in_those_aged_70_by_ccg98[[#This Row],[Number of adults aged 66 vaccinated in quarter 1]]/uptake_in_those_aged_70_by_ccg98[[#This Row],[Number of adults aged 66 eligible in quarter 1]]*100</f>
        <v>38.526276416682251</v>
      </c>
      <c r="I6" s="21">
        <v>10342</v>
      </c>
      <c r="J6" s="21">
        <v>369</v>
      </c>
      <c r="K6" s="20">
        <f>uptake_in_those_aged_70_by_ccg98[[#This Row],[Number of adults aged 67 vaccinated in quarter 1]]/uptake_in_those_aged_70_by_ccg98[[#This Row],[Number of adults aged 67 eligible in quarter 1]]*100</f>
        <v>3.5679752465673955</v>
      </c>
      <c r="L6">
        <v>9923</v>
      </c>
      <c r="M6">
        <v>239</v>
      </c>
      <c r="N6" s="25">
        <f>uptake_in_those_aged_70_by_ccg98[[#This Row],[Number of adults aged 68 vaccinated in quarter 1]]/uptake_in_those_aged_70_by_ccg98[[#This Row],[Number of adults aged 68 eligible in quarter 1]]*100</f>
        <v>2.4085458026806408</v>
      </c>
      <c r="O6" s="21">
        <v>9723</v>
      </c>
      <c r="P6" s="21">
        <v>237</v>
      </c>
      <c r="Q6" s="25">
        <f>uptake_in_those_aged_70_by_ccg98[[#This Row],[Number of adults aged 69 vaccinated in quarter 1]]/uptake_in_those_aged_70_by_ccg98[[#This Row],[Number of adults aged 69 eligible in quarter 1]]*100</f>
        <v>2.4375192841715521</v>
      </c>
      <c r="R6">
        <v>9245</v>
      </c>
      <c r="S6">
        <v>974</v>
      </c>
      <c r="T6" s="20">
        <f>uptake_in_those_aged_70_by_ccg98[[#This Row],[Number of adults aged 70 vaccinated in quarter 1]]/uptake_in_those_aged_70_by_ccg98[[#This Row],[Number of adults aged 70 eligible in quarter 1]]*100</f>
        <v>10.535424553812872</v>
      </c>
      <c r="U6">
        <v>9435</v>
      </c>
      <c r="V6">
        <v>4773</v>
      </c>
      <c r="W6" s="20">
        <f>uptake_in_those_aged_70_by_ccg98[[#This Row],[Number of adults aged 71 vaccinated in quarter 1]]/uptake_in_those_aged_70_by_ccg98[[#This Row],[Number of adults aged 71 eligible in quarter 1]]*100</f>
        <v>50.588235294117645</v>
      </c>
      <c r="X6">
        <v>9480</v>
      </c>
      <c r="Y6">
        <v>2975</v>
      </c>
      <c r="Z6" s="20">
        <f>uptake_in_those_aged_70_by_ccg98[[#This Row],[Number of adults aged 72 vaccinated in quarter 1]]/uptake_in_those_aged_70_by_ccg98[[#This Row],[Number of adults aged 72 eligible in quarter 1]]*100</f>
        <v>31.381856540084392</v>
      </c>
      <c r="AA6">
        <v>9157</v>
      </c>
      <c r="AB6">
        <v>1725</v>
      </c>
      <c r="AC6" s="20">
        <f>uptake_in_those_aged_70_by_ccg98[[#This Row],[Number of adults aged 73 vaccinated in quarter 1]]/uptake_in_those_aged_70_by_ccg98[[#This Row],[Number of adults aged 73 eligible in quarter 1]]*100</f>
        <v>18.838047395435186</v>
      </c>
      <c r="AD6">
        <v>9046</v>
      </c>
      <c r="AE6">
        <v>1345</v>
      </c>
      <c r="AF6" s="20">
        <f>uptake_in_those_aged_70_by_ccg98[[#This Row],[Number of adults aged 74 vaccinated in quarter 1]]/uptake_in_those_aged_70_by_ccg98[[#This Row],[Number of adults aged 74 eligible in quarter 1]]*100</f>
        <v>14.868450143709927</v>
      </c>
      <c r="AG6">
        <v>8959</v>
      </c>
      <c r="AH6">
        <v>1084</v>
      </c>
      <c r="AI6" s="20">
        <f>uptake_in_those_aged_70_by_ccg98[[#This Row],[Number of adults aged 75 vaccinated in quarter 1]]/uptake_in_those_aged_70_by_ccg98[[#This Row],[Number of adults aged 75 eligible in quarter 1]]*100</f>
        <v>12.099564683558432</v>
      </c>
      <c r="AJ6">
        <v>9436</v>
      </c>
      <c r="AK6">
        <v>867</v>
      </c>
      <c r="AL6" s="20">
        <f>uptake_in_those_aged_70_by_ccg98[[#This Row],[Number of adults aged 76 vaccinated in quarter 1]]/uptake_in_those_aged_70_by_ccg98[[#This Row],[Number of adults aged 76 eligible in quarter 1]]*100</f>
        <v>9.188215345485375</v>
      </c>
      <c r="AM6">
        <v>9515</v>
      </c>
      <c r="AN6">
        <v>662</v>
      </c>
      <c r="AO6" s="20">
        <f>uptake_in_those_aged_70_by_ccg98[[#This Row],[Number of adults aged 77 vaccinated in quarter 1]]/uptake_in_those_aged_70_by_ccg98[[#This Row],[Number of adults aged 77 eligible in quarter 1]]*100</f>
        <v>6.9574356279558591</v>
      </c>
      <c r="AP6">
        <v>10217</v>
      </c>
      <c r="AQ6">
        <v>548</v>
      </c>
      <c r="AR6" s="20">
        <f>uptake_in_those_aged_70_by_ccg98[[#This Row],[Number of adults aged 78 vaccinated in quarter 1]]/uptake_in_those_aged_70_by_ccg98[[#This Row],[Number of adults aged 78 eligible in quarter 1]]*100</f>
        <v>5.3636096701575804</v>
      </c>
      <c r="AS6">
        <v>7990</v>
      </c>
      <c r="AT6">
        <v>354</v>
      </c>
      <c r="AU6" s="20">
        <f>uptake_in_those_aged_70_by_ccg98[[#This Row],[Number of adults aged 79 vaccinated in quarter 1]]/uptake_in_those_aged_70_by_ccg98[[#This Row],[Number of adults aged 79 eligible in quarter 1]]*100</f>
        <v>4.4305381727158952</v>
      </c>
      <c r="AV6">
        <v>7343</v>
      </c>
      <c r="AW6">
        <v>260</v>
      </c>
      <c r="AX6" s="25">
        <f>uptake_in_those_aged_70_by_ccg98[[#This Row],[Number of adults aged 80 vaccinated in quarter 1]]/uptake_in_those_aged_70_by_ccg98[[#This Row],[Number of adults aged 80 eligible in quarter 1]]*100</f>
        <v>3.5407871442189842</v>
      </c>
    </row>
    <row r="7" spans="1:50" x14ac:dyDescent="0.2">
      <c r="A7" t="s">
        <v>28</v>
      </c>
      <c r="B7" t="s">
        <v>29</v>
      </c>
      <c r="C7" s="21">
        <v>14271</v>
      </c>
      <c r="D7">
        <v>632</v>
      </c>
      <c r="E7" s="20">
        <f>ICB_Coverage!$D7/ICB_Coverage!$C7*100</f>
        <v>4.4285614182608093</v>
      </c>
      <c r="F7">
        <v>13772</v>
      </c>
      <c r="G7">
        <v>3976</v>
      </c>
      <c r="H7" s="20">
        <f>uptake_in_those_aged_70_by_ccg98[[#This Row],[Number of adults aged 66 vaccinated in quarter 1]]/uptake_in_those_aged_70_by_ccg98[[#This Row],[Number of adults aged 66 eligible in quarter 1]]*100</f>
        <v>28.870171362184145</v>
      </c>
      <c r="I7" s="21">
        <v>13288</v>
      </c>
      <c r="J7" s="21">
        <v>320</v>
      </c>
      <c r="K7" s="20">
        <f>uptake_in_those_aged_70_by_ccg98[[#This Row],[Number of adults aged 67 vaccinated in quarter 1]]/uptake_in_those_aged_70_by_ccg98[[#This Row],[Number of adults aged 67 eligible in quarter 1]]*100</f>
        <v>2.4081878386514148</v>
      </c>
      <c r="L7">
        <v>12636</v>
      </c>
      <c r="M7">
        <v>199</v>
      </c>
      <c r="N7" s="25">
        <f>uptake_in_those_aged_70_by_ccg98[[#This Row],[Number of adults aged 68 vaccinated in quarter 1]]/uptake_in_those_aged_70_by_ccg98[[#This Row],[Number of adults aged 68 eligible in quarter 1]]*100</f>
        <v>1.5748654637543527</v>
      </c>
      <c r="O7" s="21">
        <v>11995</v>
      </c>
      <c r="P7" s="21">
        <v>234</v>
      </c>
      <c r="Q7" s="25">
        <f>uptake_in_those_aged_70_by_ccg98[[#This Row],[Number of adults aged 69 vaccinated in quarter 1]]/uptake_in_those_aged_70_by_ccg98[[#This Row],[Number of adults aged 69 eligible in quarter 1]]*100</f>
        <v>1.9508128386827843</v>
      </c>
      <c r="R7">
        <v>11536</v>
      </c>
      <c r="S7">
        <v>1055</v>
      </c>
      <c r="T7" s="20">
        <f>uptake_in_those_aged_70_by_ccg98[[#This Row],[Number of adults aged 70 vaccinated in quarter 1]]/uptake_in_those_aged_70_by_ccg98[[#This Row],[Number of adults aged 70 eligible in quarter 1]]*100</f>
        <v>9.1452843273231625</v>
      </c>
      <c r="U7">
        <v>11426</v>
      </c>
      <c r="V7">
        <v>4812</v>
      </c>
      <c r="W7" s="20">
        <f>uptake_in_those_aged_70_by_ccg98[[#This Row],[Number of adults aged 71 vaccinated in quarter 1]]/uptake_in_those_aged_70_by_ccg98[[#This Row],[Number of adults aged 71 eligible in quarter 1]]*100</f>
        <v>42.114475757045334</v>
      </c>
      <c r="X7">
        <v>11308</v>
      </c>
      <c r="Y7">
        <v>2054</v>
      </c>
      <c r="Z7" s="20">
        <f>uptake_in_those_aged_70_by_ccg98[[#This Row],[Number of adults aged 72 vaccinated in quarter 1]]/uptake_in_those_aged_70_by_ccg98[[#This Row],[Number of adults aged 72 eligible in quarter 1]]*100</f>
        <v>18.164131588256101</v>
      </c>
      <c r="AA7">
        <v>10778</v>
      </c>
      <c r="AB7">
        <v>1632</v>
      </c>
      <c r="AC7" s="20">
        <f>uptake_in_those_aged_70_by_ccg98[[#This Row],[Number of adults aged 73 vaccinated in quarter 1]]/uptake_in_those_aged_70_by_ccg98[[#This Row],[Number of adults aged 73 eligible in quarter 1]]*100</f>
        <v>15.141955835962145</v>
      </c>
      <c r="AD7">
        <v>10906</v>
      </c>
      <c r="AE7">
        <v>1396</v>
      </c>
      <c r="AF7" s="20">
        <f>uptake_in_those_aged_70_by_ccg98[[#This Row],[Number of adults aged 74 vaccinated in quarter 1]]/uptake_in_those_aged_70_by_ccg98[[#This Row],[Number of adults aged 74 eligible in quarter 1]]*100</f>
        <v>12.800293416468001</v>
      </c>
      <c r="AG7">
        <v>10831</v>
      </c>
      <c r="AH7">
        <v>1204</v>
      </c>
      <c r="AI7" s="20">
        <f>uptake_in_those_aged_70_by_ccg98[[#This Row],[Number of adults aged 75 vaccinated in quarter 1]]/uptake_in_those_aged_70_by_ccg98[[#This Row],[Number of adults aged 75 eligible in quarter 1]]*100</f>
        <v>11.116240421013757</v>
      </c>
      <c r="AJ7">
        <v>11266</v>
      </c>
      <c r="AK7">
        <v>959</v>
      </c>
      <c r="AL7" s="20">
        <f>uptake_in_those_aged_70_by_ccg98[[#This Row],[Number of adults aged 76 vaccinated in quarter 1]]/uptake_in_those_aged_70_by_ccg98[[#This Row],[Number of adults aged 76 eligible in quarter 1]]*100</f>
        <v>8.5123380081661626</v>
      </c>
      <c r="AM7">
        <v>11998</v>
      </c>
      <c r="AN7">
        <v>1014</v>
      </c>
      <c r="AO7" s="20">
        <f>uptake_in_those_aged_70_by_ccg98[[#This Row],[Number of adults aged 77 vaccinated in quarter 1]]/uptake_in_those_aged_70_by_ccg98[[#This Row],[Number of adults aged 77 eligible in quarter 1]]*100</f>
        <v>8.4514085680946831</v>
      </c>
      <c r="AP7">
        <v>13831</v>
      </c>
      <c r="AQ7">
        <v>985</v>
      </c>
      <c r="AR7" s="20">
        <f>uptake_in_those_aged_70_by_ccg98[[#This Row],[Number of adults aged 78 vaccinated in quarter 1]]/uptake_in_those_aged_70_by_ccg98[[#This Row],[Number of adults aged 78 eligible in quarter 1]]*100</f>
        <v>7.1216831754753809</v>
      </c>
      <c r="AS7">
        <v>10447</v>
      </c>
      <c r="AT7">
        <v>649</v>
      </c>
      <c r="AU7" s="20">
        <f>uptake_in_those_aged_70_by_ccg98[[#This Row],[Number of adults aged 79 vaccinated in quarter 1]]/uptake_in_those_aged_70_by_ccg98[[#This Row],[Number of adults aged 79 eligible in quarter 1]]*100</f>
        <v>6.2123097539963625</v>
      </c>
      <c r="AV7">
        <v>8885</v>
      </c>
      <c r="AW7">
        <v>455</v>
      </c>
      <c r="AX7" s="25">
        <f>uptake_in_those_aged_70_by_ccg98[[#This Row],[Number of adults aged 80 vaccinated in quarter 1]]/uptake_in_those_aged_70_by_ccg98[[#This Row],[Number of adults aged 80 eligible in quarter 1]]*100</f>
        <v>5.1209904333145753</v>
      </c>
    </row>
    <row r="8" spans="1:50" x14ac:dyDescent="0.2">
      <c r="A8" t="s">
        <v>30</v>
      </c>
      <c r="B8" t="s">
        <v>31</v>
      </c>
      <c r="C8" s="21">
        <v>11015</v>
      </c>
      <c r="D8">
        <v>591</v>
      </c>
      <c r="E8" s="20">
        <f>ICB_Coverage!$D8/ICB_Coverage!$C8*100</f>
        <v>5.3654108034498407</v>
      </c>
      <c r="F8">
        <v>10703</v>
      </c>
      <c r="G8">
        <v>3616</v>
      </c>
      <c r="H8" s="20">
        <f>uptake_in_those_aged_70_by_ccg98[[#This Row],[Number of adults aged 66 vaccinated in quarter 1]]/uptake_in_those_aged_70_by_ccg98[[#This Row],[Number of adults aged 66 eligible in quarter 1]]*100</f>
        <v>33.784920115855364</v>
      </c>
      <c r="I8" s="21">
        <v>10173</v>
      </c>
      <c r="J8" s="21">
        <v>228</v>
      </c>
      <c r="K8" s="20">
        <f>uptake_in_those_aged_70_by_ccg98[[#This Row],[Number of adults aged 67 vaccinated in quarter 1]]/uptake_in_those_aged_70_by_ccg98[[#This Row],[Number of adults aged 67 eligible in quarter 1]]*100</f>
        <v>2.2412267767620171</v>
      </c>
      <c r="L8">
        <v>9672</v>
      </c>
      <c r="M8">
        <v>166</v>
      </c>
      <c r="N8" s="25">
        <f>uptake_in_those_aged_70_by_ccg98[[#This Row],[Number of adults aged 68 vaccinated in quarter 1]]/uptake_in_those_aged_70_by_ccg98[[#This Row],[Number of adults aged 68 eligible in quarter 1]]*100</f>
        <v>1.716294458229942</v>
      </c>
      <c r="O8" s="21">
        <v>9094</v>
      </c>
      <c r="P8" s="21">
        <v>165</v>
      </c>
      <c r="Q8" s="25">
        <f>uptake_in_those_aged_70_by_ccg98[[#This Row],[Number of adults aged 69 vaccinated in quarter 1]]/uptake_in_those_aged_70_by_ccg98[[#This Row],[Number of adults aged 69 eligible in quarter 1]]*100</f>
        <v>1.8143831097426875</v>
      </c>
      <c r="R8">
        <v>8727</v>
      </c>
      <c r="S8">
        <v>815</v>
      </c>
      <c r="T8" s="20">
        <f>uptake_in_those_aged_70_by_ccg98[[#This Row],[Number of adults aged 70 vaccinated in quarter 1]]/uptake_in_those_aged_70_by_ccg98[[#This Row],[Number of adults aged 70 eligible in quarter 1]]*100</f>
        <v>9.3388335052137048</v>
      </c>
      <c r="U8">
        <v>8389</v>
      </c>
      <c r="V8">
        <v>3814</v>
      </c>
      <c r="W8" s="20">
        <f>uptake_in_those_aged_70_by_ccg98[[#This Row],[Number of adults aged 71 vaccinated in quarter 1]]/uptake_in_those_aged_70_by_ccg98[[#This Row],[Number of adults aged 71 eligible in quarter 1]]*100</f>
        <v>45.464298486112767</v>
      </c>
      <c r="X8">
        <v>8192</v>
      </c>
      <c r="Y8">
        <v>1642</v>
      </c>
      <c r="Z8" s="20">
        <f>uptake_in_those_aged_70_by_ccg98[[#This Row],[Number of adults aged 72 vaccinated in quarter 1]]/uptake_in_those_aged_70_by_ccg98[[#This Row],[Number of adults aged 72 eligible in quarter 1]]*100</f>
        <v>20.0439453125</v>
      </c>
      <c r="AA8">
        <v>7826</v>
      </c>
      <c r="AB8">
        <v>1170</v>
      </c>
      <c r="AC8" s="20">
        <f>uptake_in_those_aged_70_by_ccg98[[#This Row],[Number of adults aged 73 vaccinated in quarter 1]]/uptake_in_those_aged_70_by_ccg98[[#This Row],[Number of adults aged 73 eligible in quarter 1]]*100</f>
        <v>14.950166112956811</v>
      </c>
      <c r="AD8">
        <v>7771</v>
      </c>
      <c r="AE8">
        <v>801</v>
      </c>
      <c r="AF8" s="20">
        <f>uptake_in_those_aged_70_by_ccg98[[#This Row],[Number of adults aged 74 vaccinated in quarter 1]]/uptake_in_those_aged_70_by_ccg98[[#This Row],[Number of adults aged 74 eligible in quarter 1]]*100</f>
        <v>10.307553725389267</v>
      </c>
      <c r="AG8">
        <v>7531</v>
      </c>
      <c r="AH8">
        <v>674</v>
      </c>
      <c r="AI8" s="20">
        <f>uptake_in_those_aged_70_by_ccg98[[#This Row],[Number of adults aged 75 vaccinated in quarter 1]]/uptake_in_those_aged_70_by_ccg98[[#This Row],[Number of adults aged 75 eligible in quarter 1]]*100</f>
        <v>8.94967467799761</v>
      </c>
      <c r="AJ8">
        <v>7601</v>
      </c>
      <c r="AK8">
        <v>604</v>
      </c>
      <c r="AL8" s="20">
        <f>uptake_in_those_aged_70_by_ccg98[[#This Row],[Number of adults aged 76 vaccinated in quarter 1]]/uptake_in_those_aged_70_by_ccg98[[#This Row],[Number of adults aged 76 eligible in quarter 1]]*100</f>
        <v>7.9463228522562819</v>
      </c>
      <c r="AM8">
        <v>7584</v>
      </c>
      <c r="AN8">
        <v>455</v>
      </c>
      <c r="AO8" s="20">
        <f>uptake_in_those_aged_70_by_ccg98[[#This Row],[Number of adults aged 77 vaccinated in quarter 1]]/uptake_in_those_aged_70_by_ccg98[[#This Row],[Number of adults aged 77 eligible in quarter 1]]*100</f>
        <v>5.9994725738396628</v>
      </c>
      <c r="AP8">
        <v>8182</v>
      </c>
      <c r="AQ8">
        <v>443</v>
      </c>
      <c r="AR8" s="20">
        <f>uptake_in_those_aged_70_by_ccg98[[#This Row],[Number of adults aged 78 vaccinated in quarter 1]]/uptake_in_those_aged_70_by_ccg98[[#This Row],[Number of adults aged 78 eligible in quarter 1]]*100</f>
        <v>5.4143241261305306</v>
      </c>
      <c r="AS8">
        <v>6282</v>
      </c>
      <c r="AT8">
        <v>258</v>
      </c>
      <c r="AU8" s="20">
        <f>uptake_in_those_aged_70_by_ccg98[[#This Row],[Number of adults aged 79 vaccinated in quarter 1]]/uptake_in_those_aged_70_by_ccg98[[#This Row],[Number of adults aged 79 eligible in quarter 1]]*100</f>
        <v>4.1069723018147082</v>
      </c>
      <c r="AV8">
        <v>5655</v>
      </c>
      <c r="AW8">
        <v>173</v>
      </c>
      <c r="AX8" s="25">
        <f>uptake_in_those_aged_70_by_ccg98[[#This Row],[Number of adults aged 80 vaccinated in quarter 1]]/uptake_in_those_aged_70_by_ccg98[[#This Row],[Number of adults aged 80 eligible in quarter 1]]*100</f>
        <v>3.0592396109637487</v>
      </c>
    </row>
    <row r="9" spans="1:50" x14ac:dyDescent="0.2">
      <c r="A9" t="s">
        <v>32</v>
      </c>
      <c r="B9" t="s">
        <v>33</v>
      </c>
      <c r="C9" s="21">
        <v>14588</v>
      </c>
      <c r="D9">
        <v>556</v>
      </c>
      <c r="E9" s="20">
        <f>ICB_Coverage!$D9/ICB_Coverage!$C9*100</f>
        <v>3.81135179599671</v>
      </c>
      <c r="F9">
        <v>13746</v>
      </c>
      <c r="G9">
        <v>3473</v>
      </c>
      <c r="H9" s="20">
        <f>uptake_in_those_aged_70_by_ccg98[[#This Row],[Number of adults aged 66 vaccinated in quarter 1]]/uptake_in_those_aged_70_by_ccg98[[#This Row],[Number of adults aged 66 eligible in quarter 1]]*100</f>
        <v>25.265531791066493</v>
      </c>
      <c r="I9" s="21">
        <v>13254</v>
      </c>
      <c r="J9" s="21">
        <v>279</v>
      </c>
      <c r="K9" s="20">
        <f>uptake_in_those_aged_70_by_ccg98[[#This Row],[Number of adults aged 67 vaccinated in quarter 1]]/uptake_in_those_aged_70_by_ccg98[[#This Row],[Number of adults aged 67 eligible in quarter 1]]*100</f>
        <v>2.1050248981439568</v>
      </c>
      <c r="L9">
        <v>12575</v>
      </c>
      <c r="M9">
        <v>179</v>
      </c>
      <c r="N9" s="25">
        <f>uptake_in_those_aged_70_by_ccg98[[#This Row],[Number of adults aged 68 vaccinated in quarter 1]]/uptake_in_those_aged_70_by_ccg98[[#This Row],[Number of adults aged 68 eligible in quarter 1]]*100</f>
        <v>1.4234592445328031</v>
      </c>
      <c r="O9" s="21">
        <v>11629</v>
      </c>
      <c r="P9" s="21">
        <v>193</v>
      </c>
      <c r="Q9" s="25">
        <f>uptake_in_those_aged_70_by_ccg98[[#This Row],[Number of adults aged 69 vaccinated in quarter 1]]/uptake_in_those_aged_70_by_ccg98[[#This Row],[Number of adults aged 69 eligible in quarter 1]]*100</f>
        <v>1.6596439934646143</v>
      </c>
      <c r="R9">
        <v>11114</v>
      </c>
      <c r="S9">
        <v>827</v>
      </c>
      <c r="T9" s="20">
        <f>uptake_in_those_aged_70_by_ccg98[[#This Row],[Number of adults aged 70 vaccinated in quarter 1]]/uptake_in_those_aged_70_by_ccg98[[#This Row],[Number of adults aged 70 eligible in quarter 1]]*100</f>
        <v>7.4410653230160158</v>
      </c>
      <c r="U9">
        <v>10842</v>
      </c>
      <c r="V9">
        <v>4033</v>
      </c>
      <c r="W9" s="20">
        <f>uptake_in_those_aged_70_by_ccg98[[#This Row],[Number of adults aged 71 vaccinated in quarter 1]]/uptake_in_those_aged_70_by_ccg98[[#This Row],[Number of adults aged 71 eligible in quarter 1]]*100</f>
        <v>37.197933960523891</v>
      </c>
      <c r="X9">
        <v>10786</v>
      </c>
      <c r="Y9">
        <v>3021</v>
      </c>
      <c r="Z9" s="20">
        <f>uptake_in_those_aged_70_by_ccg98[[#This Row],[Number of adults aged 72 vaccinated in quarter 1]]/uptake_in_those_aged_70_by_ccg98[[#This Row],[Number of adults aged 72 eligible in quarter 1]]*100</f>
        <v>28.008529575375483</v>
      </c>
      <c r="AA9">
        <v>10185</v>
      </c>
      <c r="AB9">
        <v>1892</v>
      </c>
      <c r="AC9" s="20">
        <f>uptake_in_those_aged_70_by_ccg98[[#This Row],[Number of adults aged 73 vaccinated in quarter 1]]/uptake_in_those_aged_70_by_ccg98[[#This Row],[Number of adults aged 73 eligible in quarter 1]]*100</f>
        <v>18.576337751595485</v>
      </c>
      <c r="AD9">
        <v>9622</v>
      </c>
      <c r="AE9">
        <v>1299</v>
      </c>
      <c r="AF9" s="20">
        <f>uptake_in_those_aged_70_by_ccg98[[#This Row],[Number of adults aged 74 vaccinated in quarter 1]]/uptake_in_those_aged_70_by_ccg98[[#This Row],[Number of adults aged 74 eligible in quarter 1]]*100</f>
        <v>13.500311785491581</v>
      </c>
      <c r="AG9">
        <v>9589</v>
      </c>
      <c r="AH9">
        <v>1123</v>
      </c>
      <c r="AI9" s="20">
        <f>uptake_in_those_aged_70_by_ccg98[[#This Row],[Number of adults aged 75 vaccinated in quarter 1]]/uptake_in_those_aged_70_by_ccg98[[#This Row],[Number of adults aged 75 eligible in quarter 1]]*100</f>
        <v>11.71133590572531</v>
      </c>
      <c r="AJ9">
        <v>9316</v>
      </c>
      <c r="AK9">
        <v>896</v>
      </c>
      <c r="AL9" s="20">
        <f>uptake_in_those_aged_70_by_ccg98[[#This Row],[Number of adults aged 76 vaccinated in quarter 1]]/uptake_in_those_aged_70_by_ccg98[[#This Row],[Number of adults aged 76 eligible in quarter 1]]*100</f>
        <v>9.6178617432374409</v>
      </c>
      <c r="AM9">
        <v>9526</v>
      </c>
      <c r="AN9">
        <v>695</v>
      </c>
      <c r="AO9" s="20">
        <f>uptake_in_those_aged_70_by_ccg98[[#This Row],[Number of adults aged 77 vaccinated in quarter 1]]/uptake_in_those_aged_70_by_ccg98[[#This Row],[Number of adults aged 77 eligible in quarter 1]]*100</f>
        <v>7.2958219609489809</v>
      </c>
      <c r="AP9">
        <v>9845</v>
      </c>
      <c r="AQ9">
        <v>615</v>
      </c>
      <c r="AR9" s="20">
        <f>uptake_in_those_aged_70_by_ccg98[[#This Row],[Number of adults aged 78 vaccinated in quarter 1]]/uptake_in_those_aged_70_by_ccg98[[#This Row],[Number of adults aged 78 eligible in quarter 1]]*100</f>
        <v>6.246825799898426</v>
      </c>
      <c r="AS9">
        <v>7800</v>
      </c>
      <c r="AT9">
        <v>404</v>
      </c>
      <c r="AU9" s="20">
        <f>uptake_in_those_aged_70_by_ccg98[[#This Row],[Number of adults aged 79 vaccinated in quarter 1]]/uptake_in_those_aged_70_by_ccg98[[#This Row],[Number of adults aged 79 eligible in quarter 1]]*100</f>
        <v>5.1794871794871788</v>
      </c>
      <c r="AV9">
        <v>7377</v>
      </c>
      <c r="AW9">
        <v>299</v>
      </c>
      <c r="AX9" s="25">
        <f>uptake_in_those_aged_70_by_ccg98[[#This Row],[Number of adults aged 80 vaccinated in quarter 1]]/uptake_in_those_aged_70_by_ccg98[[#This Row],[Number of adults aged 80 eligible in quarter 1]]*100</f>
        <v>4.0531381320319912</v>
      </c>
    </row>
    <row r="10" spans="1:50" x14ac:dyDescent="0.2">
      <c r="A10" t="s">
        <v>34</v>
      </c>
      <c r="B10" t="s">
        <v>35</v>
      </c>
      <c r="C10" s="21">
        <v>40718</v>
      </c>
      <c r="D10" s="21">
        <v>2402</v>
      </c>
      <c r="E10" s="20">
        <f>ICB_Coverage!$D10/ICB_Coverage!$C10*100</f>
        <v>5.8991109582985413</v>
      </c>
      <c r="F10">
        <v>40763</v>
      </c>
      <c r="G10">
        <v>13658</v>
      </c>
      <c r="H10" s="20">
        <f>uptake_in_those_aged_70_by_ccg98[[#This Row],[Number of adults aged 66 vaccinated in quarter 1]]/uptake_in_those_aged_70_by_ccg98[[#This Row],[Number of adults aged 66 eligible in quarter 1]]*100</f>
        <v>33.505875426244387</v>
      </c>
      <c r="I10" s="21">
        <v>39625</v>
      </c>
      <c r="J10" s="21">
        <v>1005</v>
      </c>
      <c r="K10" s="20">
        <f>uptake_in_those_aged_70_by_ccg98[[#This Row],[Number of adults aged 67 vaccinated in quarter 1]]/uptake_in_those_aged_70_by_ccg98[[#This Row],[Number of adults aged 67 eligible in quarter 1]]*100</f>
        <v>2.5362776025236595</v>
      </c>
      <c r="L10">
        <v>37834</v>
      </c>
      <c r="M10">
        <v>571</v>
      </c>
      <c r="N10" s="25">
        <f>uptake_in_those_aged_70_by_ccg98[[#This Row],[Number of adults aged 68 vaccinated in quarter 1]]/uptake_in_those_aged_70_by_ccg98[[#This Row],[Number of adults aged 68 eligible in quarter 1]]*100</f>
        <v>1.5092245070571444</v>
      </c>
      <c r="O10" s="21">
        <v>36257</v>
      </c>
      <c r="P10" s="21">
        <v>562</v>
      </c>
      <c r="Q10" s="25">
        <f>uptake_in_those_aged_70_by_ccg98[[#This Row],[Number of adults aged 69 vaccinated in quarter 1]]/uptake_in_those_aged_70_by_ccg98[[#This Row],[Number of adults aged 69 eligible in quarter 1]]*100</f>
        <v>1.5500455084535398</v>
      </c>
      <c r="R10">
        <v>33839</v>
      </c>
      <c r="S10">
        <v>3283</v>
      </c>
      <c r="T10" s="20">
        <f>uptake_in_those_aged_70_by_ccg98[[#This Row],[Number of adults aged 70 vaccinated in quarter 1]]/uptake_in_those_aged_70_by_ccg98[[#This Row],[Number of adults aged 70 eligible in quarter 1]]*100</f>
        <v>9.7018233399332132</v>
      </c>
      <c r="U10">
        <v>33615</v>
      </c>
      <c r="V10">
        <v>15611</v>
      </c>
      <c r="W10" s="20">
        <f>uptake_in_those_aged_70_by_ccg98[[#This Row],[Number of adults aged 71 vaccinated in quarter 1]]/uptake_in_those_aged_70_by_ccg98[[#This Row],[Number of adults aged 71 eligible in quarter 1]]*100</f>
        <v>46.440577123308046</v>
      </c>
      <c r="X10">
        <v>32881</v>
      </c>
      <c r="Y10">
        <v>9752</v>
      </c>
      <c r="Z10" s="20">
        <f>uptake_in_those_aged_70_by_ccg98[[#This Row],[Number of adults aged 72 vaccinated in quarter 1]]/uptake_in_those_aged_70_by_ccg98[[#This Row],[Number of adults aged 72 eligible in quarter 1]]*100</f>
        <v>29.658465375140658</v>
      </c>
      <c r="AA10">
        <v>31091</v>
      </c>
      <c r="AB10">
        <v>5600</v>
      </c>
      <c r="AC10" s="20">
        <f>uptake_in_those_aged_70_by_ccg98[[#This Row],[Number of adults aged 73 vaccinated in quarter 1]]/uptake_in_those_aged_70_by_ccg98[[#This Row],[Number of adults aged 73 eligible in quarter 1]]*100</f>
        <v>18.011643240809239</v>
      </c>
      <c r="AD10">
        <v>31025</v>
      </c>
      <c r="AE10">
        <v>3860</v>
      </c>
      <c r="AF10" s="20">
        <f>uptake_in_those_aged_70_by_ccg98[[#This Row],[Number of adults aged 74 vaccinated in quarter 1]]/uptake_in_those_aged_70_by_ccg98[[#This Row],[Number of adults aged 74 eligible in quarter 1]]*100</f>
        <v>12.441579371474617</v>
      </c>
      <c r="AG10">
        <v>30547</v>
      </c>
      <c r="AH10">
        <v>3106</v>
      </c>
      <c r="AI10" s="20">
        <f>uptake_in_those_aged_70_by_ccg98[[#This Row],[Number of adults aged 75 vaccinated in quarter 1]]/uptake_in_those_aged_70_by_ccg98[[#This Row],[Number of adults aged 75 eligible in quarter 1]]*100</f>
        <v>10.167937931711789</v>
      </c>
      <c r="AJ10">
        <v>30535</v>
      </c>
      <c r="AK10">
        <v>2341</v>
      </c>
      <c r="AL10" s="20">
        <f>uptake_in_those_aged_70_by_ccg98[[#This Row],[Number of adults aged 76 vaccinated in quarter 1]]/uptake_in_those_aged_70_by_ccg98[[#This Row],[Number of adults aged 76 eligible in quarter 1]]*100</f>
        <v>7.6666120844932042</v>
      </c>
      <c r="AM10">
        <v>31246</v>
      </c>
      <c r="AN10">
        <v>1896</v>
      </c>
      <c r="AO10" s="20">
        <f>uptake_in_those_aged_70_by_ccg98[[#This Row],[Number of adults aged 77 vaccinated in quarter 1]]/uptake_in_those_aged_70_by_ccg98[[#This Row],[Number of adults aged 77 eligible in quarter 1]]*100</f>
        <v>6.0679767010177308</v>
      </c>
      <c r="AP10">
        <v>33824</v>
      </c>
      <c r="AQ10">
        <v>1775</v>
      </c>
      <c r="AR10" s="20">
        <f>uptake_in_those_aged_70_by_ccg98[[#This Row],[Number of adults aged 78 vaccinated in quarter 1]]/uptake_in_those_aged_70_by_ccg98[[#This Row],[Number of adults aged 78 eligible in quarter 1]]*100</f>
        <v>5.2477530747398298</v>
      </c>
      <c r="AS10">
        <v>25358</v>
      </c>
      <c r="AT10">
        <v>968</v>
      </c>
      <c r="AU10" s="20">
        <f>uptake_in_those_aged_70_by_ccg98[[#This Row],[Number of adults aged 79 vaccinated in quarter 1]]/uptake_in_those_aged_70_by_ccg98[[#This Row],[Number of adults aged 79 eligible in quarter 1]]*100</f>
        <v>3.8173357520309175</v>
      </c>
      <c r="AV10">
        <v>22280</v>
      </c>
      <c r="AW10">
        <v>721</v>
      </c>
      <c r="AX10" s="25">
        <f>uptake_in_those_aged_70_by_ccg98[[#This Row],[Number of adults aged 80 vaccinated in quarter 1]]/uptake_in_those_aged_70_by_ccg98[[#This Row],[Number of adults aged 80 eligible in quarter 1]]*100</f>
        <v>3.2360861759425492</v>
      </c>
    </row>
    <row r="11" spans="1:50" x14ac:dyDescent="0.2">
      <c r="A11" t="s">
        <v>36</v>
      </c>
      <c r="B11" t="s">
        <v>37</v>
      </c>
      <c r="C11" s="21">
        <v>13958</v>
      </c>
      <c r="D11" s="21">
        <v>1068</v>
      </c>
      <c r="E11" s="20">
        <f>ICB_Coverage!$D11/ICB_Coverage!$C11*100</f>
        <v>7.6515260065912027</v>
      </c>
      <c r="F11">
        <v>13624</v>
      </c>
      <c r="G11">
        <v>5580</v>
      </c>
      <c r="H11" s="20">
        <f>uptake_in_those_aged_70_by_ccg98[[#This Row],[Number of adults aged 66 vaccinated in quarter 1]]/uptake_in_those_aged_70_by_ccg98[[#This Row],[Number of adults aged 66 eligible in quarter 1]]*100</f>
        <v>40.957134468584847</v>
      </c>
      <c r="I11" s="21">
        <v>13027</v>
      </c>
      <c r="J11" s="21">
        <v>341</v>
      </c>
      <c r="K11" s="20">
        <f>uptake_in_those_aged_70_by_ccg98[[#This Row],[Number of adults aged 67 vaccinated in quarter 1]]/uptake_in_those_aged_70_by_ccg98[[#This Row],[Number of adults aged 67 eligible in quarter 1]]*100</f>
        <v>2.6176402855607583</v>
      </c>
      <c r="L11">
        <v>12517</v>
      </c>
      <c r="M11">
        <v>211</v>
      </c>
      <c r="N11" s="25">
        <f>uptake_in_those_aged_70_by_ccg98[[#This Row],[Number of adults aged 68 vaccinated in quarter 1]]/uptake_in_those_aged_70_by_ccg98[[#This Row],[Number of adults aged 68 eligible in quarter 1]]*100</f>
        <v>1.6857074378844772</v>
      </c>
      <c r="O11" s="21">
        <v>12039</v>
      </c>
      <c r="P11" s="21">
        <v>188</v>
      </c>
      <c r="Q11" s="25">
        <f>uptake_in_those_aged_70_by_ccg98[[#This Row],[Number of adults aged 69 vaccinated in quarter 1]]/uptake_in_those_aged_70_by_ccg98[[#This Row],[Number of adults aged 69 eligible in quarter 1]]*100</f>
        <v>1.5615914943101585</v>
      </c>
      <c r="R11">
        <v>11471</v>
      </c>
      <c r="S11">
        <v>1336</v>
      </c>
      <c r="T11" s="20">
        <f>uptake_in_those_aged_70_by_ccg98[[#This Row],[Number of adults aged 70 vaccinated in quarter 1]]/uptake_in_those_aged_70_by_ccg98[[#This Row],[Number of adults aged 70 eligible in quarter 1]]*100</f>
        <v>11.646761398308779</v>
      </c>
      <c r="U11">
        <v>11345</v>
      </c>
      <c r="V11">
        <v>5970</v>
      </c>
      <c r="W11" s="20">
        <f>uptake_in_those_aged_70_by_ccg98[[#This Row],[Number of adults aged 71 vaccinated in quarter 1]]/uptake_in_those_aged_70_by_ccg98[[#This Row],[Number of adults aged 71 eligible in quarter 1]]*100</f>
        <v>52.622300572939615</v>
      </c>
      <c r="X11">
        <v>11225</v>
      </c>
      <c r="Y11">
        <v>2841</v>
      </c>
      <c r="Z11" s="20">
        <f>uptake_in_those_aged_70_by_ccg98[[#This Row],[Number of adults aged 72 vaccinated in quarter 1]]/uptake_in_those_aged_70_by_ccg98[[#This Row],[Number of adults aged 72 eligible in quarter 1]]*100</f>
        <v>25.309576837416479</v>
      </c>
      <c r="AA11">
        <v>10847</v>
      </c>
      <c r="AB11">
        <v>1537</v>
      </c>
      <c r="AC11" s="20">
        <f>uptake_in_those_aged_70_by_ccg98[[#This Row],[Number of adults aged 73 vaccinated in quarter 1]]/uptake_in_those_aged_70_by_ccg98[[#This Row],[Number of adults aged 73 eligible in quarter 1]]*100</f>
        <v>14.169816539135244</v>
      </c>
      <c r="AD11">
        <v>10732</v>
      </c>
      <c r="AE11">
        <v>1126</v>
      </c>
      <c r="AF11" s="20">
        <f>uptake_in_those_aged_70_by_ccg98[[#This Row],[Number of adults aged 74 vaccinated in quarter 1]]/uptake_in_those_aged_70_by_ccg98[[#This Row],[Number of adults aged 74 eligible in quarter 1]]*100</f>
        <v>10.491986582184122</v>
      </c>
      <c r="AG11">
        <v>10777</v>
      </c>
      <c r="AH11">
        <v>975</v>
      </c>
      <c r="AI11" s="20">
        <f>uptake_in_those_aged_70_by_ccg98[[#This Row],[Number of adults aged 75 vaccinated in quarter 1]]/uptake_in_those_aged_70_by_ccg98[[#This Row],[Number of adults aged 75 eligible in quarter 1]]*100</f>
        <v>9.0470446320868518</v>
      </c>
      <c r="AJ11">
        <v>10759</v>
      </c>
      <c r="AK11">
        <v>831</v>
      </c>
      <c r="AL11" s="20">
        <f>uptake_in_those_aged_70_by_ccg98[[#This Row],[Number of adults aged 76 vaccinated in quarter 1]]/uptake_in_those_aged_70_by_ccg98[[#This Row],[Number of adults aged 76 eligible in quarter 1]]*100</f>
        <v>7.7237661492703777</v>
      </c>
      <c r="AM11">
        <v>11106</v>
      </c>
      <c r="AN11">
        <v>751</v>
      </c>
      <c r="AO11" s="20">
        <f>uptake_in_those_aged_70_by_ccg98[[#This Row],[Number of adults aged 77 vaccinated in quarter 1]]/uptake_in_those_aged_70_by_ccg98[[#This Row],[Number of adults aged 77 eligible in quarter 1]]*100</f>
        <v>6.7621105708625961</v>
      </c>
      <c r="AP11">
        <v>12325</v>
      </c>
      <c r="AQ11">
        <v>599</v>
      </c>
      <c r="AR11" s="20">
        <f>uptake_in_those_aged_70_by_ccg98[[#This Row],[Number of adults aged 78 vaccinated in quarter 1]]/uptake_in_those_aged_70_by_ccg98[[#This Row],[Number of adults aged 78 eligible in quarter 1]]*100</f>
        <v>4.8600405679513177</v>
      </c>
      <c r="AS11">
        <v>9282</v>
      </c>
      <c r="AT11">
        <v>360</v>
      </c>
      <c r="AU11" s="20">
        <f>uptake_in_those_aged_70_by_ccg98[[#This Row],[Number of adults aged 79 vaccinated in quarter 1]]/uptake_in_those_aged_70_by_ccg98[[#This Row],[Number of adults aged 79 eligible in quarter 1]]*100</f>
        <v>3.8784744667097608</v>
      </c>
      <c r="AV11">
        <v>8514</v>
      </c>
      <c r="AW11">
        <v>258</v>
      </c>
      <c r="AX11" s="25">
        <f>uptake_in_those_aged_70_by_ccg98[[#This Row],[Number of adults aged 80 vaccinated in quarter 1]]/uptake_in_those_aged_70_by_ccg98[[#This Row],[Number of adults aged 80 eligible in quarter 1]]*100</f>
        <v>3.0303030303030303</v>
      </c>
    </row>
    <row r="12" spans="1:50" x14ac:dyDescent="0.2">
      <c r="A12" t="s">
        <v>38</v>
      </c>
      <c r="B12" t="s">
        <v>39</v>
      </c>
      <c r="C12" s="21">
        <v>13215</v>
      </c>
      <c r="D12">
        <v>1068</v>
      </c>
      <c r="E12" s="20">
        <f>ICB_Coverage!$D12/ICB_Coverage!$C12*100</f>
        <v>8.0817253121452897</v>
      </c>
      <c r="F12">
        <v>13049</v>
      </c>
      <c r="G12">
        <v>5581</v>
      </c>
      <c r="H12" s="20">
        <f>uptake_in_those_aged_70_by_ccg98[[#This Row],[Number of adults aged 66 vaccinated in quarter 1]]/uptake_in_those_aged_70_by_ccg98[[#This Row],[Number of adults aged 66 eligible in quarter 1]]*100</f>
        <v>42.769560885891636</v>
      </c>
      <c r="I12" s="21">
        <v>12828</v>
      </c>
      <c r="J12" s="21">
        <v>286</v>
      </c>
      <c r="K12" s="20">
        <f>uptake_in_those_aged_70_by_ccg98[[#This Row],[Number of adults aged 67 vaccinated in quarter 1]]/uptake_in_those_aged_70_by_ccg98[[#This Row],[Number of adults aged 67 eligible in quarter 1]]*100</f>
        <v>2.2294979731836606</v>
      </c>
      <c r="L12">
        <v>12227</v>
      </c>
      <c r="M12">
        <v>277</v>
      </c>
      <c r="N12" s="25">
        <f>uptake_in_those_aged_70_by_ccg98[[#This Row],[Number of adults aged 68 vaccinated in quarter 1]]/uptake_in_those_aged_70_by_ccg98[[#This Row],[Number of adults aged 68 eligible in quarter 1]]*100</f>
        <v>2.2654780404023884</v>
      </c>
      <c r="O12" s="21">
        <v>11738</v>
      </c>
      <c r="P12" s="21">
        <v>273</v>
      </c>
      <c r="Q12" s="25">
        <f>uptake_in_those_aged_70_by_ccg98[[#This Row],[Number of adults aged 69 vaccinated in quarter 1]]/uptake_in_those_aged_70_by_ccg98[[#This Row],[Number of adults aged 69 eligible in quarter 1]]*100</f>
        <v>2.3257795195092861</v>
      </c>
      <c r="R12">
        <v>11288</v>
      </c>
      <c r="S12">
        <v>1292</v>
      </c>
      <c r="T12" s="20">
        <f>uptake_in_those_aged_70_by_ccg98[[#This Row],[Number of adults aged 70 vaccinated in quarter 1]]/uptake_in_those_aged_70_by_ccg98[[#This Row],[Number of adults aged 70 eligible in quarter 1]]*100</f>
        <v>11.445783132530121</v>
      </c>
      <c r="U12">
        <v>11391</v>
      </c>
      <c r="V12">
        <v>6160</v>
      </c>
      <c r="W12" s="20">
        <f>uptake_in_those_aged_70_by_ccg98[[#This Row],[Number of adults aged 71 vaccinated in quarter 1]]/uptake_in_those_aged_70_by_ccg98[[#This Row],[Number of adults aged 71 eligible in quarter 1]]*100</f>
        <v>54.077780704064615</v>
      </c>
      <c r="X12">
        <v>11462</v>
      </c>
      <c r="Y12">
        <v>2466</v>
      </c>
      <c r="Z12" s="20">
        <f>uptake_in_those_aged_70_by_ccg98[[#This Row],[Number of adults aged 72 vaccinated in quarter 1]]/uptake_in_those_aged_70_by_ccg98[[#This Row],[Number of adults aged 72 eligible in quarter 1]]*100</f>
        <v>21.514569883091955</v>
      </c>
      <c r="AA12">
        <v>10994</v>
      </c>
      <c r="AB12">
        <v>1683</v>
      </c>
      <c r="AC12" s="20">
        <f>uptake_in_those_aged_70_by_ccg98[[#This Row],[Number of adults aged 73 vaccinated in quarter 1]]/uptake_in_those_aged_70_by_ccg98[[#This Row],[Number of adults aged 73 eligible in quarter 1]]*100</f>
        <v>15.30835000909587</v>
      </c>
      <c r="AD12">
        <v>10977</v>
      </c>
      <c r="AE12">
        <v>1435</v>
      </c>
      <c r="AF12" s="20">
        <f>uptake_in_those_aged_70_by_ccg98[[#This Row],[Number of adults aged 74 vaccinated in quarter 1]]/uptake_in_those_aged_70_by_ccg98[[#This Row],[Number of adults aged 74 eligible in quarter 1]]*100</f>
        <v>13.072788557893777</v>
      </c>
      <c r="AG12">
        <v>11314</v>
      </c>
      <c r="AH12">
        <v>1151</v>
      </c>
      <c r="AI12" s="20">
        <f>uptake_in_those_aged_70_by_ccg98[[#This Row],[Number of adults aged 75 vaccinated in quarter 1]]/uptake_in_those_aged_70_by_ccg98[[#This Row],[Number of adults aged 75 eligible in quarter 1]]*100</f>
        <v>10.17323669789641</v>
      </c>
      <c r="AJ12">
        <v>11608</v>
      </c>
      <c r="AK12">
        <v>918</v>
      </c>
      <c r="AL12" s="20">
        <f>uptake_in_those_aged_70_by_ccg98[[#This Row],[Number of adults aged 76 vaccinated in quarter 1]]/uptake_in_those_aged_70_by_ccg98[[#This Row],[Number of adults aged 76 eligible in quarter 1]]*100</f>
        <v>7.9083390764989661</v>
      </c>
      <c r="AM12">
        <v>12003</v>
      </c>
      <c r="AN12">
        <v>804</v>
      </c>
      <c r="AO12" s="20">
        <f>uptake_in_those_aged_70_by_ccg98[[#This Row],[Number of adults aged 77 vaccinated in quarter 1]]/uptake_in_those_aged_70_by_ccg98[[#This Row],[Number of adults aged 77 eligible in quarter 1]]*100</f>
        <v>6.6983254186453385</v>
      </c>
      <c r="AP12">
        <v>13743</v>
      </c>
      <c r="AQ12">
        <v>782</v>
      </c>
      <c r="AR12" s="20">
        <f>uptake_in_those_aged_70_by_ccg98[[#This Row],[Number of adults aged 78 vaccinated in quarter 1]]/uptake_in_those_aged_70_by_ccg98[[#This Row],[Number of adults aged 78 eligible in quarter 1]]*100</f>
        <v>5.6901695408571635</v>
      </c>
      <c r="AS12">
        <v>10494</v>
      </c>
      <c r="AT12">
        <v>516</v>
      </c>
      <c r="AU12" s="20">
        <f>uptake_in_those_aged_70_by_ccg98[[#This Row],[Number of adults aged 79 vaccinated in quarter 1]]/uptake_in_those_aged_70_by_ccg98[[#This Row],[Number of adults aged 79 eligible in quarter 1]]*100</f>
        <v>4.9170954831332185</v>
      </c>
      <c r="AV12">
        <v>9052</v>
      </c>
      <c r="AW12">
        <v>371</v>
      </c>
      <c r="AX12" s="25">
        <f>uptake_in_those_aged_70_by_ccg98[[#This Row],[Number of adults aged 80 vaccinated in quarter 1]]/uptake_in_those_aged_70_by_ccg98[[#This Row],[Number of adults aged 80 eligible in quarter 1]]*100</f>
        <v>4.0985417587273529</v>
      </c>
    </row>
    <row r="13" spans="1:50" x14ac:dyDescent="0.2">
      <c r="A13" t="s">
        <v>40</v>
      </c>
      <c r="B13" t="s">
        <v>41</v>
      </c>
      <c r="C13" s="21">
        <v>17248</v>
      </c>
      <c r="D13" s="21">
        <v>1196</v>
      </c>
      <c r="E13" s="20">
        <f>ICB_Coverage!$D13/ICB_Coverage!$C13*100</f>
        <v>6.9341372912801482</v>
      </c>
      <c r="F13">
        <v>16957</v>
      </c>
      <c r="G13">
        <v>6747</v>
      </c>
      <c r="H13" s="20">
        <f>uptake_in_those_aged_70_by_ccg98[[#This Row],[Number of adults aged 66 vaccinated in quarter 1]]/uptake_in_those_aged_70_by_ccg98[[#This Row],[Number of adults aged 66 eligible in quarter 1]]*100</f>
        <v>39.788877749601937</v>
      </c>
      <c r="I13" s="21">
        <v>16373</v>
      </c>
      <c r="J13" s="21">
        <v>363</v>
      </c>
      <c r="K13" s="20">
        <f>uptake_in_those_aged_70_by_ccg98[[#This Row],[Number of adults aged 67 vaccinated in quarter 1]]/uptake_in_those_aged_70_by_ccg98[[#This Row],[Number of adults aged 67 eligible in quarter 1]]*100</f>
        <v>2.2170646796555302</v>
      </c>
      <c r="L13">
        <v>16078</v>
      </c>
      <c r="M13">
        <v>263</v>
      </c>
      <c r="N13" s="25">
        <f>uptake_in_those_aged_70_by_ccg98[[#This Row],[Number of adults aged 68 vaccinated in quarter 1]]/uptake_in_those_aged_70_by_ccg98[[#This Row],[Number of adults aged 68 eligible in quarter 1]]*100</f>
        <v>1.6357755939793506</v>
      </c>
      <c r="O13" s="21">
        <v>15379</v>
      </c>
      <c r="P13" s="21">
        <v>259</v>
      </c>
      <c r="Q13" s="25">
        <f>uptake_in_those_aged_70_by_ccg98[[#This Row],[Number of adults aged 69 vaccinated in quarter 1]]/uptake_in_those_aged_70_by_ccg98[[#This Row],[Number of adults aged 69 eligible in quarter 1]]*100</f>
        <v>1.6841147018661813</v>
      </c>
      <c r="R13">
        <v>14656</v>
      </c>
      <c r="S13">
        <v>1553</v>
      </c>
      <c r="T13" s="20">
        <f>uptake_in_those_aged_70_by_ccg98[[#This Row],[Number of adults aged 70 vaccinated in quarter 1]]/uptake_in_those_aged_70_by_ccg98[[#This Row],[Number of adults aged 70 eligible in quarter 1]]*100</f>
        <v>10.596342794759824</v>
      </c>
      <c r="U13">
        <v>14692</v>
      </c>
      <c r="V13">
        <v>7504</v>
      </c>
      <c r="W13" s="20">
        <f>uptake_in_those_aged_70_by_ccg98[[#This Row],[Number of adults aged 71 vaccinated in quarter 1]]/uptake_in_those_aged_70_by_ccg98[[#This Row],[Number of adults aged 71 eligible in quarter 1]]*100</f>
        <v>51.07541519194119</v>
      </c>
      <c r="X13">
        <v>14874</v>
      </c>
      <c r="Y13">
        <v>4188</v>
      </c>
      <c r="Z13" s="20">
        <f>uptake_in_those_aged_70_by_ccg98[[#This Row],[Number of adults aged 72 vaccinated in quarter 1]]/uptake_in_those_aged_70_by_ccg98[[#This Row],[Number of adults aged 72 eligible in quarter 1]]*100</f>
        <v>28.156514723678903</v>
      </c>
      <c r="AA13">
        <v>14243</v>
      </c>
      <c r="AB13">
        <v>2457</v>
      </c>
      <c r="AC13" s="20">
        <f>uptake_in_those_aged_70_by_ccg98[[#This Row],[Number of adults aged 73 vaccinated in quarter 1]]/uptake_in_those_aged_70_by_ccg98[[#This Row],[Number of adults aged 73 eligible in quarter 1]]*100</f>
        <v>17.250579231903391</v>
      </c>
      <c r="AD13">
        <v>14105</v>
      </c>
      <c r="AE13">
        <v>2012</v>
      </c>
      <c r="AF13" s="20">
        <f>uptake_in_those_aged_70_by_ccg98[[#This Row],[Number of adults aged 74 vaccinated in quarter 1]]/uptake_in_those_aged_70_by_ccg98[[#This Row],[Number of adults aged 74 eligible in quarter 1]]*100</f>
        <v>14.264445232187168</v>
      </c>
      <c r="AG13">
        <v>14065</v>
      </c>
      <c r="AH13">
        <v>1675</v>
      </c>
      <c r="AI13" s="20">
        <f>uptake_in_those_aged_70_by_ccg98[[#This Row],[Number of adults aged 75 vaccinated in quarter 1]]/uptake_in_those_aged_70_by_ccg98[[#This Row],[Number of adults aged 75 eligible in quarter 1]]*100</f>
        <v>11.908993956629931</v>
      </c>
      <c r="AJ13">
        <v>14670</v>
      </c>
      <c r="AK13">
        <v>1395</v>
      </c>
      <c r="AL13" s="20">
        <f>uptake_in_those_aged_70_by_ccg98[[#This Row],[Number of adults aged 76 vaccinated in quarter 1]]/uptake_in_those_aged_70_by_ccg98[[#This Row],[Number of adults aged 76 eligible in quarter 1]]*100</f>
        <v>9.5092024539877311</v>
      </c>
      <c r="AM13">
        <v>15084</v>
      </c>
      <c r="AN13">
        <v>1102</v>
      </c>
      <c r="AO13" s="20">
        <f>uptake_in_those_aged_70_by_ccg98[[#This Row],[Number of adults aged 77 vaccinated in quarter 1]]/uptake_in_those_aged_70_by_ccg98[[#This Row],[Number of adults aged 77 eligible in quarter 1]]*100</f>
        <v>7.3057544417926277</v>
      </c>
      <c r="AP13">
        <v>16644</v>
      </c>
      <c r="AQ13">
        <v>926</v>
      </c>
      <c r="AR13" s="20">
        <f>uptake_in_those_aged_70_by_ccg98[[#This Row],[Number of adults aged 78 vaccinated in quarter 1]]/uptake_in_those_aged_70_by_ccg98[[#This Row],[Number of adults aged 78 eligible in quarter 1]]*100</f>
        <v>5.5635664503725062</v>
      </c>
      <c r="AS13">
        <v>13044</v>
      </c>
      <c r="AT13">
        <v>610</v>
      </c>
      <c r="AU13" s="20">
        <f>uptake_in_those_aged_70_by_ccg98[[#This Row],[Number of adults aged 79 vaccinated in quarter 1]]/uptake_in_those_aged_70_by_ccg98[[#This Row],[Number of adults aged 79 eligible in quarter 1]]*100</f>
        <v>4.6764796074823671</v>
      </c>
      <c r="AV13">
        <v>11918</v>
      </c>
      <c r="AW13">
        <v>388</v>
      </c>
      <c r="AX13" s="25">
        <f>uptake_in_those_aged_70_by_ccg98[[#This Row],[Number of adults aged 80 vaccinated in quarter 1]]/uptake_in_those_aged_70_by_ccg98[[#This Row],[Number of adults aged 80 eligible in quarter 1]]*100</f>
        <v>3.2555797952676624</v>
      </c>
    </row>
    <row r="14" spans="1:50" x14ac:dyDescent="0.2">
      <c r="A14" t="s">
        <v>42</v>
      </c>
      <c r="B14" t="s">
        <v>43</v>
      </c>
      <c r="C14" s="21">
        <v>11080</v>
      </c>
      <c r="D14">
        <v>744</v>
      </c>
      <c r="E14" s="20">
        <f>ICB_Coverage!$D14/ICB_Coverage!$C14*100</f>
        <v>6.7148014440433208</v>
      </c>
      <c r="F14">
        <v>10715</v>
      </c>
      <c r="G14">
        <v>4118</v>
      </c>
      <c r="H14" s="20">
        <f>uptake_in_those_aged_70_by_ccg98[[#This Row],[Number of adults aged 66 vaccinated in quarter 1]]/uptake_in_those_aged_70_by_ccg98[[#This Row],[Number of adults aged 66 eligible in quarter 1]]*100</f>
        <v>38.43210452636491</v>
      </c>
      <c r="I14" s="21">
        <v>10461</v>
      </c>
      <c r="J14" s="21">
        <v>183</v>
      </c>
      <c r="K14" s="20">
        <f>uptake_in_those_aged_70_by_ccg98[[#This Row],[Number of adults aged 67 vaccinated in quarter 1]]/uptake_in_those_aged_70_by_ccg98[[#This Row],[Number of adults aged 67 eligible in quarter 1]]*100</f>
        <v>1.749354746200172</v>
      </c>
      <c r="L14">
        <v>10013</v>
      </c>
      <c r="M14">
        <v>131</v>
      </c>
      <c r="N14" s="25">
        <f>uptake_in_those_aged_70_by_ccg98[[#This Row],[Number of adults aged 68 vaccinated in quarter 1]]/uptake_in_those_aged_70_by_ccg98[[#This Row],[Number of adults aged 68 eligible in quarter 1]]*100</f>
        <v>1.3082992110256666</v>
      </c>
      <c r="O14" s="21">
        <v>9785</v>
      </c>
      <c r="P14" s="21">
        <v>146</v>
      </c>
      <c r="Q14" s="25">
        <f>uptake_in_those_aged_70_by_ccg98[[#This Row],[Number of adults aged 69 vaccinated in quarter 1]]/uptake_in_those_aged_70_by_ccg98[[#This Row],[Number of adults aged 69 eligible in quarter 1]]*100</f>
        <v>1.492079713847726</v>
      </c>
      <c r="R14">
        <v>9355</v>
      </c>
      <c r="S14">
        <v>1116</v>
      </c>
      <c r="T14" s="20">
        <f>uptake_in_those_aged_70_by_ccg98[[#This Row],[Number of adults aged 70 vaccinated in quarter 1]]/uptake_in_those_aged_70_by_ccg98[[#This Row],[Number of adults aged 70 eligible in quarter 1]]*100</f>
        <v>11.929449492250134</v>
      </c>
      <c r="U14">
        <v>9193</v>
      </c>
      <c r="V14">
        <v>4507</v>
      </c>
      <c r="W14" s="20">
        <f>uptake_in_those_aged_70_by_ccg98[[#This Row],[Number of adults aged 71 vaccinated in quarter 1]]/uptake_in_those_aged_70_by_ccg98[[#This Row],[Number of adults aged 71 eligible in quarter 1]]*100</f>
        <v>49.02643315566192</v>
      </c>
      <c r="X14">
        <v>9122</v>
      </c>
      <c r="Y14">
        <v>2671</v>
      </c>
      <c r="Z14" s="20">
        <f>uptake_in_those_aged_70_by_ccg98[[#This Row],[Number of adults aged 72 vaccinated in quarter 1]]/uptake_in_those_aged_70_by_ccg98[[#This Row],[Number of adults aged 72 eligible in quarter 1]]*100</f>
        <v>29.280859460644599</v>
      </c>
      <c r="AA14">
        <v>8936</v>
      </c>
      <c r="AB14">
        <v>1517</v>
      </c>
      <c r="AC14" s="20">
        <f>uptake_in_those_aged_70_by_ccg98[[#This Row],[Number of adults aged 73 vaccinated in quarter 1]]/uptake_in_those_aged_70_by_ccg98[[#This Row],[Number of adults aged 73 eligible in quarter 1]]*100</f>
        <v>16.976275738585496</v>
      </c>
      <c r="AD14">
        <v>8997</v>
      </c>
      <c r="AE14">
        <v>1176</v>
      </c>
      <c r="AF14" s="20">
        <f>uptake_in_those_aged_70_by_ccg98[[#This Row],[Number of adults aged 74 vaccinated in quarter 1]]/uptake_in_those_aged_70_by_ccg98[[#This Row],[Number of adults aged 74 eligible in quarter 1]]*100</f>
        <v>13.071023674558186</v>
      </c>
      <c r="AG14">
        <v>8920</v>
      </c>
      <c r="AH14">
        <v>1064</v>
      </c>
      <c r="AI14" s="20">
        <f>uptake_in_those_aged_70_by_ccg98[[#This Row],[Number of adults aged 75 vaccinated in quarter 1]]/uptake_in_those_aged_70_by_ccg98[[#This Row],[Number of adults aged 75 eligible in quarter 1]]*100</f>
        <v>11.928251121076233</v>
      </c>
      <c r="AJ14">
        <v>9101</v>
      </c>
      <c r="AK14">
        <v>854</v>
      </c>
      <c r="AL14" s="20">
        <f>uptake_in_those_aged_70_by_ccg98[[#This Row],[Number of adults aged 76 vaccinated in quarter 1]]/uptake_in_those_aged_70_by_ccg98[[#This Row],[Number of adults aged 76 eligible in quarter 1]]*100</f>
        <v>9.3835842215141199</v>
      </c>
      <c r="AM14">
        <v>9420</v>
      </c>
      <c r="AN14">
        <v>731</v>
      </c>
      <c r="AO14" s="20">
        <f>uptake_in_those_aged_70_by_ccg98[[#This Row],[Number of adults aged 77 vaccinated in quarter 1]]/uptake_in_those_aged_70_by_ccg98[[#This Row],[Number of adults aged 77 eligible in quarter 1]]*100</f>
        <v>7.7600849256900206</v>
      </c>
      <c r="AP14">
        <v>10378</v>
      </c>
      <c r="AQ14">
        <v>655</v>
      </c>
      <c r="AR14" s="20">
        <f>uptake_in_those_aged_70_by_ccg98[[#This Row],[Number of adults aged 78 vaccinated in quarter 1]]/uptake_in_those_aged_70_by_ccg98[[#This Row],[Number of adults aged 78 eligible in quarter 1]]*100</f>
        <v>6.3114280208132589</v>
      </c>
      <c r="AS14">
        <v>8121</v>
      </c>
      <c r="AT14">
        <v>412</v>
      </c>
      <c r="AU14" s="20">
        <f>uptake_in_those_aged_70_by_ccg98[[#This Row],[Number of adults aged 79 vaccinated in quarter 1]]/uptake_in_those_aged_70_by_ccg98[[#This Row],[Number of adults aged 79 eligible in quarter 1]]*100</f>
        <v>5.0732668390592286</v>
      </c>
      <c r="AV14">
        <v>7384</v>
      </c>
      <c r="AW14">
        <v>298</v>
      </c>
      <c r="AX14" s="25">
        <f>uptake_in_those_aged_70_by_ccg98[[#This Row],[Number of adults aged 80 vaccinated in quarter 1]]/uptake_in_those_aged_70_by_ccg98[[#This Row],[Number of adults aged 80 eligible in quarter 1]]*100</f>
        <v>4.0357529794149514</v>
      </c>
    </row>
    <row r="15" spans="1:50" x14ac:dyDescent="0.2">
      <c r="A15" t="s">
        <v>44</v>
      </c>
      <c r="B15" t="s">
        <v>45</v>
      </c>
      <c r="C15" s="21">
        <v>13363</v>
      </c>
      <c r="D15">
        <v>734</v>
      </c>
      <c r="E15" s="20">
        <f>ICB_Coverage!$D15/ICB_Coverage!$C15*100</f>
        <v>5.4927785676868961</v>
      </c>
      <c r="F15">
        <v>12997</v>
      </c>
      <c r="G15">
        <v>4127</v>
      </c>
      <c r="H15" s="20">
        <f>uptake_in_those_aged_70_by_ccg98[[#This Row],[Number of adults aged 66 vaccinated in quarter 1]]/uptake_in_those_aged_70_by_ccg98[[#This Row],[Number of adults aged 66 eligible in quarter 1]]*100</f>
        <v>31.753481572670616</v>
      </c>
      <c r="I15" s="21">
        <v>12347</v>
      </c>
      <c r="J15" s="21">
        <v>296</v>
      </c>
      <c r="K15" s="20">
        <f>uptake_in_those_aged_70_by_ccg98[[#This Row],[Number of adults aged 67 vaccinated in quarter 1]]/uptake_in_those_aged_70_by_ccg98[[#This Row],[Number of adults aged 67 eligible in quarter 1]]*100</f>
        <v>2.3973434842471852</v>
      </c>
      <c r="L15">
        <v>11858</v>
      </c>
      <c r="M15">
        <v>188</v>
      </c>
      <c r="N15" s="25">
        <f>uptake_in_those_aged_70_by_ccg98[[#This Row],[Number of adults aged 68 vaccinated in quarter 1]]/uptake_in_those_aged_70_by_ccg98[[#This Row],[Number of adults aged 68 eligible in quarter 1]]*100</f>
        <v>1.5854275594535334</v>
      </c>
      <c r="O15" s="21">
        <v>11494</v>
      </c>
      <c r="P15" s="21">
        <v>204</v>
      </c>
      <c r="Q15" s="25">
        <f>uptake_in_those_aged_70_by_ccg98[[#This Row],[Number of adults aged 69 vaccinated in quarter 1]]/uptake_in_those_aged_70_by_ccg98[[#This Row],[Number of adults aged 69 eligible in quarter 1]]*100</f>
        <v>1.774839046459022</v>
      </c>
      <c r="R15">
        <v>10699</v>
      </c>
      <c r="S15">
        <v>938</v>
      </c>
      <c r="T15" s="20">
        <f>uptake_in_those_aged_70_by_ccg98[[#This Row],[Number of adults aged 70 vaccinated in quarter 1]]/uptake_in_those_aged_70_by_ccg98[[#This Row],[Number of adults aged 70 eligible in quarter 1]]*100</f>
        <v>8.767174502289933</v>
      </c>
      <c r="U15">
        <v>10702</v>
      </c>
      <c r="V15">
        <v>4786</v>
      </c>
      <c r="W15" s="20">
        <f>uptake_in_those_aged_70_by_ccg98[[#This Row],[Number of adults aged 71 vaccinated in quarter 1]]/uptake_in_those_aged_70_by_ccg98[[#This Row],[Number of adults aged 71 eligible in quarter 1]]*100</f>
        <v>44.720612969538401</v>
      </c>
      <c r="X15">
        <v>10763</v>
      </c>
      <c r="Y15">
        <v>2754</v>
      </c>
      <c r="Z15" s="20">
        <f>uptake_in_those_aged_70_by_ccg98[[#This Row],[Number of adults aged 72 vaccinated in quarter 1]]/uptake_in_those_aged_70_by_ccg98[[#This Row],[Number of adults aged 72 eligible in quarter 1]]*100</f>
        <v>25.587661432686055</v>
      </c>
      <c r="AA15">
        <v>10302</v>
      </c>
      <c r="AB15">
        <v>1456</v>
      </c>
      <c r="AC15" s="20">
        <f>uptake_in_those_aged_70_by_ccg98[[#This Row],[Number of adults aged 73 vaccinated in quarter 1]]/uptake_in_those_aged_70_by_ccg98[[#This Row],[Number of adults aged 73 eligible in quarter 1]]*100</f>
        <v>14.133178023684723</v>
      </c>
      <c r="AD15">
        <v>10067</v>
      </c>
      <c r="AE15">
        <v>1058</v>
      </c>
      <c r="AF15" s="20">
        <f>uptake_in_those_aged_70_by_ccg98[[#This Row],[Number of adults aged 74 vaccinated in quarter 1]]/uptake_in_those_aged_70_by_ccg98[[#This Row],[Number of adults aged 74 eligible in quarter 1]]*100</f>
        <v>10.509585775305453</v>
      </c>
      <c r="AG15">
        <v>9977</v>
      </c>
      <c r="AH15">
        <v>1009</v>
      </c>
      <c r="AI15" s="20">
        <f>uptake_in_those_aged_70_by_ccg98[[#This Row],[Number of adults aged 75 vaccinated in quarter 1]]/uptake_in_those_aged_70_by_ccg98[[#This Row],[Number of adults aged 75 eligible in quarter 1]]*100</f>
        <v>10.113260499148041</v>
      </c>
      <c r="AJ15">
        <v>10161</v>
      </c>
      <c r="AK15">
        <v>790</v>
      </c>
      <c r="AL15" s="20">
        <f>uptake_in_those_aged_70_by_ccg98[[#This Row],[Number of adults aged 76 vaccinated in quarter 1]]/uptake_in_those_aged_70_by_ccg98[[#This Row],[Number of adults aged 76 eligible in quarter 1]]*100</f>
        <v>7.774825312469245</v>
      </c>
      <c r="AM15">
        <v>10192</v>
      </c>
      <c r="AN15">
        <v>722</v>
      </c>
      <c r="AO15" s="20">
        <f>uptake_in_those_aged_70_by_ccg98[[#This Row],[Number of adults aged 77 vaccinated in quarter 1]]/uptake_in_those_aged_70_by_ccg98[[#This Row],[Number of adults aged 77 eligible in quarter 1]]*100</f>
        <v>7.083987441130299</v>
      </c>
      <c r="AP15">
        <v>10755</v>
      </c>
      <c r="AQ15">
        <v>658</v>
      </c>
      <c r="AR15" s="20">
        <f>uptake_in_those_aged_70_by_ccg98[[#This Row],[Number of adults aged 78 vaccinated in quarter 1]]/uptake_in_those_aged_70_by_ccg98[[#This Row],[Number of adults aged 78 eligible in quarter 1]]*100</f>
        <v>6.1180846118084613</v>
      </c>
      <c r="AS15">
        <v>8221</v>
      </c>
      <c r="AT15">
        <v>334</v>
      </c>
      <c r="AU15" s="20">
        <f>uptake_in_those_aged_70_by_ccg98[[#This Row],[Number of adults aged 79 vaccinated in quarter 1]]/uptake_in_those_aged_70_by_ccg98[[#This Row],[Number of adults aged 79 eligible in quarter 1]]*100</f>
        <v>4.0627660868507487</v>
      </c>
      <c r="AV15">
        <v>7651</v>
      </c>
      <c r="AW15">
        <v>262</v>
      </c>
      <c r="AX15" s="25">
        <f>uptake_in_those_aged_70_by_ccg98[[#This Row],[Number of adults aged 80 vaccinated in quarter 1]]/uptake_in_those_aged_70_by_ccg98[[#This Row],[Number of adults aged 80 eligible in quarter 1]]*100</f>
        <v>3.4243889687622535</v>
      </c>
    </row>
    <row r="16" spans="1:50" x14ac:dyDescent="0.2">
      <c r="A16" t="s">
        <v>46</v>
      </c>
      <c r="B16" t="s">
        <v>47</v>
      </c>
      <c r="C16" s="21">
        <v>19401</v>
      </c>
      <c r="D16">
        <v>636</v>
      </c>
      <c r="E16" s="20">
        <f>ICB_Coverage!$D16/ICB_Coverage!$C16*100</f>
        <v>3.2781815370341736</v>
      </c>
      <c r="F16">
        <v>17534</v>
      </c>
      <c r="G16">
        <v>3740</v>
      </c>
      <c r="H16" s="20">
        <f>uptake_in_those_aged_70_by_ccg98[[#This Row],[Number of adults aged 66 vaccinated in quarter 1]]/uptake_in_those_aged_70_by_ccg98[[#This Row],[Number of adults aged 66 eligible in quarter 1]]*100</f>
        <v>21.329987452948558</v>
      </c>
      <c r="I16" s="21">
        <v>16503</v>
      </c>
      <c r="J16" s="21">
        <v>502</v>
      </c>
      <c r="K16" s="20">
        <f>uptake_in_those_aged_70_by_ccg98[[#This Row],[Number of adults aged 67 vaccinated in quarter 1]]/uptake_in_those_aged_70_by_ccg98[[#This Row],[Number of adults aged 67 eligible in quarter 1]]*100</f>
        <v>3.0418711749378899</v>
      </c>
      <c r="L16">
        <v>15254</v>
      </c>
      <c r="M16">
        <v>298</v>
      </c>
      <c r="N16" s="25">
        <f>uptake_in_those_aged_70_by_ccg98[[#This Row],[Number of adults aged 68 vaccinated in quarter 1]]/uptake_in_those_aged_70_by_ccg98[[#This Row],[Number of adults aged 68 eligible in quarter 1]]*100</f>
        <v>1.9535859446702504</v>
      </c>
      <c r="O16" s="21">
        <v>14368</v>
      </c>
      <c r="P16" s="21">
        <v>270</v>
      </c>
      <c r="Q16" s="25">
        <f>uptake_in_those_aged_70_by_ccg98[[#This Row],[Number of adults aged 69 vaccinated in quarter 1]]/uptake_in_those_aged_70_by_ccg98[[#This Row],[Number of adults aged 69 eligible in quarter 1]]*100</f>
        <v>1.8791759465478841</v>
      </c>
      <c r="R16">
        <v>13161</v>
      </c>
      <c r="S16">
        <v>838</v>
      </c>
      <c r="T16" s="20">
        <f>uptake_in_those_aged_70_by_ccg98[[#This Row],[Number of adults aged 70 vaccinated in quarter 1]]/uptake_in_those_aged_70_by_ccg98[[#This Row],[Number of adults aged 70 eligible in quarter 1]]*100</f>
        <v>6.3672973178329917</v>
      </c>
      <c r="U16">
        <v>12401</v>
      </c>
      <c r="V16">
        <v>4111</v>
      </c>
      <c r="W16" s="20">
        <f>uptake_in_those_aged_70_by_ccg98[[#This Row],[Number of adults aged 71 vaccinated in quarter 1]]/uptake_in_those_aged_70_by_ccg98[[#This Row],[Number of adults aged 71 eligible in quarter 1]]*100</f>
        <v>33.150552374808484</v>
      </c>
      <c r="X16">
        <v>11557</v>
      </c>
      <c r="Y16">
        <v>2845</v>
      </c>
      <c r="Z16" s="20">
        <f>uptake_in_those_aged_70_by_ccg98[[#This Row],[Number of adults aged 72 vaccinated in quarter 1]]/uptake_in_those_aged_70_by_ccg98[[#This Row],[Number of adults aged 72 eligible in quarter 1]]*100</f>
        <v>24.617115168296273</v>
      </c>
      <c r="AA16">
        <v>11120</v>
      </c>
      <c r="AB16">
        <v>1780</v>
      </c>
      <c r="AC16" s="20">
        <f>uptake_in_those_aged_70_by_ccg98[[#This Row],[Number of adults aged 73 vaccinated in quarter 1]]/uptake_in_those_aged_70_by_ccg98[[#This Row],[Number of adults aged 73 eligible in quarter 1]]*100</f>
        <v>16.007194244604317</v>
      </c>
      <c r="AD16">
        <v>10619</v>
      </c>
      <c r="AE16">
        <v>1210</v>
      </c>
      <c r="AF16" s="20">
        <f>uptake_in_those_aged_70_by_ccg98[[#This Row],[Number of adults aged 74 vaccinated in quarter 1]]/uptake_in_those_aged_70_by_ccg98[[#This Row],[Number of adults aged 74 eligible in quarter 1]]*100</f>
        <v>11.394669931255297</v>
      </c>
      <c r="AG16">
        <v>10119</v>
      </c>
      <c r="AH16">
        <v>1004</v>
      </c>
      <c r="AI16" s="20">
        <f>uptake_in_those_aged_70_by_ccg98[[#This Row],[Number of adults aged 75 vaccinated in quarter 1]]/uptake_in_those_aged_70_by_ccg98[[#This Row],[Number of adults aged 75 eligible in quarter 1]]*100</f>
        <v>9.9219290443719732</v>
      </c>
      <c r="AJ16">
        <v>10120</v>
      </c>
      <c r="AK16">
        <v>743</v>
      </c>
      <c r="AL16" s="20">
        <f>uptake_in_those_aged_70_by_ccg98[[#This Row],[Number of adults aged 76 vaccinated in quarter 1]]/uptake_in_those_aged_70_by_ccg98[[#This Row],[Number of adults aged 76 eligible in quarter 1]]*100</f>
        <v>7.3418972332015819</v>
      </c>
      <c r="AM16">
        <v>10261</v>
      </c>
      <c r="AN16">
        <v>605</v>
      </c>
      <c r="AO16" s="20">
        <f>uptake_in_those_aged_70_by_ccg98[[#This Row],[Number of adults aged 77 vaccinated in quarter 1]]/uptake_in_those_aged_70_by_ccg98[[#This Row],[Number of adults aged 77 eligible in quarter 1]]*100</f>
        <v>5.8961114901081766</v>
      </c>
      <c r="AP16">
        <v>10948</v>
      </c>
      <c r="AQ16">
        <v>571</v>
      </c>
      <c r="AR16" s="20">
        <f>uptake_in_those_aged_70_by_ccg98[[#This Row],[Number of adults aged 78 vaccinated in quarter 1]]/uptake_in_those_aged_70_by_ccg98[[#This Row],[Number of adults aged 78 eligible in quarter 1]]*100</f>
        <v>5.2155644866642303</v>
      </c>
      <c r="AS16">
        <v>8550</v>
      </c>
      <c r="AT16">
        <v>361</v>
      </c>
      <c r="AU16" s="20">
        <f>uptake_in_those_aged_70_by_ccg98[[#This Row],[Number of adults aged 79 vaccinated in quarter 1]]/uptake_in_those_aged_70_by_ccg98[[#This Row],[Number of adults aged 79 eligible in quarter 1]]*100</f>
        <v>4.2222222222222223</v>
      </c>
      <c r="AV16">
        <v>7417</v>
      </c>
      <c r="AW16">
        <v>254</v>
      </c>
      <c r="AX16" s="25">
        <f>uptake_in_those_aged_70_by_ccg98[[#This Row],[Number of adults aged 80 vaccinated in quarter 1]]/uptake_in_those_aged_70_by_ccg98[[#This Row],[Number of adults aged 80 eligible in quarter 1]]*100</f>
        <v>3.4245651880814347</v>
      </c>
    </row>
    <row r="17" spans="1:50" x14ac:dyDescent="0.2">
      <c r="A17" t="s">
        <v>48</v>
      </c>
      <c r="B17" t="s">
        <v>49</v>
      </c>
      <c r="C17" s="21">
        <v>22903</v>
      </c>
      <c r="D17" s="21">
        <v>1223</v>
      </c>
      <c r="E17" s="20">
        <f>ICB_Coverage!$D17/ICB_Coverage!$C17*100</f>
        <v>5.3399118019473431</v>
      </c>
      <c r="F17">
        <v>22552</v>
      </c>
      <c r="G17">
        <v>8101</v>
      </c>
      <c r="H17" s="20">
        <f>uptake_in_those_aged_70_by_ccg98[[#This Row],[Number of adults aged 66 vaccinated in quarter 1]]/uptake_in_those_aged_70_by_ccg98[[#This Row],[Number of adults aged 66 eligible in quarter 1]]*100</f>
        <v>35.921426037601989</v>
      </c>
      <c r="I17" s="21">
        <v>21502</v>
      </c>
      <c r="J17" s="21">
        <v>818</v>
      </c>
      <c r="K17" s="20">
        <f>uptake_in_those_aged_70_by_ccg98[[#This Row],[Number of adults aged 67 vaccinated in quarter 1]]/uptake_in_those_aged_70_by_ccg98[[#This Row],[Number of adults aged 67 eligible in quarter 1]]*100</f>
        <v>3.8042972746721233</v>
      </c>
      <c r="L17">
        <v>20612</v>
      </c>
      <c r="M17">
        <v>462</v>
      </c>
      <c r="N17" s="25">
        <f>uptake_in_those_aged_70_by_ccg98[[#This Row],[Number of adults aged 68 vaccinated in quarter 1]]/uptake_in_those_aged_70_by_ccg98[[#This Row],[Number of adults aged 68 eligible in quarter 1]]*100</f>
        <v>2.2414127692606249</v>
      </c>
      <c r="O17" s="21">
        <v>19823</v>
      </c>
      <c r="P17" s="21">
        <v>475</v>
      </c>
      <c r="Q17" s="25">
        <f>uptake_in_those_aged_70_by_ccg98[[#This Row],[Number of adults aged 69 vaccinated in quarter 1]]/uptake_in_those_aged_70_by_ccg98[[#This Row],[Number of adults aged 69 eligible in quarter 1]]*100</f>
        <v>2.3962064268778693</v>
      </c>
      <c r="R17">
        <v>18892</v>
      </c>
      <c r="S17">
        <v>1821</v>
      </c>
      <c r="T17" s="20">
        <f>uptake_in_those_aged_70_by_ccg98[[#This Row],[Number of adults aged 70 vaccinated in quarter 1]]/uptake_in_those_aged_70_by_ccg98[[#This Row],[Number of adults aged 70 eligible in quarter 1]]*100</f>
        <v>9.6390006351894986</v>
      </c>
      <c r="U17">
        <v>18878</v>
      </c>
      <c r="V17">
        <v>9075</v>
      </c>
      <c r="W17" s="20">
        <f>uptake_in_those_aged_70_by_ccg98[[#This Row],[Number of adults aged 71 vaccinated in quarter 1]]/uptake_in_those_aged_70_by_ccg98[[#This Row],[Number of adults aged 71 eligible in quarter 1]]*100</f>
        <v>48.071829642970656</v>
      </c>
      <c r="X17">
        <v>18223</v>
      </c>
      <c r="Y17">
        <v>6105</v>
      </c>
      <c r="Z17" s="20">
        <f>uptake_in_those_aged_70_by_ccg98[[#This Row],[Number of adults aged 72 vaccinated in quarter 1]]/uptake_in_those_aged_70_by_ccg98[[#This Row],[Number of adults aged 72 eligible in quarter 1]]*100</f>
        <v>33.501618833342476</v>
      </c>
      <c r="AA17">
        <v>17586</v>
      </c>
      <c r="AB17">
        <v>3451</v>
      </c>
      <c r="AC17" s="20">
        <f>uptake_in_those_aged_70_by_ccg98[[#This Row],[Number of adults aged 73 vaccinated in quarter 1]]/uptake_in_those_aged_70_by_ccg98[[#This Row],[Number of adults aged 73 eligible in quarter 1]]*100</f>
        <v>19.623564198794497</v>
      </c>
      <c r="AD17">
        <v>17654</v>
      </c>
      <c r="AE17">
        <v>2547</v>
      </c>
      <c r="AF17" s="20">
        <f>uptake_in_those_aged_70_by_ccg98[[#This Row],[Number of adults aged 74 vaccinated in quarter 1]]/uptake_in_those_aged_70_by_ccg98[[#This Row],[Number of adults aged 74 eligible in quarter 1]]*100</f>
        <v>14.427325252067519</v>
      </c>
      <c r="AG17">
        <v>17616</v>
      </c>
      <c r="AH17">
        <v>2119</v>
      </c>
      <c r="AI17" s="20">
        <f>uptake_in_those_aged_70_by_ccg98[[#This Row],[Number of adults aged 75 vaccinated in quarter 1]]/uptake_in_those_aged_70_by_ccg98[[#This Row],[Number of adults aged 75 eligible in quarter 1]]*100</f>
        <v>12.028837420526795</v>
      </c>
      <c r="AJ17">
        <v>18184</v>
      </c>
      <c r="AK17">
        <v>1650</v>
      </c>
      <c r="AL17" s="20">
        <f>uptake_in_those_aged_70_by_ccg98[[#This Row],[Number of adults aged 76 vaccinated in quarter 1]]/uptake_in_those_aged_70_by_ccg98[[#This Row],[Number of adults aged 76 eligible in quarter 1]]*100</f>
        <v>9.073911130664321</v>
      </c>
      <c r="AM17">
        <v>19109</v>
      </c>
      <c r="AN17">
        <v>1442</v>
      </c>
      <c r="AO17" s="20">
        <f>uptake_in_those_aged_70_by_ccg98[[#This Row],[Number of adults aged 77 vaccinated in quarter 1]]/uptake_in_those_aged_70_by_ccg98[[#This Row],[Number of adults aged 77 eligible in quarter 1]]*100</f>
        <v>7.5461824271285778</v>
      </c>
      <c r="AP17">
        <v>21765</v>
      </c>
      <c r="AQ17">
        <v>1312</v>
      </c>
      <c r="AR17" s="20">
        <f>uptake_in_those_aged_70_by_ccg98[[#This Row],[Number of adults aged 78 vaccinated in quarter 1]]/uptake_in_those_aged_70_by_ccg98[[#This Row],[Number of adults aged 78 eligible in quarter 1]]*100</f>
        <v>6.0280266482885372</v>
      </c>
      <c r="AS17">
        <v>16499</v>
      </c>
      <c r="AT17">
        <v>789</v>
      </c>
      <c r="AU17" s="20">
        <f>uptake_in_those_aged_70_by_ccg98[[#This Row],[Number of adults aged 79 vaccinated in quarter 1]]/uptake_in_those_aged_70_by_ccg98[[#This Row],[Number of adults aged 79 eligible in quarter 1]]*100</f>
        <v>4.7821080065458519</v>
      </c>
      <c r="AV17">
        <v>14284</v>
      </c>
      <c r="AW17">
        <v>588</v>
      </c>
      <c r="AX17" s="25">
        <f>uptake_in_those_aged_70_by_ccg98[[#This Row],[Number of adults aged 80 vaccinated in quarter 1]]/uptake_in_those_aged_70_by_ccg98[[#This Row],[Number of adults aged 80 eligible in quarter 1]]*100</f>
        <v>4.1164939792775135</v>
      </c>
    </row>
    <row r="18" spans="1:50" x14ac:dyDescent="0.2">
      <c r="A18" t="s">
        <v>50</v>
      </c>
      <c r="B18" t="s">
        <v>51</v>
      </c>
      <c r="C18" s="21">
        <v>17910</v>
      </c>
      <c r="D18">
        <v>1105</v>
      </c>
      <c r="E18" s="20">
        <f>ICB_Coverage!$D18/ICB_Coverage!$C18*100</f>
        <v>6.1697375767727527</v>
      </c>
      <c r="F18">
        <v>17012</v>
      </c>
      <c r="G18">
        <v>5978</v>
      </c>
      <c r="H18" s="20">
        <f>uptake_in_those_aged_70_by_ccg98[[#This Row],[Number of adults aged 66 vaccinated in quarter 1]]/uptake_in_those_aged_70_by_ccg98[[#This Row],[Number of adults aged 66 eligible in quarter 1]]*100</f>
        <v>35.139901246179164</v>
      </c>
      <c r="I18" s="21">
        <v>16263</v>
      </c>
      <c r="J18" s="21">
        <v>425</v>
      </c>
      <c r="K18" s="20">
        <f>uptake_in_those_aged_70_by_ccg98[[#This Row],[Number of adults aged 67 vaccinated in quarter 1]]/uptake_in_those_aged_70_by_ccg98[[#This Row],[Number of adults aged 67 eligible in quarter 1]]*100</f>
        <v>2.6132939802004551</v>
      </c>
      <c r="L18">
        <v>15248</v>
      </c>
      <c r="M18">
        <v>267</v>
      </c>
      <c r="N18" s="25">
        <f>uptake_in_those_aged_70_by_ccg98[[#This Row],[Number of adults aged 68 vaccinated in quarter 1]]/uptake_in_those_aged_70_by_ccg98[[#This Row],[Number of adults aged 68 eligible in quarter 1]]*100</f>
        <v>1.7510493179433368</v>
      </c>
      <c r="O18" s="21">
        <v>14829</v>
      </c>
      <c r="P18" s="21">
        <v>294</v>
      </c>
      <c r="Q18" s="25">
        <f>uptake_in_those_aged_70_by_ccg98[[#This Row],[Number of adults aged 69 vaccinated in quarter 1]]/uptake_in_those_aged_70_by_ccg98[[#This Row],[Number of adults aged 69 eligible in quarter 1]]*100</f>
        <v>1.982601658911592</v>
      </c>
      <c r="R18">
        <v>14036</v>
      </c>
      <c r="S18">
        <v>1317</v>
      </c>
      <c r="T18" s="20">
        <f>uptake_in_those_aged_70_by_ccg98[[#This Row],[Number of adults aged 70 vaccinated in quarter 1]]/uptake_in_those_aged_70_by_ccg98[[#This Row],[Number of adults aged 70 eligible in quarter 1]]*100</f>
        <v>9.3830151040182379</v>
      </c>
      <c r="U18">
        <v>13377</v>
      </c>
      <c r="V18">
        <v>6251</v>
      </c>
      <c r="W18" s="20">
        <f>uptake_in_those_aged_70_by_ccg98[[#This Row],[Number of adults aged 71 vaccinated in quarter 1]]/uptake_in_those_aged_70_by_ccg98[[#This Row],[Number of adults aged 71 eligible in quarter 1]]*100</f>
        <v>46.729461015175303</v>
      </c>
      <c r="X18">
        <v>12911</v>
      </c>
      <c r="Y18">
        <v>2874</v>
      </c>
      <c r="Z18" s="20">
        <f>uptake_in_those_aged_70_by_ccg98[[#This Row],[Number of adults aged 72 vaccinated in quarter 1]]/uptake_in_those_aged_70_by_ccg98[[#This Row],[Number of adults aged 72 eligible in quarter 1]]*100</f>
        <v>22.260088296801179</v>
      </c>
      <c r="AA18">
        <v>12628</v>
      </c>
      <c r="AB18">
        <v>1875</v>
      </c>
      <c r="AC18" s="20">
        <f>uptake_in_those_aged_70_by_ccg98[[#This Row],[Number of adults aged 73 vaccinated in quarter 1]]/uptake_in_those_aged_70_by_ccg98[[#This Row],[Number of adults aged 73 eligible in quarter 1]]*100</f>
        <v>14.847956921127652</v>
      </c>
      <c r="AD18">
        <v>12134</v>
      </c>
      <c r="AE18">
        <v>1495</v>
      </c>
      <c r="AF18" s="20">
        <f>uptake_in_those_aged_70_by_ccg98[[#This Row],[Number of adults aged 74 vaccinated in quarter 1]]/uptake_in_those_aged_70_by_ccg98[[#This Row],[Number of adults aged 74 eligible in quarter 1]]*100</f>
        <v>12.320751607054557</v>
      </c>
      <c r="AG18">
        <v>12410</v>
      </c>
      <c r="AH18">
        <v>1228</v>
      </c>
      <c r="AI18" s="20">
        <f>uptake_in_those_aged_70_by_ccg98[[#This Row],[Number of adults aged 75 vaccinated in quarter 1]]/uptake_in_those_aged_70_by_ccg98[[#This Row],[Number of adults aged 75 eligible in quarter 1]]*100</f>
        <v>9.8952457695406935</v>
      </c>
      <c r="AJ18">
        <v>12339</v>
      </c>
      <c r="AK18">
        <v>882</v>
      </c>
      <c r="AL18" s="20">
        <f>uptake_in_those_aged_70_by_ccg98[[#This Row],[Number of adults aged 76 vaccinated in quarter 1]]/uptake_in_those_aged_70_by_ccg98[[#This Row],[Number of adults aged 76 eligible in quarter 1]]*100</f>
        <v>7.1480671043034283</v>
      </c>
      <c r="AM18">
        <v>12813</v>
      </c>
      <c r="AN18">
        <v>764</v>
      </c>
      <c r="AO18" s="20">
        <f>uptake_in_those_aged_70_by_ccg98[[#This Row],[Number of adults aged 77 vaccinated in quarter 1]]/uptake_in_those_aged_70_by_ccg98[[#This Row],[Number of adults aged 77 eligible in quarter 1]]*100</f>
        <v>5.9626941387653165</v>
      </c>
      <c r="AP18">
        <v>14507</v>
      </c>
      <c r="AQ18">
        <v>746</v>
      </c>
      <c r="AR18" s="20">
        <f>uptake_in_those_aged_70_by_ccg98[[#This Row],[Number of adults aged 78 vaccinated in quarter 1]]/uptake_in_those_aged_70_by_ccg98[[#This Row],[Number of adults aged 78 eligible in quarter 1]]*100</f>
        <v>5.1423450747914803</v>
      </c>
      <c r="AS18">
        <v>11005</v>
      </c>
      <c r="AT18">
        <v>448</v>
      </c>
      <c r="AU18" s="20">
        <f>uptake_in_those_aged_70_by_ccg98[[#This Row],[Number of adults aged 79 vaccinated in quarter 1]]/uptake_in_those_aged_70_by_ccg98[[#This Row],[Number of adults aged 79 eligible in quarter 1]]*100</f>
        <v>4.0708768741481149</v>
      </c>
      <c r="AV18">
        <v>9942</v>
      </c>
      <c r="AW18">
        <v>297</v>
      </c>
      <c r="AX18" s="25">
        <f>uptake_in_those_aged_70_by_ccg98[[#This Row],[Number of adults aged 80 vaccinated in quarter 1]]/uptake_in_those_aged_70_by_ccg98[[#This Row],[Number of adults aged 80 eligible in quarter 1]]*100</f>
        <v>2.9873264936632471</v>
      </c>
    </row>
    <row r="19" spans="1:50" x14ac:dyDescent="0.2">
      <c r="A19" t="s">
        <v>52</v>
      </c>
      <c r="B19" t="s">
        <v>53</v>
      </c>
      <c r="C19" s="21">
        <v>18484</v>
      </c>
      <c r="D19">
        <v>631</v>
      </c>
      <c r="E19" s="20">
        <f>ICB_Coverage!$D19/ICB_Coverage!$C19*100</f>
        <v>3.4137632547067733</v>
      </c>
      <c r="F19">
        <v>16996</v>
      </c>
      <c r="G19">
        <v>3567</v>
      </c>
      <c r="H19" s="20">
        <f>uptake_in_those_aged_70_by_ccg98[[#This Row],[Number of adults aged 66 vaccinated in quarter 1]]/uptake_in_those_aged_70_by_ccg98[[#This Row],[Number of adults aged 66 eligible in quarter 1]]*100</f>
        <v>20.987291127324077</v>
      </c>
      <c r="I19" s="21">
        <v>16025</v>
      </c>
      <c r="J19" s="21">
        <v>567</v>
      </c>
      <c r="K19" s="20">
        <f>uptake_in_those_aged_70_by_ccg98[[#This Row],[Number of adults aged 67 vaccinated in quarter 1]]/uptake_in_those_aged_70_by_ccg98[[#This Row],[Number of adults aged 67 eligible in quarter 1]]*100</f>
        <v>3.5382215288611545</v>
      </c>
      <c r="L19">
        <v>14898</v>
      </c>
      <c r="M19">
        <v>326</v>
      </c>
      <c r="N19" s="25">
        <f>uptake_in_those_aged_70_by_ccg98[[#This Row],[Number of adults aged 68 vaccinated in quarter 1]]/uptake_in_those_aged_70_by_ccg98[[#This Row],[Number of adults aged 68 eligible in quarter 1]]*100</f>
        <v>2.1882131829775808</v>
      </c>
      <c r="O19" s="21">
        <v>13984</v>
      </c>
      <c r="P19" s="21">
        <v>322</v>
      </c>
      <c r="Q19" s="25">
        <f>uptake_in_those_aged_70_by_ccg98[[#This Row],[Number of adults aged 69 vaccinated in quarter 1]]/uptake_in_those_aged_70_by_ccg98[[#This Row],[Number of adults aged 69 eligible in quarter 1]]*100</f>
        <v>2.3026315789473681</v>
      </c>
      <c r="R19">
        <v>12939</v>
      </c>
      <c r="S19">
        <v>819</v>
      </c>
      <c r="T19" s="20">
        <f>uptake_in_those_aged_70_by_ccg98[[#This Row],[Number of adults aged 70 vaccinated in quarter 1]]/uptake_in_those_aged_70_by_ccg98[[#This Row],[Number of adults aged 70 eligible in quarter 1]]*100</f>
        <v>6.329700904242987</v>
      </c>
      <c r="U19">
        <v>12280</v>
      </c>
      <c r="V19">
        <v>3807</v>
      </c>
      <c r="W19" s="20">
        <f>uptake_in_those_aged_70_by_ccg98[[#This Row],[Number of adults aged 71 vaccinated in quarter 1]]/uptake_in_those_aged_70_by_ccg98[[#This Row],[Number of adults aged 71 eligible in quarter 1]]*100</f>
        <v>31.001628664495112</v>
      </c>
      <c r="X19">
        <v>11319</v>
      </c>
      <c r="Y19">
        <v>2993</v>
      </c>
      <c r="Z19" s="20">
        <f>uptake_in_those_aged_70_by_ccg98[[#This Row],[Number of adults aged 72 vaccinated in quarter 1]]/uptake_in_those_aged_70_by_ccg98[[#This Row],[Number of adults aged 72 eligible in quarter 1]]*100</f>
        <v>26.442265217775425</v>
      </c>
      <c r="AA19">
        <v>11122</v>
      </c>
      <c r="AB19">
        <v>1733</v>
      </c>
      <c r="AC19" s="20">
        <f>uptake_in_those_aged_70_by_ccg98[[#This Row],[Number of adults aged 73 vaccinated in quarter 1]]/uptake_in_those_aged_70_by_ccg98[[#This Row],[Number of adults aged 73 eligible in quarter 1]]*100</f>
        <v>15.5817299046934</v>
      </c>
      <c r="AD19">
        <v>10081</v>
      </c>
      <c r="AE19">
        <v>1057</v>
      </c>
      <c r="AF19" s="20">
        <f>uptake_in_those_aged_70_by_ccg98[[#This Row],[Number of adults aged 74 vaccinated in quarter 1]]/uptake_in_those_aged_70_by_ccg98[[#This Row],[Number of adults aged 74 eligible in quarter 1]]*100</f>
        <v>10.485070925503422</v>
      </c>
      <c r="AG19">
        <v>9641</v>
      </c>
      <c r="AH19">
        <v>847</v>
      </c>
      <c r="AI19" s="20">
        <f>uptake_in_those_aged_70_by_ccg98[[#This Row],[Number of adults aged 75 vaccinated in quarter 1]]/uptake_in_those_aged_70_by_ccg98[[#This Row],[Number of adults aged 75 eligible in quarter 1]]*100</f>
        <v>8.7853957058396439</v>
      </c>
      <c r="AJ19">
        <v>9341</v>
      </c>
      <c r="AK19">
        <v>573</v>
      </c>
      <c r="AL19" s="20">
        <f>uptake_in_those_aged_70_by_ccg98[[#This Row],[Number of adults aged 76 vaccinated in quarter 1]]/uptake_in_those_aged_70_by_ccg98[[#This Row],[Number of adults aged 76 eligible in quarter 1]]*100</f>
        <v>6.134246868643614</v>
      </c>
      <c r="AM19">
        <v>9068</v>
      </c>
      <c r="AN19">
        <v>484</v>
      </c>
      <c r="AO19" s="20">
        <f>uptake_in_those_aged_70_by_ccg98[[#This Row],[Number of adults aged 77 vaccinated in quarter 1]]/uptake_in_those_aged_70_by_ccg98[[#This Row],[Number of adults aged 77 eligible in quarter 1]]*100</f>
        <v>5.3374503749448614</v>
      </c>
      <c r="AP19">
        <v>9504</v>
      </c>
      <c r="AQ19">
        <v>411</v>
      </c>
      <c r="AR19" s="20">
        <f>uptake_in_those_aged_70_by_ccg98[[#This Row],[Number of adults aged 78 vaccinated in quarter 1]]/uptake_in_those_aged_70_by_ccg98[[#This Row],[Number of adults aged 78 eligible in quarter 1]]*100</f>
        <v>4.3244949494949498</v>
      </c>
      <c r="AS19">
        <v>7504</v>
      </c>
      <c r="AT19">
        <v>268</v>
      </c>
      <c r="AU19" s="20">
        <f>uptake_in_those_aged_70_by_ccg98[[#This Row],[Number of adults aged 79 vaccinated in quarter 1]]/uptake_in_those_aged_70_by_ccg98[[#This Row],[Number of adults aged 79 eligible in quarter 1]]*100</f>
        <v>3.5714285714285712</v>
      </c>
      <c r="AV19">
        <v>6491</v>
      </c>
      <c r="AW19">
        <v>205</v>
      </c>
      <c r="AX19" s="25">
        <f>uptake_in_those_aged_70_by_ccg98[[#This Row],[Number of adults aged 80 vaccinated in quarter 1]]/uptake_in_those_aged_70_by_ccg98[[#This Row],[Number of adults aged 80 eligible in quarter 1]]*100</f>
        <v>3.1582190725620087</v>
      </c>
    </row>
    <row r="20" spans="1:50" x14ac:dyDescent="0.2">
      <c r="A20" t="s">
        <v>54</v>
      </c>
      <c r="B20" t="s">
        <v>55</v>
      </c>
      <c r="C20" s="21">
        <v>15584</v>
      </c>
      <c r="D20">
        <v>440</v>
      </c>
      <c r="E20" s="20">
        <f>ICB_Coverage!$D20/ICB_Coverage!$C20*100</f>
        <v>2.8234086242299794</v>
      </c>
      <c r="F20">
        <v>14299</v>
      </c>
      <c r="G20">
        <v>2916</v>
      </c>
      <c r="H20" s="20">
        <f>uptake_in_those_aged_70_by_ccg98[[#This Row],[Number of adults aged 66 vaccinated in quarter 1]]/uptake_in_those_aged_70_by_ccg98[[#This Row],[Number of adults aged 66 eligible in quarter 1]]*100</f>
        <v>20.393034477935519</v>
      </c>
      <c r="I20" s="21">
        <v>13441</v>
      </c>
      <c r="J20" s="21">
        <v>433</v>
      </c>
      <c r="K20" s="20">
        <f>uptake_in_those_aged_70_by_ccg98[[#This Row],[Number of adults aged 67 vaccinated in quarter 1]]/uptake_in_those_aged_70_by_ccg98[[#This Row],[Number of adults aged 67 eligible in quarter 1]]*100</f>
        <v>3.2214864965404355</v>
      </c>
      <c r="L20">
        <v>12464</v>
      </c>
      <c r="M20">
        <v>299</v>
      </c>
      <c r="N20" s="25">
        <f>uptake_in_those_aged_70_by_ccg98[[#This Row],[Number of adults aged 68 vaccinated in quarter 1]]/uptake_in_those_aged_70_by_ccg98[[#This Row],[Number of adults aged 68 eligible in quarter 1]]*100</f>
        <v>2.3989088575096278</v>
      </c>
      <c r="O20" s="21">
        <v>12015</v>
      </c>
      <c r="P20" s="21">
        <v>291</v>
      </c>
      <c r="Q20" s="25">
        <f>uptake_in_those_aged_70_by_ccg98[[#This Row],[Number of adults aged 69 vaccinated in quarter 1]]/uptake_in_those_aged_70_by_ccg98[[#This Row],[Number of adults aged 69 eligible in quarter 1]]*100</f>
        <v>2.421972534332085</v>
      </c>
      <c r="R20">
        <v>11257</v>
      </c>
      <c r="S20">
        <v>634</v>
      </c>
      <c r="T20" s="20">
        <f>uptake_in_those_aged_70_by_ccg98[[#This Row],[Number of adults aged 70 vaccinated in quarter 1]]/uptake_in_those_aged_70_by_ccg98[[#This Row],[Number of adults aged 70 eligible in quarter 1]]*100</f>
        <v>5.6320511681620324</v>
      </c>
      <c r="U20">
        <v>10444</v>
      </c>
      <c r="V20">
        <v>3193</v>
      </c>
      <c r="W20" s="20">
        <f>uptake_in_those_aged_70_by_ccg98[[#This Row],[Number of adults aged 71 vaccinated in quarter 1]]/uptake_in_those_aged_70_by_ccg98[[#This Row],[Number of adults aged 71 eligible in quarter 1]]*100</f>
        <v>30.572577556491765</v>
      </c>
      <c r="X20">
        <v>9946</v>
      </c>
      <c r="Y20">
        <v>2592</v>
      </c>
      <c r="Z20" s="20">
        <f>uptake_in_those_aged_70_by_ccg98[[#This Row],[Number of adults aged 72 vaccinated in quarter 1]]/uptake_in_those_aged_70_by_ccg98[[#This Row],[Number of adults aged 72 eligible in quarter 1]]*100</f>
        <v>26.060727930826459</v>
      </c>
      <c r="AA20">
        <v>9697</v>
      </c>
      <c r="AB20">
        <v>1631</v>
      </c>
      <c r="AC20" s="20">
        <f>uptake_in_those_aged_70_by_ccg98[[#This Row],[Number of adults aged 73 vaccinated in quarter 1]]/uptake_in_those_aged_70_by_ccg98[[#This Row],[Number of adults aged 73 eligible in quarter 1]]*100</f>
        <v>16.819634938640817</v>
      </c>
      <c r="AD20">
        <v>9109</v>
      </c>
      <c r="AE20">
        <v>1002</v>
      </c>
      <c r="AF20" s="20">
        <f>uptake_in_those_aged_70_by_ccg98[[#This Row],[Number of adults aged 74 vaccinated in quarter 1]]/uptake_in_those_aged_70_by_ccg98[[#This Row],[Number of adults aged 74 eligible in quarter 1]]*100</f>
        <v>11.000109781534746</v>
      </c>
      <c r="AG20">
        <v>9275</v>
      </c>
      <c r="AH20">
        <v>813</v>
      </c>
      <c r="AI20" s="20">
        <f>uptake_in_those_aged_70_by_ccg98[[#This Row],[Number of adults aged 75 vaccinated in quarter 1]]/uptake_in_those_aged_70_by_ccg98[[#This Row],[Number of adults aged 75 eligible in quarter 1]]*100</f>
        <v>8.7654986522911056</v>
      </c>
      <c r="AJ20">
        <v>8794</v>
      </c>
      <c r="AK20">
        <v>608</v>
      </c>
      <c r="AL20" s="20">
        <f>uptake_in_those_aged_70_by_ccg98[[#This Row],[Number of adults aged 76 vaccinated in quarter 1]]/uptake_in_those_aged_70_by_ccg98[[#This Row],[Number of adults aged 76 eligible in quarter 1]]*100</f>
        <v>6.9138048669547425</v>
      </c>
      <c r="AM20">
        <v>8532</v>
      </c>
      <c r="AN20">
        <v>446</v>
      </c>
      <c r="AO20" s="20">
        <f>uptake_in_those_aged_70_by_ccg98[[#This Row],[Number of adults aged 77 vaccinated in quarter 1]]/uptake_in_those_aged_70_by_ccg98[[#This Row],[Number of adults aged 77 eligible in quarter 1]]*100</f>
        <v>5.2273792780121902</v>
      </c>
      <c r="AP20">
        <v>8758</v>
      </c>
      <c r="AQ20">
        <v>369</v>
      </c>
      <c r="AR20" s="20">
        <f>uptake_in_those_aged_70_by_ccg98[[#This Row],[Number of adults aged 78 vaccinated in quarter 1]]/uptake_in_those_aged_70_by_ccg98[[#This Row],[Number of adults aged 78 eligible in quarter 1]]*100</f>
        <v>4.2132907056405573</v>
      </c>
      <c r="AS20">
        <v>7476</v>
      </c>
      <c r="AT20">
        <v>271</v>
      </c>
      <c r="AU20" s="20">
        <f>uptake_in_those_aged_70_by_ccg98[[#This Row],[Number of adults aged 79 vaccinated in quarter 1]]/uptake_in_those_aged_70_by_ccg98[[#This Row],[Number of adults aged 79 eligible in quarter 1]]*100</f>
        <v>3.6249331193151422</v>
      </c>
      <c r="AV20">
        <v>6518</v>
      </c>
      <c r="AW20">
        <v>170</v>
      </c>
      <c r="AX20" s="25">
        <f>uptake_in_those_aged_70_by_ccg98[[#This Row],[Number of adults aged 80 vaccinated in quarter 1]]/uptake_in_those_aged_70_by_ccg98[[#This Row],[Number of adults aged 80 eligible in quarter 1]]*100</f>
        <v>2.6081620128873886</v>
      </c>
    </row>
    <row r="21" spans="1:50" x14ac:dyDescent="0.2">
      <c r="A21" t="s">
        <v>56</v>
      </c>
      <c r="B21" t="s">
        <v>57</v>
      </c>
      <c r="C21" s="21">
        <v>14122</v>
      </c>
      <c r="D21">
        <v>1011</v>
      </c>
      <c r="E21" s="20">
        <f>ICB_Coverage!$D21/ICB_Coverage!$C21*100</f>
        <v>7.1590426285228714</v>
      </c>
      <c r="F21">
        <v>14016</v>
      </c>
      <c r="G21">
        <v>5580</v>
      </c>
      <c r="H21" s="20">
        <f>uptake_in_those_aged_70_by_ccg98[[#This Row],[Number of adults aged 66 vaccinated in quarter 1]]/uptake_in_those_aged_70_by_ccg98[[#This Row],[Number of adults aged 66 eligible in quarter 1]]*100</f>
        <v>39.811643835616437</v>
      </c>
      <c r="I21" s="21">
        <v>13643</v>
      </c>
      <c r="J21" s="21">
        <v>287</v>
      </c>
      <c r="K21" s="20">
        <f>uptake_in_those_aged_70_by_ccg98[[#This Row],[Number of adults aged 67 vaccinated in quarter 1]]/uptake_in_those_aged_70_by_ccg98[[#This Row],[Number of adults aged 67 eligible in quarter 1]]*100</f>
        <v>2.103642893791688</v>
      </c>
      <c r="L21">
        <v>13252</v>
      </c>
      <c r="M21">
        <v>195</v>
      </c>
      <c r="N21" s="25">
        <f>uptake_in_those_aged_70_by_ccg98[[#This Row],[Number of adults aged 68 vaccinated in quarter 1]]/uptake_in_those_aged_70_by_ccg98[[#This Row],[Number of adults aged 68 eligible in quarter 1]]*100</f>
        <v>1.4714760036220949</v>
      </c>
      <c r="O21" s="21">
        <v>12893</v>
      </c>
      <c r="P21" s="21">
        <v>231</v>
      </c>
      <c r="Q21" s="25">
        <f>uptake_in_those_aged_70_by_ccg98[[#This Row],[Number of adults aged 69 vaccinated in quarter 1]]/uptake_in_those_aged_70_by_ccg98[[#This Row],[Number of adults aged 69 eligible in quarter 1]]*100</f>
        <v>1.7916698983944774</v>
      </c>
      <c r="R21">
        <v>12521</v>
      </c>
      <c r="S21">
        <v>1406</v>
      </c>
      <c r="T21" s="20">
        <f>uptake_in_those_aged_70_by_ccg98[[#This Row],[Number of adults aged 70 vaccinated in quarter 1]]/uptake_in_those_aged_70_by_ccg98[[#This Row],[Number of adults aged 70 eligible in quarter 1]]*100</f>
        <v>11.229135053110774</v>
      </c>
      <c r="U21">
        <v>12479</v>
      </c>
      <c r="V21">
        <v>6399</v>
      </c>
      <c r="W21" s="20">
        <f>uptake_in_those_aged_70_by_ccg98[[#This Row],[Number of adults aged 71 vaccinated in quarter 1]]/uptake_in_those_aged_70_by_ccg98[[#This Row],[Number of adults aged 71 eligible in quarter 1]]*100</f>
        <v>51.278147287442899</v>
      </c>
      <c r="X21">
        <v>12452</v>
      </c>
      <c r="Y21">
        <v>3458</v>
      </c>
      <c r="Z21" s="20">
        <f>uptake_in_those_aged_70_by_ccg98[[#This Row],[Number of adults aged 72 vaccinated in quarter 1]]/uptake_in_those_aged_70_by_ccg98[[#This Row],[Number of adults aged 72 eligible in quarter 1]]*100</f>
        <v>27.770639254738192</v>
      </c>
      <c r="AA21">
        <v>12008</v>
      </c>
      <c r="AB21">
        <v>2184</v>
      </c>
      <c r="AC21" s="20">
        <f>uptake_in_those_aged_70_by_ccg98[[#This Row],[Number of adults aged 73 vaccinated in quarter 1]]/uptake_in_those_aged_70_by_ccg98[[#This Row],[Number of adults aged 73 eligible in quarter 1]]*100</f>
        <v>18.187874750166554</v>
      </c>
      <c r="AD21">
        <v>12154</v>
      </c>
      <c r="AE21">
        <v>1804</v>
      </c>
      <c r="AF21" s="20">
        <f>uptake_in_those_aged_70_by_ccg98[[#This Row],[Number of adults aged 74 vaccinated in quarter 1]]/uptake_in_those_aged_70_by_ccg98[[#This Row],[Number of adults aged 74 eligible in quarter 1]]*100</f>
        <v>14.842850090505182</v>
      </c>
      <c r="AG21">
        <v>11922</v>
      </c>
      <c r="AH21">
        <v>1465</v>
      </c>
      <c r="AI21" s="20">
        <f>uptake_in_those_aged_70_by_ccg98[[#This Row],[Number of adults aged 75 vaccinated in quarter 1]]/uptake_in_those_aged_70_by_ccg98[[#This Row],[Number of adults aged 75 eligible in quarter 1]]*100</f>
        <v>12.288206676732091</v>
      </c>
      <c r="AJ21">
        <v>12335</v>
      </c>
      <c r="AK21">
        <v>1307</v>
      </c>
      <c r="AL21" s="20">
        <f>uptake_in_those_aged_70_by_ccg98[[#This Row],[Number of adults aged 76 vaccinated in quarter 1]]/uptake_in_those_aged_70_by_ccg98[[#This Row],[Number of adults aged 76 eligible in quarter 1]]*100</f>
        <v>10.595865423591407</v>
      </c>
      <c r="AM21">
        <v>13096</v>
      </c>
      <c r="AN21">
        <v>1155</v>
      </c>
      <c r="AO21" s="20">
        <f>uptake_in_those_aged_70_by_ccg98[[#This Row],[Number of adults aged 77 vaccinated in quarter 1]]/uptake_in_those_aged_70_by_ccg98[[#This Row],[Number of adults aged 77 eligible in quarter 1]]*100</f>
        <v>8.8194868662186927</v>
      </c>
      <c r="AP21">
        <v>15011</v>
      </c>
      <c r="AQ21">
        <v>1129</v>
      </c>
      <c r="AR21" s="20">
        <f>uptake_in_those_aged_70_by_ccg98[[#This Row],[Number of adults aged 78 vaccinated in quarter 1]]/uptake_in_those_aged_70_by_ccg98[[#This Row],[Number of adults aged 78 eligible in quarter 1]]*100</f>
        <v>7.5211511558190658</v>
      </c>
      <c r="AS21">
        <v>11496</v>
      </c>
      <c r="AT21">
        <v>666</v>
      </c>
      <c r="AU21" s="20">
        <f>uptake_in_those_aged_70_by_ccg98[[#This Row],[Number of adults aged 79 vaccinated in quarter 1]]/uptake_in_those_aged_70_by_ccg98[[#This Row],[Number of adults aged 79 eligible in quarter 1]]*100</f>
        <v>5.7933194154488517</v>
      </c>
      <c r="AV21">
        <v>10047</v>
      </c>
      <c r="AW21">
        <v>446</v>
      </c>
      <c r="AX21" s="25">
        <f>uptake_in_those_aged_70_by_ccg98[[#This Row],[Number of adults aged 80 vaccinated in quarter 1]]/uptake_in_those_aged_70_by_ccg98[[#This Row],[Number of adults aged 80 eligible in quarter 1]]*100</f>
        <v>4.439136060515577</v>
      </c>
    </row>
    <row r="22" spans="1:50" x14ac:dyDescent="0.2">
      <c r="A22" t="s">
        <v>58</v>
      </c>
      <c r="B22" t="s">
        <v>59</v>
      </c>
      <c r="C22" s="21">
        <v>14246</v>
      </c>
      <c r="D22">
        <v>769</v>
      </c>
      <c r="E22" s="20">
        <f>ICB_Coverage!$D22/ICB_Coverage!$C22*100</f>
        <v>5.3980064579531097</v>
      </c>
      <c r="F22">
        <v>13921</v>
      </c>
      <c r="G22">
        <v>4699</v>
      </c>
      <c r="H22" s="20">
        <f>uptake_in_those_aged_70_by_ccg98[[#This Row],[Number of adults aged 66 vaccinated in quarter 1]]/uptake_in_those_aged_70_by_ccg98[[#This Row],[Number of adults aged 66 eligible in quarter 1]]*100</f>
        <v>33.754758997198472</v>
      </c>
      <c r="I22" s="21">
        <v>13589</v>
      </c>
      <c r="J22" s="21">
        <v>431</v>
      </c>
      <c r="K22" s="20">
        <f>uptake_in_those_aged_70_by_ccg98[[#This Row],[Number of adults aged 67 vaccinated in quarter 1]]/uptake_in_those_aged_70_by_ccg98[[#This Row],[Number of adults aged 67 eligible in quarter 1]]*100</f>
        <v>3.1716829788799763</v>
      </c>
      <c r="L22">
        <v>12808</v>
      </c>
      <c r="M22">
        <v>214</v>
      </c>
      <c r="N22" s="25">
        <f>uptake_in_those_aged_70_by_ccg98[[#This Row],[Number of adults aged 68 vaccinated in quarter 1]]/uptake_in_those_aged_70_by_ccg98[[#This Row],[Number of adults aged 68 eligible in quarter 1]]*100</f>
        <v>1.6708307307932542</v>
      </c>
      <c r="O22" s="21">
        <v>12614</v>
      </c>
      <c r="P22" s="21">
        <v>212</v>
      </c>
      <c r="Q22" s="25">
        <f>uptake_in_those_aged_70_by_ccg98[[#This Row],[Number of adults aged 69 vaccinated in quarter 1]]/uptake_in_those_aged_70_by_ccg98[[#This Row],[Number of adults aged 69 eligible in quarter 1]]*100</f>
        <v>1.680672268907563</v>
      </c>
      <c r="R22">
        <v>11898</v>
      </c>
      <c r="S22">
        <v>992</v>
      </c>
      <c r="T22" s="20">
        <f>uptake_in_those_aged_70_by_ccg98[[#This Row],[Number of adults aged 70 vaccinated in quarter 1]]/uptake_in_those_aged_70_by_ccg98[[#This Row],[Number of adults aged 70 eligible in quarter 1]]*100</f>
        <v>8.3375357202891252</v>
      </c>
      <c r="U22">
        <v>11996</v>
      </c>
      <c r="V22">
        <v>5440</v>
      </c>
      <c r="W22" s="20">
        <f>uptake_in_those_aged_70_by_ccg98[[#This Row],[Number of adults aged 71 vaccinated in quarter 1]]/uptake_in_those_aged_70_by_ccg98[[#This Row],[Number of adults aged 71 eligible in quarter 1]]*100</f>
        <v>45.348449483161055</v>
      </c>
      <c r="X22">
        <v>11769</v>
      </c>
      <c r="Y22">
        <v>3545</v>
      </c>
      <c r="Z22" s="20">
        <f>uptake_in_those_aged_70_by_ccg98[[#This Row],[Number of adults aged 72 vaccinated in quarter 1]]/uptake_in_those_aged_70_by_ccg98[[#This Row],[Number of adults aged 72 eligible in quarter 1]]*100</f>
        <v>30.121505650437591</v>
      </c>
      <c r="AA22">
        <v>11102</v>
      </c>
      <c r="AB22">
        <v>1938</v>
      </c>
      <c r="AC22" s="20">
        <f>uptake_in_those_aged_70_by_ccg98[[#This Row],[Number of adults aged 73 vaccinated in quarter 1]]/uptake_in_those_aged_70_by_ccg98[[#This Row],[Number of adults aged 73 eligible in quarter 1]]*100</f>
        <v>17.456314177625654</v>
      </c>
      <c r="AD22">
        <v>10989</v>
      </c>
      <c r="AE22">
        <v>1429</v>
      </c>
      <c r="AF22" s="20">
        <f>uptake_in_those_aged_70_by_ccg98[[#This Row],[Number of adults aged 74 vaccinated in quarter 1]]/uptake_in_those_aged_70_by_ccg98[[#This Row],[Number of adults aged 74 eligible in quarter 1]]*100</f>
        <v>13.003913003913004</v>
      </c>
      <c r="AG22">
        <v>11255</v>
      </c>
      <c r="AH22">
        <v>1097</v>
      </c>
      <c r="AI22" s="20">
        <f>uptake_in_those_aged_70_by_ccg98[[#This Row],[Number of adults aged 75 vaccinated in quarter 1]]/uptake_in_those_aged_70_by_ccg98[[#This Row],[Number of adults aged 75 eligible in quarter 1]]*100</f>
        <v>9.7467792092403371</v>
      </c>
      <c r="AJ22">
        <v>11423</v>
      </c>
      <c r="AK22">
        <v>832</v>
      </c>
      <c r="AL22" s="20">
        <f>uptake_in_those_aged_70_by_ccg98[[#This Row],[Number of adults aged 76 vaccinated in quarter 1]]/uptake_in_those_aged_70_by_ccg98[[#This Row],[Number of adults aged 76 eligible in quarter 1]]*100</f>
        <v>7.2835507309813527</v>
      </c>
      <c r="AM22">
        <v>11789</v>
      </c>
      <c r="AN22">
        <v>742</v>
      </c>
      <c r="AO22" s="20">
        <f>uptake_in_those_aged_70_by_ccg98[[#This Row],[Number of adults aged 77 vaccinated in quarter 1]]/uptake_in_those_aged_70_by_ccg98[[#This Row],[Number of adults aged 77 eligible in quarter 1]]*100</f>
        <v>6.2940028840444491</v>
      </c>
      <c r="AP22">
        <v>12780</v>
      </c>
      <c r="AQ22">
        <v>645</v>
      </c>
      <c r="AR22" s="20">
        <f>uptake_in_those_aged_70_by_ccg98[[#This Row],[Number of adults aged 78 vaccinated in quarter 1]]/uptake_in_those_aged_70_by_ccg98[[#This Row],[Number of adults aged 78 eligible in quarter 1]]*100</f>
        <v>5.046948356807512</v>
      </c>
      <c r="AS22">
        <v>9710</v>
      </c>
      <c r="AT22">
        <v>404</v>
      </c>
      <c r="AU22" s="20">
        <f>uptake_in_those_aged_70_by_ccg98[[#This Row],[Number of adults aged 79 vaccinated in quarter 1]]/uptake_in_those_aged_70_by_ccg98[[#This Row],[Number of adults aged 79 eligible in quarter 1]]*100</f>
        <v>4.1606591143151395</v>
      </c>
      <c r="AV22">
        <v>9202</v>
      </c>
      <c r="AW22">
        <v>328</v>
      </c>
      <c r="AX22" s="25">
        <f>uptake_in_those_aged_70_by_ccg98[[#This Row],[Number of adults aged 80 vaccinated in quarter 1]]/uptake_in_those_aged_70_by_ccg98[[#This Row],[Number of adults aged 80 eligible in quarter 1]]*100</f>
        <v>3.5644425124972829</v>
      </c>
    </row>
    <row r="23" spans="1:50" x14ac:dyDescent="0.2">
      <c r="A23" t="s">
        <v>60</v>
      </c>
      <c r="B23" t="s">
        <v>61</v>
      </c>
      <c r="C23" s="21">
        <v>8698</v>
      </c>
      <c r="D23">
        <v>498</v>
      </c>
      <c r="E23" s="20">
        <f>ICB_Coverage!$D23/ICB_Coverage!$C23*100</f>
        <v>5.7254541273856061</v>
      </c>
      <c r="F23">
        <v>8092</v>
      </c>
      <c r="G23">
        <v>2734</v>
      </c>
      <c r="H23" s="20">
        <f>uptake_in_those_aged_70_by_ccg98[[#This Row],[Number of adults aged 66 vaccinated in quarter 1]]/uptake_in_those_aged_70_by_ccg98[[#This Row],[Number of adults aged 66 eligible in quarter 1]]*100</f>
        <v>33.786455758774096</v>
      </c>
      <c r="I23" s="21">
        <v>7721</v>
      </c>
      <c r="J23" s="21">
        <v>202</v>
      </c>
      <c r="K23" s="20">
        <f>uptake_in_those_aged_70_by_ccg98[[#This Row],[Number of adults aged 67 vaccinated in quarter 1]]/uptake_in_those_aged_70_by_ccg98[[#This Row],[Number of adults aged 67 eligible in quarter 1]]*100</f>
        <v>2.6162414195052457</v>
      </c>
      <c r="L23">
        <v>7397</v>
      </c>
      <c r="M23">
        <v>136</v>
      </c>
      <c r="N23" s="25">
        <f>uptake_in_those_aged_70_by_ccg98[[#This Row],[Number of adults aged 68 vaccinated in quarter 1]]/uptake_in_those_aged_70_by_ccg98[[#This Row],[Number of adults aged 68 eligible in quarter 1]]*100</f>
        <v>1.83858320940922</v>
      </c>
      <c r="O23" s="21">
        <v>7052</v>
      </c>
      <c r="P23" s="21">
        <v>123</v>
      </c>
      <c r="Q23" s="25">
        <f>uptake_in_those_aged_70_by_ccg98[[#This Row],[Number of adults aged 69 vaccinated in quarter 1]]/uptake_in_those_aged_70_by_ccg98[[#This Row],[Number of adults aged 69 eligible in quarter 1]]*100</f>
        <v>1.7441860465116279</v>
      </c>
      <c r="R23">
        <v>6765</v>
      </c>
      <c r="S23">
        <v>609</v>
      </c>
      <c r="T23" s="20">
        <f>uptake_in_those_aged_70_by_ccg98[[#This Row],[Number of adults aged 70 vaccinated in quarter 1]]/uptake_in_those_aged_70_by_ccg98[[#This Row],[Number of adults aged 70 eligible in quarter 1]]*100</f>
        <v>9.0022172949002215</v>
      </c>
      <c r="U23">
        <v>6473</v>
      </c>
      <c r="V23">
        <v>2936</v>
      </c>
      <c r="W23" s="20">
        <f>uptake_in_those_aged_70_by_ccg98[[#This Row],[Number of adults aged 71 vaccinated in quarter 1]]/uptake_in_those_aged_70_by_ccg98[[#This Row],[Number of adults aged 71 eligible in quarter 1]]*100</f>
        <v>45.357639425305116</v>
      </c>
      <c r="X23">
        <v>6342</v>
      </c>
      <c r="Y23">
        <v>1903</v>
      </c>
      <c r="Z23" s="20">
        <f>uptake_in_those_aged_70_by_ccg98[[#This Row],[Number of adults aged 72 vaccinated in quarter 1]]/uptake_in_those_aged_70_by_ccg98[[#This Row],[Number of adults aged 72 eligible in quarter 1]]*100</f>
        <v>30.006307158625038</v>
      </c>
      <c r="AA23">
        <v>6124</v>
      </c>
      <c r="AB23">
        <v>952</v>
      </c>
      <c r="AC23" s="20">
        <f>uptake_in_those_aged_70_by_ccg98[[#This Row],[Number of adults aged 73 vaccinated in quarter 1]]/uptake_in_those_aged_70_by_ccg98[[#This Row],[Number of adults aged 73 eligible in quarter 1]]*100</f>
        <v>15.545395166557805</v>
      </c>
      <c r="AD23">
        <v>5917</v>
      </c>
      <c r="AE23">
        <v>706</v>
      </c>
      <c r="AF23" s="20">
        <f>uptake_in_those_aged_70_by_ccg98[[#This Row],[Number of adults aged 74 vaccinated in quarter 1]]/uptake_in_those_aged_70_by_ccg98[[#This Row],[Number of adults aged 74 eligible in quarter 1]]*100</f>
        <v>11.931722156498225</v>
      </c>
      <c r="AG23">
        <v>5835</v>
      </c>
      <c r="AH23">
        <v>553</v>
      </c>
      <c r="AI23" s="20">
        <f>uptake_in_those_aged_70_by_ccg98[[#This Row],[Number of adults aged 75 vaccinated in quarter 1]]/uptake_in_those_aged_70_by_ccg98[[#This Row],[Number of adults aged 75 eligible in quarter 1]]*100</f>
        <v>9.477292202227936</v>
      </c>
      <c r="AJ23">
        <v>5841</v>
      </c>
      <c r="AK23">
        <v>408</v>
      </c>
      <c r="AL23" s="20">
        <f>uptake_in_those_aged_70_by_ccg98[[#This Row],[Number of adults aged 76 vaccinated in quarter 1]]/uptake_in_those_aged_70_by_ccg98[[#This Row],[Number of adults aged 76 eligible in quarter 1]]*100</f>
        <v>6.9851052901900355</v>
      </c>
      <c r="AM23">
        <v>6152</v>
      </c>
      <c r="AN23">
        <v>331</v>
      </c>
      <c r="AO23" s="20">
        <f>uptake_in_those_aged_70_by_ccg98[[#This Row],[Number of adults aged 77 vaccinated in quarter 1]]/uptake_in_those_aged_70_by_ccg98[[#This Row],[Number of adults aged 77 eligible in quarter 1]]*100</f>
        <v>5.3803641092327696</v>
      </c>
      <c r="AP23">
        <v>6722</v>
      </c>
      <c r="AQ23">
        <v>281</v>
      </c>
      <c r="AR23" s="20">
        <f>uptake_in_those_aged_70_by_ccg98[[#This Row],[Number of adults aged 78 vaccinated in quarter 1]]/uptake_in_those_aged_70_by_ccg98[[#This Row],[Number of adults aged 78 eligible in quarter 1]]*100</f>
        <v>4.1803034811068134</v>
      </c>
      <c r="AS23">
        <v>5375</v>
      </c>
      <c r="AT23">
        <v>166</v>
      </c>
      <c r="AU23" s="20">
        <f>uptake_in_those_aged_70_by_ccg98[[#This Row],[Number of adults aged 79 vaccinated in quarter 1]]/uptake_in_those_aged_70_by_ccg98[[#This Row],[Number of adults aged 79 eligible in quarter 1]]*100</f>
        <v>3.0883720930232559</v>
      </c>
      <c r="AV23">
        <v>4632</v>
      </c>
      <c r="AW23">
        <v>150</v>
      </c>
      <c r="AX23" s="25">
        <f>uptake_in_those_aged_70_by_ccg98[[#This Row],[Number of adults aged 80 vaccinated in quarter 1]]/uptake_in_those_aged_70_by_ccg98[[#This Row],[Number of adults aged 80 eligible in quarter 1]]*100</f>
        <v>3.2383419689119166</v>
      </c>
    </row>
    <row r="24" spans="1:50" x14ac:dyDescent="0.2">
      <c r="A24" t="s">
        <v>62</v>
      </c>
      <c r="B24" t="s">
        <v>63</v>
      </c>
      <c r="C24" s="21">
        <v>22744</v>
      </c>
      <c r="D24" s="21">
        <v>1351</v>
      </c>
      <c r="E24" s="20">
        <f>ICB_Coverage!$D24/ICB_Coverage!$C24*100</f>
        <v>5.9400281392894829</v>
      </c>
      <c r="F24">
        <v>22092</v>
      </c>
      <c r="G24">
        <v>8144</v>
      </c>
      <c r="H24" s="20">
        <f>uptake_in_those_aged_70_by_ccg98[[#This Row],[Number of adults aged 66 vaccinated in quarter 1]]/uptake_in_those_aged_70_by_ccg98[[#This Row],[Number of adults aged 66 eligible in quarter 1]]*100</f>
        <v>36.864023175810246</v>
      </c>
      <c r="I24" s="21">
        <v>21291</v>
      </c>
      <c r="J24" s="21">
        <v>575</v>
      </c>
      <c r="K24" s="20">
        <f>uptake_in_those_aged_70_by_ccg98[[#This Row],[Number of adults aged 67 vaccinated in quarter 1]]/uptake_in_those_aged_70_by_ccg98[[#This Row],[Number of adults aged 67 eligible in quarter 1]]*100</f>
        <v>2.7006716452961346</v>
      </c>
      <c r="L24">
        <v>20344</v>
      </c>
      <c r="M24">
        <v>357</v>
      </c>
      <c r="N24" s="25">
        <f>uptake_in_those_aged_70_by_ccg98[[#This Row],[Number of adults aged 68 vaccinated in quarter 1]]/uptake_in_those_aged_70_by_ccg98[[#This Row],[Number of adults aged 68 eligible in quarter 1]]*100</f>
        <v>1.7548171451042076</v>
      </c>
      <c r="O24" s="21">
        <v>19835</v>
      </c>
      <c r="P24" s="21">
        <v>417</v>
      </c>
      <c r="Q24" s="25">
        <f>uptake_in_those_aged_70_by_ccg98[[#This Row],[Number of adults aged 69 vaccinated in quarter 1]]/uptake_in_those_aged_70_by_ccg98[[#This Row],[Number of adults aged 69 eligible in quarter 1]]*100</f>
        <v>2.1023443408116966</v>
      </c>
      <c r="R24">
        <v>18940</v>
      </c>
      <c r="S24">
        <v>1870</v>
      </c>
      <c r="T24" s="20">
        <f>uptake_in_those_aged_70_by_ccg98[[#This Row],[Number of adults aged 70 vaccinated in quarter 1]]/uptake_in_those_aged_70_by_ccg98[[#This Row],[Number of adults aged 70 eligible in quarter 1]]*100</f>
        <v>9.8732840549102434</v>
      </c>
      <c r="U24">
        <v>19187</v>
      </c>
      <c r="V24">
        <v>9226</v>
      </c>
      <c r="W24" s="20">
        <f>uptake_in_those_aged_70_by_ccg98[[#This Row],[Number of adults aged 71 vaccinated in quarter 1]]/uptake_in_those_aged_70_by_ccg98[[#This Row],[Number of adults aged 71 eligible in quarter 1]]*100</f>
        <v>48.084640642101419</v>
      </c>
      <c r="X24">
        <v>18616</v>
      </c>
      <c r="Y24">
        <v>5721</v>
      </c>
      <c r="Z24" s="20">
        <f>uptake_in_those_aged_70_by_ccg98[[#This Row],[Number of adults aged 72 vaccinated in quarter 1]]/uptake_in_those_aged_70_by_ccg98[[#This Row],[Number of adults aged 72 eligible in quarter 1]]*100</f>
        <v>30.73162870648904</v>
      </c>
      <c r="AA24">
        <v>17940</v>
      </c>
      <c r="AB24">
        <v>3407</v>
      </c>
      <c r="AC24" s="20">
        <f>uptake_in_those_aged_70_by_ccg98[[#This Row],[Number of adults aged 73 vaccinated in quarter 1]]/uptake_in_those_aged_70_by_ccg98[[#This Row],[Number of adults aged 73 eligible in quarter 1]]*100</f>
        <v>18.99108138238573</v>
      </c>
      <c r="AD24">
        <v>17927</v>
      </c>
      <c r="AE24">
        <v>2482</v>
      </c>
      <c r="AF24" s="20">
        <f>uptake_in_those_aged_70_by_ccg98[[#This Row],[Number of adults aged 74 vaccinated in quarter 1]]/uptake_in_those_aged_70_by_ccg98[[#This Row],[Number of adults aged 74 eligible in quarter 1]]*100</f>
        <v>13.845038210520444</v>
      </c>
      <c r="AG24">
        <v>18138</v>
      </c>
      <c r="AH24">
        <v>2022</v>
      </c>
      <c r="AI24" s="20">
        <f>uptake_in_those_aged_70_by_ccg98[[#This Row],[Number of adults aged 75 vaccinated in quarter 1]]/uptake_in_those_aged_70_by_ccg98[[#This Row],[Number of adults aged 75 eligible in quarter 1]]*100</f>
        <v>11.147866357922593</v>
      </c>
      <c r="AJ24">
        <v>18508</v>
      </c>
      <c r="AK24">
        <v>1608</v>
      </c>
      <c r="AL24" s="20">
        <f>uptake_in_those_aged_70_by_ccg98[[#This Row],[Number of adults aged 76 vaccinated in quarter 1]]/uptake_in_those_aged_70_by_ccg98[[#This Row],[Number of adults aged 76 eligible in quarter 1]]*100</f>
        <v>8.6881348606008206</v>
      </c>
      <c r="AM24">
        <v>19841</v>
      </c>
      <c r="AN24">
        <v>1362</v>
      </c>
      <c r="AO24" s="20">
        <f>uptake_in_those_aged_70_by_ccg98[[#This Row],[Number of adults aged 77 vaccinated in quarter 1]]/uptake_in_those_aged_70_by_ccg98[[#This Row],[Number of adults aged 77 eligible in quarter 1]]*100</f>
        <v>6.8645733581976716</v>
      </c>
      <c r="AP24">
        <v>21974</v>
      </c>
      <c r="AQ24">
        <v>1249</v>
      </c>
      <c r="AR24" s="20">
        <f>uptake_in_those_aged_70_by_ccg98[[#This Row],[Number of adults aged 78 vaccinated in quarter 1]]/uptake_in_those_aged_70_by_ccg98[[#This Row],[Number of adults aged 78 eligible in quarter 1]]*100</f>
        <v>5.6839901702011471</v>
      </c>
      <c r="AS24">
        <v>17107</v>
      </c>
      <c r="AT24">
        <v>752</v>
      </c>
      <c r="AU24" s="20">
        <f>uptake_in_those_aged_70_by_ccg98[[#This Row],[Number of adults aged 79 vaccinated in quarter 1]]/uptake_in_those_aged_70_by_ccg98[[#This Row],[Number of adults aged 79 eligible in quarter 1]]*100</f>
        <v>4.3958613433097566</v>
      </c>
      <c r="AV24">
        <v>14976</v>
      </c>
      <c r="AW24">
        <v>549</v>
      </c>
      <c r="AX24" s="25">
        <f>uptake_in_those_aged_70_by_ccg98[[#This Row],[Number of adults aged 80 vaccinated in quarter 1]]/uptake_in_those_aged_70_by_ccg98[[#This Row],[Number of adults aged 80 eligible in quarter 1]]*100</f>
        <v>3.6658653846153846</v>
      </c>
    </row>
    <row r="25" spans="1:50" x14ac:dyDescent="0.2">
      <c r="A25" t="s">
        <v>64</v>
      </c>
      <c r="B25" t="s">
        <v>65</v>
      </c>
      <c r="C25" s="21">
        <v>7062</v>
      </c>
      <c r="D25">
        <v>392</v>
      </c>
      <c r="E25" s="20">
        <f>ICB_Coverage!$D25/ICB_Coverage!$C25*100</f>
        <v>5.5508354573775138</v>
      </c>
      <c r="F25">
        <v>6919</v>
      </c>
      <c r="G25">
        <v>2303</v>
      </c>
      <c r="H25" s="20">
        <f>uptake_in_those_aged_70_by_ccg98[[#This Row],[Number of adults aged 66 vaccinated in quarter 1]]/uptake_in_those_aged_70_by_ccg98[[#This Row],[Number of adults aged 66 eligible in quarter 1]]*100</f>
        <v>33.28515681456858</v>
      </c>
      <c r="I25" s="21">
        <v>6533</v>
      </c>
      <c r="J25" s="21">
        <v>206</v>
      </c>
      <c r="K25" s="20">
        <f>uptake_in_those_aged_70_by_ccg98[[#This Row],[Number of adults aged 67 vaccinated in quarter 1]]/uptake_in_those_aged_70_by_ccg98[[#This Row],[Number of adults aged 67 eligible in quarter 1]]*100</f>
        <v>3.1532221031685292</v>
      </c>
      <c r="L25">
        <v>6215</v>
      </c>
      <c r="M25">
        <v>114</v>
      </c>
      <c r="N25" s="25">
        <f>uptake_in_those_aged_70_by_ccg98[[#This Row],[Number of adults aged 68 vaccinated in quarter 1]]/uptake_in_those_aged_70_by_ccg98[[#This Row],[Number of adults aged 68 eligible in quarter 1]]*100</f>
        <v>1.834271922767498</v>
      </c>
      <c r="O25" s="21">
        <v>6018</v>
      </c>
      <c r="P25" s="21">
        <v>114</v>
      </c>
      <c r="Q25" s="25">
        <f>uptake_in_those_aged_70_by_ccg98[[#This Row],[Number of adults aged 69 vaccinated in quarter 1]]/uptake_in_those_aged_70_by_ccg98[[#This Row],[Number of adults aged 69 eligible in quarter 1]]*100</f>
        <v>1.8943170488534395</v>
      </c>
      <c r="R25">
        <v>5952</v>
      </c>
      <c r="S25">
        <v>501</v>
      </c>
      <c r="T25" s="20">
        <f>uptake_in_those_aged_70_by_ccg98[[#This Row],[Number of adults aged 70 vaccinated in quarter 1]]/uptake_in_those_aged_70_by_ccg98[[#This Row],[Number of adults aged 70 eligible in quarter 1]]*100</f>
        <v>8.4173387096774182</v>
      </c>
      <c r="U25">
        <v>5929</v>
      </c>
      <c r="V25">
        <v>2761</v>
      </c>
      <c r="W25" s="20">
        <f>uptake_in_those_aged_70_by_ccg98[[#This Row],[Number of adults aged 71 vaccinated in quarter 1]]/uptake_in_those_aged_70_by_ccg98[[#This Row],[Number of adults aged 71 eligible in quarter 1]]*100</f>
        <v>46.567717996289424</v>
      </c>
      <c r="X25">
        <v>5899</v>
      </c>
      <c r="Y25">
        <v>1877</v>
      </c>
      <c r="Z25" s="20">
        <f>uptake_in_those_aged_70_by_ccg98[[#This Row],[Number of adults aged 72 vaccinated in quarter 1]]/uptake_in_those_aged_70_by_ccg98[[#This Row],[Number of adults aged 72 eligible in quarter 1]]*100</f>
        <v>31.818952364807597</v>
      </c>
      <c r="AA25">
        <v>5583</v>
      </c>
      <c r="AB25">
        <v>1088</v>
      </c>
      <c r="AC25" s="20">
        <f>uptake_in_those_aged_70_by_ccg98[[#This Row],[Number of adults aged 73 vaccinated in quarter 1]]/uptake_in_those_aged_70_by_ccg98[[#This Row],[Number of adults aged 73 eligible in quarter 1]]*100</f>
        <v>19.487730610782734</v>
      </c>
      <c r="AD25">
        <v>5548</v>
      </c>
      <c r="AE25">
        <v>781</v>
      </c>
      <c r="AF25" s="20">
        <f>uptake_in_those_aged_70_by_ccg98[[#This Row],[Number of adults aged 74 vaccinated in quarter 1]]/uptake_in_those_aged_70_by_ccg98[[#This Row],[Number of adults aged 74 eligible in quarter 1]]*100</f>
        <v>14.077144917087239</v>
      </c>
      <c r="AG25">
        <v>5565</v>
      </c>
      <c r="AH25">
        <v>620</v>
      </c>
      <c r="AI25" s="20">
        <f>uptake_in_those_aged_70_by_ccg98[[#This Row],[Number of adults aged 75 vaccinated in quarter 1]]/uptake_in_those_aged_70_by_ccg98[[#This Row],[Number of adults aged 75 eligible in quarter 1]]*100</f>
        <v>11.141060197663972</v>
      </c>
      <c r="AJ25">
        <v>5814</v>
      </c>
      <c r="AK25">
        <v>456</v>
      </c>
      <c r="AL25" s="20">
        <f>uptake_in_those_aged_70_by_ccg98[[#This Row],[Number of adults aged 76 vaccinated in quarter 1]]/uptake_in_those_aged_70_by_ccg98[[#This Row],[Number of adults aged 76 eligible in quarter 1]]*100</f>
        <v>7.8431372549019605</v>
      </c>
      <c r="AM25">
        <v>5817</v>
      </c>
      <c r="AN25">
        <v>391</v>
      </c>
      <c r="AO25" s="20">
        <f>uptake_in_those_aged_70_by_ccg98[[#This Row],[Number of adults aged 77 vaccinated in quarter 1]]/uptake_in_those_aged_70_by_ccg98[[#This Row],[Number of adults aged 77 eligible in quarter 1]]*100</f>
        <v>6.7216778408114148</v>
      </c>
      <c r="AP25">
        <v>6077</v>
      </c>
      <c r="AQ25">
        <v>291</v>
      </c>
      <c r="AR25" s="20">
        <f>uptake_in_those_aged_70_by_ccg98[[#This Row],[Number of adults aged 78 vaccinated in quarter 1]]/uptake_in_those_aged_70_by_ccg98[[#This Row],[Number of adults aged 78 eligible in quarter 1]]*100</f>
        <v>4.7885469804179692</v>
      </c>
      <c r="AS25">
        <v>4994</v>
      </c>
      <c r="AT25">
        <v>195</v>
      </c>
      <c r="AU25" s="20">
        <f>uptake_in_those_aged_70_by_ccg98[[#This Row],[Number of adults aged 79 vaccinated in quarter 1]]/uptake_in_those_aged_70_by_ccg98[[#This Row],[Number of adults aged 79 eligible in quarter 1]]*100</f>
        <v>3.904685622747297</v>
      </c>
      <c r="AV25">
        <v>4456</v>
      </c>
      <c r="AW25">
        <v>134</v>
      </c>
      <c r="AX25" s="25">
        <f>uptake_in_those_aged_70_by_ccg98[[#This Row],[Number of adults aged 80 vaccinated in quarter 1]]/uptake_in_those_aged_70_by_ccg98[[#This Row],[Number of adults aged 80 eligible in quarter 1]]*100</f>
        <v>3.0071813285457809</v>
      </c>
    </row>
    <row r="26" spans="1:50" x14ac:dyDescent="0.2">
      <c r="A26" t="s">
        <v>66</v>
      </c>
      <c r="B26" t="s">
        <v>67</v>
      </c>
      <c r="C26" s="21">
        <v>32094</v>
      </c>
      <c r="D26" s="21">
        <v>1405</v>
      </c>
      <c r="E26" s="20">
        <f>ICB_Coverage!$D26/ICB_Coverage!$C26*100</f>
        <v>4.3777653143889825</v>
      </c>
      <c r="F26">
        <v>30933</v>
      </c>
      <c r="G26">
        <v>8654</v>
      </c>
      <c r="H26" s="20">
        <f>uptake_in_those_aged_70_by_ccg98[[#This Row],[Number of adults aged 66 vaccinated in quarter 1]]/uptake_in_those_aged_70_by_ccg98[[#This Row],[Number of adults aged 66 eligible in quarter 1]]*100</f>
        <v>27.97659457537258</v>
      </c>
      <c r="I26" s="21">
        <v>29349</v>
      </c>
      <c r="J26" s="21">
        <v>933</v>
      </c>
      <c r="K26" s="20">
        <f>uptake_in_those_aged_70_by_ccg98[[#This Row],[Number of adults aged 67 vaccinated in quarter 1]]/uptake_in_those_aged_70_by_ccg98[[#This Row],[Number of adults aged 67 eligible in quarter 1]]*100</f>
        <v>3.1789839517530409</v>
      </c>
      <c r="L26">
        <v>28166</v>
      </c>
      <c r="M26">
        <v>504</v>
      </c>
      <c r="N26" s="25">
        <f>uptake_in_those_aged_70_by_ccg98[[#This Row],[Number of adults aged 68 vaccinated in quarter 1]]/uptake_in_those_aged_70_by_ccg98[[#This Row],[Number of adults aged 68 eligible in quarter 1]]*100</f>
        <v>1.7893914648867428</v>
      </c>
      <c r="O26" s="21">
        <v>26619</v>
      </c>
      <c r="P26" s="21">
        <v>499</v>
      </c>
      <c r="Q26" s="25">
        <f>uptake_in_those_aged_70_by_ccg98[[#This Row],[Number of adults aged 69 vaccinated in quarter 1]]/uptake_in_those_aged_70_by_ccg98[[#This Row],[Number of adults aged 69 eligible in quarter 1]]*100</f>
        <v>1.8746008490176189</v>
      </c>
      <c r="R26">
        <v>24911</v>
      </c>
      <c r="S26">
        <v>1929</v>
      </c>
      <c r="T26" s="20">
        <f>uptake_in_those_aged_70_by_ccg98[[#This Row],[Number of adults aged 70 vaccinated in quarter 1]]/uptake_in_those_aged_70_by_ccg98[[#This Row],[Number of adults aged 70 eligible in quarter 1]]*100</f>
        <v>7.743567098871984</v>
      </c>
      <c r="U26">
        <v>24385</v>
      </c>
      <c r="V26">
        <v>9959</v>
      </c>
      <c r="W26" s="20">
        <f>uptake_in_those_aged_70_by_ccg98[[#This Row],[Number of adults aged 71 vaccinated in quarter 1]]/uptake_in_those_aged_70_by_ccg98[[#This Row],[Number of adults aged 71 eligible in quarter 1]]*100</f>
        <v>40.840680746360469</v>
      </c>
      <c r="X26">
        <v>24310</v>
      </c>
      <c r="Y26">
        <v>7186</v>
      </c>
      <c r="Z26" s="20">
        <f>uptake_in_those_aged_70_by_ccg98[[#This Row],[Number of adults aged 72 vaccinated in quarter 1]]/uptake_in_those_aged_70_by_ccg98[[#This Row],[Number of adults aged 72 eligible in quarter 1]]*100</f>
        <v>29.559851912793089</v>
      </c>
      <c r="AA26">
        <v>23125</v>
      </c>
      <c r="AB26">
        <v>4067</v>
      </c>
      <c r="AC26" s="20">
        <f>uptake_in_those_aged_70_by_ccg98[[#This Row],[Number of adults aged 73 vaccinated in quarter 1]]/uptake_in_those_aged_70_by_ccg98[[#This Row],[Number of adults aged 73 eligible in quarter 1]]*100</f>
        <v>17.587027027027027</v>
      </c>
      <c r="AD26">
        <v>22546</v>
      </c>
      <c r="AE26">
        <v>2937</v>
      </c>
      <c r="AF26" s="20">
        <f>uptake_in_those_aged_70_by_ccg98[[#This Row],[Number of adults aged 74 vaccinated in quarter 1]]/uptake_in_those_aged_70_by_ccg98[[#This Row],[Number of adults aged 74 eligible in quarter 1]]*100</f>
        <v>13.026700966912092</v>
      </c>
      <c r="AG26">
        <v>22542</v>
      </c>
      <c r="AH26">
        <v>2420</v>
      </c>
      <c r="AI26" s="20">
        <f>uptake_in_those_aged_70_by_ccg98[[#This Row],[Number of adults aged 75 vaccinated in quarter 1]]/uptake_in_those_aged_70_by_ccg98[[#This Row],[Number of adults aged 75 eligible in quarter 1]]*100</f>
        <v>10.735515925827345</v>
      </c>
      <c r="AJ26">
        <v>22492</v>
      </c>
      <c r="AK26">
        <v>1837</v>
      </c>
      <c r="AL26" s="20">
        <f>uptake_in_those_aged_70_by_ccg98[[#This Row],[Number of adults aged 76 vaccinated in quarter 1]]/uptake_in_those_aged_70_by_ccg98[[#This Row],[Number of adults aged 76 eligible in quarter 1]]*100</f>
        <v>8.1673483905388586</v>
      </c>
      <c r="AM26">
        <v>22934</v>
      </c>
      <c r="AN26">
        <v>1506</v>
      </c>
      <c r="AO26" s="20">
        <f>uptake_in_those_aged_70_by_ccg98[[#This Row],[Number of adults aged 77 vaccinated in quarter 1]]/uptake_in_those_aged_70_by_ccg98[[#This Row],[Number of adults aged 77 eligible in quarter 1]]*100</f>
        <v>6.5666695735589089</v>
      </c>
      <c r="AP26">
        <v>25531</v>
      </c>
      <c r="AQ26">
        <v>1253</v>
      </c>
      <c r="AR26" s="20">
        <f>uptake_in_those_aged_70_by_ccg98[[#This Row],[Number of adults aged 78 vaccinated in quarter 1]]/uptake_in_those_aged_70_by_ccg98[[#This Row],[Number of adults aged 78 eligible in quarter 1]]*100</f>
        <v>4.907759194704477</v>
      </c>
      <c r="AS26">
        <v>18432</v>
      </c>
      <c r="AT26">
        <v>774</v>
      </c>
      <c r="AU26" s="20">
        <f>uptake_in_those_aged_70_by_ccg98[[#This Row],[Number of adults aged 79 vaccinated in quarter 1]]/uptake_in_those_aged_70_by_ccg98[[#This Row],[Number of adults aged 79 eligible in quarter 1]]*100</f>
        <v>4.19921875</v>
      </c>
      <c r="AV26">
        <v>16772</v>
      </c>
      <c r="AW26">
        <v>529</v>
      </c>
      <c r="AX26" s="25">
        <f>uptake_in_those_aged_70_by_ccg98[[#This Row],[Number of adults aged 80 vaccinated in quarter 1]]/uptake_in_those_aged_70_by_ccg98[[#This Row],[Number of adults aged 80 eligible in quarter 1]]*100</f>
        <v>3.1540663009778203</v>
      </c>
    </row>
    <row r="27" spans="1:50" x14ac:dyDescent="0.2">
      <c r="A27" t="s">
        <v>68</v>
      </c>
      <c r="B27" t="s">
        <v>69</v>
      </c>
      <c r="C27" s="21">
        <v>23912</v>
      </c>
      <c r="D27" s="21">
        <v>1591</v>
      </c>
      <c r="E27" s="20">
        <f>ICB_Coverage!$D27/ICB_Coverage!$C27*100</f>
        <v>6.6535630645700907</v>
      </c>
      <c r="F27">
        <v>23391</v>
      </c>
      <c r="G27">
        <v>8960</v>
      </c>
      <c r="H27" s="20">
        <f>uptake_in_those_aged_70_by_ccg98[[#This Row],[Number of adults aged 66 vaccinated in quarter 1]]/uptake_in_those_aged_70_by_ccg98[[#This Row],[Number of adults aged 66 eligible in quarter 1]]*100</f>
        <v>38.305331110256077</v>
      </c>
      <c r="I27" s="21">
        <v>22770</v>
      </c>
      <c r="J27" s="21">
        <v>627</v>
      </c>
      <c r="K27" s="20">
        <f>uptake_in_those_aged_70_by_ccg98[[#This Row],[Number of adults aged 67 vaccinated in quarter 1]]/uptake_in_those_aged_70_by_ccg98[[#This Row],[Number of adults aged 67 eligible in quarter 1]]*100</f>
        <v>2.7536231884057969</v>
      </c>
      <c r="L27">
        <v>21572</v>
      </c>
      <c r="M27">
        <v>377</v>
      </c>
      <c r="N27" s="25">
        <f>uptake_in_those_aged_70_by_ccg98[[#This Row],[Number of adults aged 68 vaccinated in quarter 1]]/uptake_in_those_aged_70_by_ccg98[[#This Row],[Number of adults aged 68 eligible in quarter 1]]*100</f>
        <v>1.747635824216577</v>
      </c>
      <c r="O27" s="21">
        <v>20965</v>
      </c>
      <c r="P27" s="21">
        <v>370</v>
      </c>
      <c r="Q27" s="25">
        <f>uptake_in_those_aged_70_by_ccg98[[#This Row],[Number of adults aged 69 vaccinated in quarter 1]]/uptake_in_those_aged_70_by_ccg98[[#This Row],[Number of adults aged 69 eligible in quarter 1]]*100</f>
        <v>1.7648461721917481</v>
      </c>
      <c r="R27">
        <v>19984</v>
      </c>
      <c r="S27">
        <v>2103</v>
      </c>
      <c r="T27" s="20">
        <f>uptake_in_those_aged_70_by_ccg98[[#This Row],[Number of adults aged 70 vaccinated in quarter 1]]/uptake_in_those_aged_70_by_ccg98[[#This Row],[Number of adults aged 70 eligible in quarter 1]]*100</f>
        <v>10.523418734987992</v>
      </c>
      <c r="U27">
        <v>19790</v>
      </c>
      <c r="V27">
        <v>9674</v>
      </c>
      <c r="W27" s="20">
        <f>uptake_in_those_aged_70_by_ccg98[[#This Row],[Number of adults aged 71 vaccinated in quarter 1]]/uptake_in_those_aged_70_by_ccg98[[#This Row],[Number of adults aged 71 eligible in quarter 1]]*100</f>
        <v>48.883274381000504</v>
      </c>
      <c r="X27">
        <v>19310</v>
      </c>
      <c r="Y27">
        <v>5310</v>
      </c>
      <c r="Z27" s="20">
        <f>uptake_in_those_aged_70_by_ccg98[[#This Row],[Number of adults aged 72 vaccinated in quarter 1]]/uptake_in_those_aged_70_by_ccg98[[#This Row],[Number of adults aged 72 eligible in quarter 1]]*100</f>
        <v>27.498705334023821</v>
      </c>
      <c r="AA27">
        <v>18516</v>
      </c>
      <c r="AB27">
        <v>3197</v>
      </c>
      <c r="AC27" s="20">
        <f>uptake_in_those_aged_70_by_ccg98[[#This Row],[Number of adults aged 73 vaccinated in quarter 1]]/uptake_in_those_aged_70_by_ccg98[[#This Row],[Number of adults aged 73 eligible in quarter 1]]*100</f>
        <v>17.266148196154678</v>
      </c>
      <c r="AD27">
        <v>18750</v>
      </c>
      <c r="AE27">
        <v>2473</v>
      </c>
      <c r="AF27" s="20">
        <f>uptake_in_those_aged_70_by_ccg98[[#This Row],[Number of adults aged 74 vaccinated in quarter 1]]/uptake_in_those_aged_70_by_ccg98[[#This Row],[Number of adults aged 74 eligible in quarter 1]]*100</f>
        <v>13.189333333333334</v>
      </c>
      <c r="AG27">
        <v>18594</v>
      </c>
      <c r="AH27">
        <v>2083</v>
      </c>
      <c r="AI27" s="20">
        <f>uptake_in_those_aged_70_by_ccg98[[#This Row],[Number of adults aged 75 vaccinated in quarter 1]]/uptake_in_those_aged_70_by_ccg98[[#This Row],[Number of adults aged 75 eligible in quarter 1]]*100</f>
        <v>11.202538453264493</v>
      </c>
      <c r="AJ27">
        <v>18634</v>
      </c>
      <c r="AK27">
        <v>1624</v>
      </c>
      <c r="AL27" s="20">
        <f>uptake_in_those_aged_70_by_ccg98[[#This Row],[Number of adults aged 76 vaccinated in quarter 1]]/uptake_in_those_aged_70_by_ccg98[[#This Row],[Number of adults aged 76 eligible in quarter 1]]*100</f>
        <v>8.7152516904583024</v>
      </c>
      <c r="AM27">
        <v>19562</v>
      </c>
      <c r="AN27">
        <v>1369</v>
      </c>
      <c r="AO27" s="20">
        <f>uptake_in_those_aged_70_by_ccg98[[#This Row],[Number of adults aged 77 vaccinated in quarter 1]]/uptake_in_those_aged_70_by_ccg98[[#This Row],[Number of adults aged 77 eligible in quarter 1]]*100</f>
        <v>6.99826193640732</v>
      </c>
      <c r="AP27">
        <v>21738</v>
      </c>
      <c r="AQ27">
        <v>1325</v>
      </c>
      <c r="AR27" s="20">
        <f>uptake_in_those_aged_70_by_ccg98[[#This Row],[Number of adults aged 78 vaccinated in quarter 1]]/uptake_in_those_aged_70_by_ccg98[[#This Row],[Number of adults aged 78 eligible in quarter 1]]*100</f>
        <v>6.0953169564817369</v>
      </c>
      <c r="AS27">
        <v>16389</v>
      </c>
      <c r="AT27">
        <v>814</v>
      </c>
      <c r="AU27" s="20">
        <f>uptake_in_those_aged_70_by_ccg98[[#This Row],[Number of adults aged 79 vaccinated in quarter 1]]/uptake_in_those_aged_70_by_ccg98[[#This Row],[Number of adults aged 79 eligible in quarter 1]]*100</f>
        <v>4.966745988162792</v>
      </c>
      <c r="AV27">
        <v>14168</v>
      </c>
      <c r="AW27">
        <v>539</v>
      </c>
      <c r="AX27" s="25">
        <f>uptake_in_those_aged_70_by_ccg98[[#This Row],[Number of adults aged 80 vaccinated in quarter 1]]/uptake_in_those_aged_70_by_ccg98[[#This Row],[Number of adults aged 80 eligible in quarter 1]]*100</f>
        <v>3.804347826086957</v>
      </c>
    </row>
    <row r="28" spans="1:50" x14ac:dyDescent="0.2">
      <c r="A28" t="s">
        <v>70</v>
      </c>
      <c r="B28" t="s">
        <v>71</v>
      </c>
      <c r="C28" s="21">
        <v>12372</v>
      </c>
      <c r="D28">
        <v>819</v>
      </c>
      <c r="E28" s="20">
        <f>ICB_Coverage!$D28/ICB_Coverage!$C28*100</f>
        <v>6.6197866149369542</v>
      </c>
      <c r="F28">
        <v>12124</v>
      </c>
      <c r="G28">
        <v>4708</v>
      </c>
      <c r="H28" s="20">
        <f>uptake_in_those_aged_70_by_ccg98[[#This Row],[Number of adults aged 66 vaccinated in quarter 1]]/uptake_in_those_aged_70_by_ccg98[[#This Row],[Number of adults aged 66 eligible in quarter 1]]*100</f>
        <v>38.832068624216433</v>
      </c>
      <c r="I28" s="21">
        <v>11391</v>
      </c>
      <c r="J28" s="21">
        <v>230</v>
      </c>
      <c r="K28" s="20">
        <f>uptake_in_those_aged_70_by_ccg98[[#This Row],[Number of adults aged 67 vaccinated in quarter 1]]/uptake_in_those_aged_70_by_ccg98[[#This Row],[Number of adults aged 67 eligible in quarter 1]]*100</f>
        <v>2.0191379158985163</v>
      </c>
      <c r="L28">
        <v>10876</v>
      </c>
      <c r="M28">
        <v>175</v>
      </c>
      <c r="N28" s="25">
        <f>uptake_in_those_aged_70_by_ccg98[[#This Row],[Number of adults aged 68 vaccinated in quarter 1]]/uptake_in_those_aged_70_by_ccg98[[#This Row],[Number of adults aged 68 eligible in quarter 1]]*100</f>
        <v>1.6090474439132034</v>
      </c>
      <c r="O28" s="21">
        <v>10379</v>
      </c>
      <c r="P28" s="21">
        <v>186</v>
      </c>
      <c r="Q28" s="25">
        <f>uptake_in_those_aged_70_by_ccg98[[#This Row],[Number of adults aged 69 vaccinated in quarter 1]]/uptake_in_those_aged_70_by_ccg98[[#This Row],[Number of adults aged 69 eligible in quarter 1]]*100</f>
        <v>1.7920801618653048</v>
      </c>
      <c r="R28">
        <v>10038</v>
      </c>
      <c r="S28">
        <v>1114</v>
      </c>
      <c r="T28" s="20">
        <f>uptake_in_those_aged_70_by_ccg98[[#This Row],[Number of adults aged 70 vaccinated in quarter 1]]/uptake_in_those_aged_70_by_ccg98[[#This Row],[Number of adults aged 70 eligible in quarter 1]]*100</f>
        <v>11.097828252639969</v>
      </c>
      <c r="U28">
        <v>9981</v>
      </c>
      <c r="V28">
        <v>4971</v>
      </c>
      <c r="W28" s="20">
        <f>uptake_in_those_aged_70_by_ccg98[[#This Row],[Number of adults aged 71 vaccinated in quarter 1]]/uptake_in_those_aged_70_by_ccg98[[#This Row],[Number of adults aged 71 eligible in quarter 1]]*100</f>
        <v>49.804628794709949</v>
      </c>
      <c r="X28">
        <v>9855</v>
      </c>
      <c r="Y28">
        <v>2626</v>
      </c>
      <c r="Z28" s="20">
        <f>uptake_in_those_aged_70_by_ccg98[[#This Row],[Number of adults aged 72 vaccinated in quarter 1]]/uptake_in_those_aged_70_by_ccg98[[#This Row],[Number of adults aged 72 eligible in quarter 1]]*100</f>
        <v>26.646372399797059</v>
      </c>
      <c r="AA28">
        <v>9376</v>
      </c>
      <c r="AB28">
        <v>1608</v>
      </c>
      <c r="AC28" s="20">
        <f>uptake_in_those_aged_70_by_ccg98[[#This Row],[Number of adults aged 73 vaccinated in quarter 1]]/uptake_in_those_aged_70_by_ccg98[[#This Row],[Number of adults aged 73 eligible in quarter 1]]*100</f>
        <v>17.150170648464165</v>
      </c>
      <c r="AD28">
        <v>9293</v>
      </c>
      <c r="AE28">
        <v>1185</v>
      </c>
      <c r="AF28" s="20">
        <f>uptake_in_those_aged_70_by_ccg98[[#This Row],[Number of adults aged 74 vaccinated in quarter 1]]/uptake_in_those_aged_70_by_ccg98[[#This Row],[Number of adults aged 74 eligible in quarter 1]]*100</f>
        <v>12.751533412245777</v>
      </c>
      <c r="AG28">
        <v>9205</v>
      </c>
      <c r="AH28">
        <v>982</v>
      </c>
      <c r="AI28" s="20">
        <f>uptake_in_those_aged_70_by_ccg98[[#This Row],[Number of adults aged 75 vaccinated in quarter 1]]/uptake_in_those_aged_70_by_ccg98[[#This Row],[Number of adults aged 75 eligible in quarter 1]]*100</f>
        <v>10.66811515480717</v>
      </c>
      <c r="AJ28">
        <v>9455</v>
      </c>
      <c r="AK28">
        <v>788</v>
      </c>
      <c r="AL28" s="20">
        <f>uptake_in_those_aged_70_by_ccg98[[#This Row],[Number of adults aged 76 vaccinated in quarter 1]]/uptake_in_those_aged_70_by_ccg98[[#This Row],[Number of adults aged 76 eligible in quarter 1]]*100</f>
        <v>8.3342147012162879</v>
      </c>
      <c r="AM28">
        <v>9902</v>
      </c>
      <c r="AN28">
        <v>746</v>
      </c>
      <c r="AO28" s="20">
        <f>uptake_in_those_aged_70_by_ccg98[[#This Row],[Number of adults aged 77 vaccinated in quarter 1]]/uptake_in_those_aged_70_by_ccg98[[#This Row],[Number of adults aged 77 eligible in quarter 1]]*100</f>
        <v>7.5338315491819836</v>
      </c>
      <c r="AP28">
        <v>10629</v>
      </c>
      <c r="AQ28">
        <v>669</v>
      </c>
      <c r="AR28" s="20">
        <f>uptake_in_those_aged_70_by_ccg98[[#This Row],[Number of adults aged 78 vaccinated in quarter 1]]/uptake_in_those_aged_70_by_ccg98[[#This Row],[Number of adults aged 78 eligible in quarter 1]]*100</f>
        <v>6.294101044312729</v>
      </c>
      <c r="AS28">
        <v>8245</v>
      </c>
      <c r="AT28">
        <v>437</v>
      </c>
      <c r="AU28" s="20">
        <f>uptake_in_those_aged_70_by_ccg98[[#This Row],[Number of adults aged 79 vaccinated in quarter 1]]/uptake_in_those_aged_70_by_ccg98[[#This Row],[Number of adults aged 79 eligible in quarter 1]]*100</f>
        <v>5.3001819284414795</v>
      </c>
      <c r="AV28">
        <v>7678</v>
      </c>
      <c r="AW28">
        <v>325</v>
      </c>
      <c r="AX28" s="25">
        <f>uptake_in_those_aged_70_by_ccg98[[#This Row],[Number of adults aged 80 vaccinated in quarter 1]]/uptake_in_those_aged_70_by_ccg98[[#This Row],[Number of adults aged 80 eligible in quarter 1]]*100</f>
        <v>4.2328731440479297</v>
      </c>
    </row>
    <row r="29" spans="1:50" x14ac:dyDescent="0.2">
      <c r="A29" t="s">
        <v>72</v>
      </c>
      <c r="B29" t="s">
        <v>73</v>
      </c>
      <c r="C29" s="21">
        <v>8898</v>
      </c>
      <c r="D29">
        <v>369</v>
      </c>
      <c r="E29" s="20">
        <f>ICB_Coverage!$D29/ICB_Coverage!$C29*100</f>
        <v>4.1469993256911666</v>
      </c>
      <c r="F29">
        <v>8752</v>
      </c>
      <c r="G29">
        <v>2199</v>
      </c>
      <c r="H29" s="20">
        <f>uptake_in_those_aged_70_by_ccg98[[#This Row],[Number of adults aged 66 vaccinated in quarter 1]]/uptake_in_those_aged_70_by_ccg98[[#This Row],[Number of adults aged 66 eligible in quarter 1]]*100</f>
        <v>25.125685557586834</v>
      </c>
      <c r="I29" s="21">
        <v>8325</v>
      </c>
      <c r="J29" s="21">
        <v>149</v>
      </c>
      <c r="K29" s="20">
        <f>uptake_in_those_aged_70_by_ccg98[[#This Row],[Number of adults aged 67 vaccinated in quarter 1]]/uptake_in_those_aged_70_by_ccg98[[#This Row],[Number of adults aged 67 eligible in quarter 1]]*100</f>
        <v>1.7897897897897899</v>
      </c>
      <c r="L29">
        <v>7850</v>
      </c>
      <c r="M29">
        <v>97</v>
      </c>
      <c r="N29" s="25">
        <f>uptake_in_those_aged_70_by_ccg98[[#This Row],[Number of adults aged 68 vaccinated in quarter 1]]/uptake_in_those_aged_70_by_ccg98[[#This Row],[Number of adults aged 68 eligible in quarter 1]]*100</f>
        <v>1.2356687898089171</v>
      </c>
      <c r="O29" s="21">
        <v>7454</v>
      </c>
      <c r="P29" s="21">
        <v>89</v>
      </c>
      <c r="Q29" s="25">
        <f>uptake_in_those_aged_70_by_ccg98[[#This Row],[Number of adults aged 69 vaccinated in quarter 1]]/uptake_in_those_aged_70_by_ccg98[[#This Row],[Number of adults aged 69 eligible in quarter 1]]*100</f>
        <v>1.1939898041320096</v>
      </c>
      <c r="R29">
        <v>7112</v>
      </c>
      <c r="S29">
        <v>550</v>
      </c>
      <c r="T29" s="20">
        <f>uptake_in_those_aged_70_by_ccg98[[#This Row],[Number of adults aged 70 vaccinated in quarter 1]]/uptake_in_those_aged_70_by_ccg98[[#This Row],[Number of adults aged 70 eligible in quarter 1]]*100</f>
        <v>7.7334083239595053</v>
      </c>
      <c r="U29">
        <v>7102</v>
      </c>
      <c r="V29">
        <v>2778</v>
      </c>
      <c r="W29" s="20">
        <f>uptake_in_those_aged_70_by_ccg98[[#This Row],[Number of adults aged 71 vaccinated in quarter 1]]/uptake_in_those_aged_70_by_ccg98[[#This Row],[Number of adults aged 71 eligible in quarter 1]]*100</f>
        <v>39.115742044494503</v>
      </c>
      <c r="X29">
        <v>6980</v>
      </c>
      <c r="Y29">
        <v>2013</v>
      </c>
      <c r="Z29" s="20">
        <f>uptake_in_those_aged_70_by_ccg98[[#This Row],[Number of adults aged 72 vaccinated in quarter 1]]/uptake_in_those_aged_70_by_ccg98[[#This Row],[Number of adults aged 72 eligible in quarter 1]]*100</f>
        <v>28.839541547277936</v>
      </c>
      <c r="AA29">
        <v>6728</v>
      </c>
      <c r="AB29">
        <v>1279</v>
      </c>
      <c r="AC29" s="20">
        <f>uptake_in_those_aged_70_by_ccg98[[#This Row],[Number of adults aged 73 vaccinated in quarter 1]]/uptake_in_those_aged_70_by_ccg98[[#This Row],[Number of adults aged 73 eligible in quarter 1]]*100</f>
        <v>19.010107015457788</v>
      </c>
      <c r="AD29">
        <v>6657</v>
      </c>
      <c r="AE29">
        <v>913</v>
      </c>
      <c r="AF29" s="20">
        <f>uptake_in_those_aged_70_by_ccg98[[#This Row],[Number of adults aged 74 vaccinated in quarter 1]]/uptake_in_those_aged_70_by_ccg98[[#This Row],[Number of adults aged 74 eligible in quarter 1]]*100</f>
        <v>13.714886585549046</v>
      </c>
      <c r="AG29">
        <v>6673</v>
      </c>
      <c r="AH29">
        <v>744</v>
      </c>
      <c r="AI29" s="20">
        <f>uptake_in_those_aged_70_by_ccg98[[#This Row],[Number of adults aged 75 vaccinated in quarter 1]]/uptake_in_those_aged_70_by_ccg98[[#This Row],[Number of adults aged 75 eligible in quarter 1]]*100</f>
        <v>11.149408062340777</v>
      </c>
      <c r="AJ29">
        <v>6788</v>
      </c>
      <c r="AK29">
        <v>738</v>
      </c>
      <c r="AL29" s="20">
        <f>uptake_in_those_aged_70_by_ccg98[[#This Row],[Number of adults aged 76 vaccinated in quarter 1]]/uptake_in_those_aged_70_by_ccg98[[#This Row],[Number of adults aged 76 eligible in quarter 1]]*100</f>
        <v>10.872127283441367</v>
      </c>
      <c r="AM29">
        <v>6985</v>
      </c>
      <c r="AN29">
        <v>548</v>
      </c>
      <c r="AO29" s="20">
        <f>uptake_in_those_aged_70_by_ccg98[[#This Row],[Number of adults aged 77 vaccinated in quarter 1]]/uptake_in_those_aged_70_by_ccg98[[#This Row],[Number of adults aged 77 eligible in quarter 1]]*100</f>
        <v>7.8453829634931997</v>
      </c>
      <c r="AP29">
        <v>7717</v>
      </c>
      <c r="AQ29">
        <v>473</v>
      </c>
      <c r="AR29" s="20">
        <f>uptake_in_those_aged_70_by_ccg98[[#This Row],[Number of adults aged 78 vaccinated in quarter 1]]/uptake_in_those_aged_70_by_ccg98[[#This Row],[Number of adults aged 78 eligible in quarter 1]]*100</f>
        <v>6.129324867176364</v>
      </c>
      <c r="AS29">
        <v>5790</v>
      </c>
      <c r="AT29">
        <v>290</v>
      </c>
      <c r="AU29" s="20">
        <f>uptake_in_those_aged_70_by_ccg98[[#This Row],[Number of adults aged 79 vaccinated in quarter 1]]/uptake_in_those_aged_70_by_ccg98[[#This Row],[Number of adults aged 79 eligible in quarter 1]]*100</f>
        <v>5.0086355785837648</v>
      </c>
      <c r="AV29">
        <v>5193</v>
      </c>
      <c r="AW29">
        <v>226</v>
      </c>
      <c r="AX29" s="25">
        <f>uptake_in_those_aged_70_by_ccg98[[#This Row],[Number of adults aged 80 vaccinated in quarter 1]]/uptake_in_those_aged_70_by_ccg98[[#This Row],[Number of adults aged 80 eligible in quarter 1]]*100</f>
        <v>4.352012324282688</v>
      </c>
    </row>
    <row r="30" spans="1:50" x14ac:dyDescent="0.2">
      <c r="A30" t="s">
        <v>74</v>
      </c>
      <c r="B30" t="s">
        <v>75</v>
      </c>
      <c r="C30" s="21">
        <v>8861</v>
      </c>
      <c r="D30">
        <v>658</v>
      </c>
      <c r="E30" s="20">
        <f>ICB_Coverage!$D30/ICB_Coverage!$C30*100</f>
        <v>7.4257984426136998</v>
      </c>
      <c r="F30">
        <v>8537</v>
      </c>
      <c r="G30">
        <v>3513</v>
      </c>
      <c r="H30" s="20">
        <f>uptake_in_those_aged_70_by_ccg98[[#This Row],[Number of adults aged 66 vaccinated in quarter 1]]/uptake_in_those_aged_70_by_ccg98[[#This Row],[Number of adults aged 66 eligible in quarter 1]]*100</f>
        <v>41.150286986060678</v>
      </c>
      <c r="I30" s="21">
        <v>8037</v>
      </c>
      <c r="J30" s="21">
        <v>173</v>
      </c>
      <c r="K30" s="20">
        <f>uptake_in_those_aged_70_by_ccg98[[#This Row],[Number of adults aged 67 vaccinated in quarter 1]]/uptake_in_those_aged_70_by_ccg98[[#This Row],[Number of adults aged 67 eligible in quarter 1]]*100</f>
        <v>2.1525444817718054</v>
      </c>
      <c r="L30">
        <v>7652</v>
      </c>
      <c r="M30">
        <v>128</v>
      </c>
      <c r="N30" s="25">
        <f>uptake_in_those_aged_70_by_ccg98[[#This Row],[Number of adults aged 68 vaccinated in quarter 1]]/uptake_in_those_aged_70_by_ccg98[[#This Row],[Number of adults aged 68 eligible in quarter 1]]*100</f>
        <v>1.6727652901202299</v>
      </c>
      <c r="O30" s="21">
        <v>7475</v>
      </c>
      <c r="P30" s="21">
        <v>113</v>
      </c>
      <c r="Q30" s="25">
        <f>uptake_in_those_aged_70_by_ccg98[[#This Row],[Number of adults aged 69 vaccinated in quarter 1]]/uptake_in_those_aged_70_by_ccg98[[#This Row],[Number of adults aged 69 eligible in quarter 1]]*100</f>
        <v>1.5117056856187292</v>
      </c>
      <c r="R30">
        <v>7195</v>
      </c>
      <c r="S30">
        <v>846</v>
      </c>
      <c r="T30" s="20">
        <f>uptake_in_those_aged_70_by_ccg98[[#This Row],[Number of adults aged 70 vaccinated in quarter 1]]/uptake_in_those_aged_70_by_ccg98[[#This Row],[Number of adults aged 70 eligible in quarter 1]]*100</f>
        <v>11.758165392633774</v>
      </c>
      <c r="U30">
        <v>7136</v>
      </c>
      <c r="V30">
        <v>3821</v>
      </c>
      <c r="W30" s="20">
        <f>uptake_in_those_aged_70_by_ccg98[[#This Row],[Number of adults aged 71 vaccinated in quarter 1]]/uptake_in_those_aged_70_by_ccg98[[#This Row],[Number of adults aged 71 eligible in quarter 1]]*100</f>
        <v>53.54540358744395</v>
      </c>
      <c r="X30">
        <v>7087</v>
      </c>
      <c r="Y30">
        <v>2208</v>
      </c>
      <c r="Z30" s="20">
        <f>uptake_in_those_aged_70_by_ccg98[[#This Row],[Number of adults aged 72 vaccinated in quarter 1]]/uptake_in_those_aged_70_by_ccg98[[#This Row],[Number of adults aged 72 eligible in quarter 1]]*100</f>
        <v>31.155637081981091</v>
      </c>
      <c r="AA30">
        <v>6807</v>
      </c>
      <c r="AB30">
        <v>1251</v>
      </c>
      <c r="AC30" s="20">
        <f>uptake_in_those_aged_70_by_ccg98[[#This Row],[Number of adults aged 73 vaccinated in quarter 1]]/uptake_in_those_aged_70_by_ccg98[[#This Row],[Number of adults aged 73 eligible in quarter 1]]*100</f>
        <v>18.378140149845748</v>
      </c>
      <c r="AD30">
        <v>6755</v>
      </c>
      <c r="AE30">
        <v>969</v>
      </c>
      <c r="AF30" s="20">
        <f>uptake_in_those_aged_70_by_ccg98[[#This Row],[Number of adults aged 74 vaccinated in quarter 1]]/uptake_in_those_aged_70_by_ccg98[[#This Row],[Number of adults aged 74 eligible in quarter 1]]*100</f>
        <v>14.344929681717247</v>
      </c>
      <c r="AG30">
        <v>6810</v>
      </c>
      <c r="AH30">
        <v>813</v>
      </c>
      <c r="AI30" s="20">
        <f>uptake_in_those_aged_70_by_ccg98[[#This Row],[Number of adults aged 75 vaccinated in quarter 1]]/uptake_in_those_aged_70_by_ccg98[[#This Row],[Number of adults aged 75 eligible in quarter 1]]*100</f>
        <v>11.938325991189428</v>
      </c>
      <c r="AJ30">
        <v>7039</v>
      </c>
      <c r="AK30">
        <v>657</v>
      </c>
      <c r="AL30" s="20">
        <f>uptake_in_those_aged_70_by_ccg98[[#This Row],[Number of adults aged 76 vaccinated in quarter 1]]/uptake_in_those_aged_70_by_ccg98[[#This Row],[Number of adults aged 76 eligible in quarter 1]]*100</f>
        <v>9.3337121750248606</v>
      </c>
      <c r="AM30">
        <v>7070</v>
      </c>
      <c r="AN30">
        <v>542</v>
      </c>
      <c r="AO30" s="20">
        <f>uptake_in_those_aged_70_by_ccg98[[#This Row],[Number of adults aged 77 vaccinated in quarter 1]]/uptake_in_those_aged_70_by_ccg98[[#This Row],[Number of adults aged 77 eligible in quarter 1]]*100</f>
        <v>7.6661951909476667</v>
      </c>
      <c r="AP30">
        <v>7708</v>
      </c>
      <c r="AQ30">
        <v>523</v>
      </c>
      <c r="AR30" s="20">
        <f>uptake_in_those_aged_70_by_ccg98[[#This Row],[Number of adults aged 78 vaccinated in quarter 1]]/uptake_in_those_aged_70_by_ccg98[[#This Row],[Number of adults aged 78 eligible in quarter 1]]*100</f>
        <v>6.7851582771146859</v>
      </c>
      <c r="AS30">
        <v>6004</v>
      </c>
      <c r="AT30">
        <v>316</v>
      </c>
      <c r="AU30" s="20">
        <f>uptake_in_those_aged_70_by_ccg98[[#This Row],[Number of adults aged 79 vaccinated in quarter 1]]/uptake_in_those_aged_70_by_ccg98[[#This Row],[Number of adults aged 79 eligible in quarter 1]]*100</f>
        <v>5.2631578947368416</v>
      </c>
      <c r="AV30">
        <v>5340</v>
      </c>
      <c r="AW30">
        <v>220</v>
      </c>
      <c r="AX30" s="25">
        <f>uptake_in_those_aged_70_by_ccg98[[#This Row],[Number of adults aged 80 vaccinated in quarter 1]]/uptake_in_those_aged_70_by_ccg98[[#This Row],[Number of adults aged 80 eligible in quarter 1]]*100</f>
        <v>4.119850187265917</v>
      </c>
    </row>
    <row r="31" spans="1:50" x14ac:dyDescent="0.2">
      <c r="A31" t="s">
        <v>76</v>
      </c>
      <c r="B31" t="s">
        <v>77</v>
      </c>
      <c r="C31" s="21">
        <v>23552</v>
      </c>
      <c r="D31" s="21">
        <v>1369</v>
      </c>
      <c r="E31" s="20">
        <f>ICB_Coverage!$D31/ICB_Coverage!$C31*100</f>
        <v>5.8126698369565215</v>
      </c>
      <c r="F31">
        <v>23110</v>
      </c>
      <c r="G31">
        <v>8731</v>
      </c>
      <c r="H31" s="20">
        <f>uptake_in_those_aged_70_by_ccg98[[#This Row],[Number of adults aged 66 vaccinated in quarter 1]]/uptake_in_those_aged_70_by_ccg98[[#This Row],[Number of adults aged 66 eligible in quarter 1]]*100</f>
        <v>37.780181739506709</v>
      </c>
      <c r="I31" s="21">
        <v>22162</v>
      </c>
      <c r="J31" s="21">
        <v>610</v>
      </c>
      <c r="K31" s="20">
        <f>uptake_in_those_aged_70_by_ccg98[[#This Row],[Number of adults aged 67 vaccinated in quarter 1]]/uptake_in_those_aged_70_by_ccg98[[#This Row],[Number of adults aged 67 eligible in quarter 1]]*100</f>
        <v>2.7524591643353489</v>
      </c>
      <c r="L31">
        <v>21360</v>
      </c>
      <c r="M31">
        <v>417</v>
      </c>
      <c r="N31" s="25">
        <f>uptake_in_those_aged_70_by_ccg98[[#This Row],[Number of adults aged 68 vaccinated in quarter 1]]/uptake_in_those_aged_70_by_ccg98[[#This Row],[Number of adults aged 68 eligible in quarter 1]]*100</f>
        <v>1.952247191011236</v>
      </c>
      <c r="O31" s="21">
        <v>20320</v>
      </c>
      <c r="P31" s="21">
        <v>392</v>
      </c>
      <c r="Q31" s="25">
        <f>uptake_in_those_aged_70_by_ccg98[[#This Row],[Number of adults aged 69 vaccinated in quarter 1]]/uptake_in_those_aged_70_by_ccg98[[#This Row],[Number of adults aged 69 eligible in quarter 1]]*100</f>
        <v>1.9291338582677164</v>
      </c>
      <c r="R31">
        <v>19373</v>
      </c>
      <c r="S31">
        <v>1843</v>
      </c>
      <c r="T31" s="20">
        <f>uptake_in_those_aged_70_by_ccg98[[#This Row],[Number of adults aged 70 vaccinated in quarter 1]]/uptake_in_those_aged_70_by_ccg98[[#This Row],[Number of adults aged 70 eligible in quarter 1]]*100</f>
        <v>9.5132400763949825</v>
      </c>
      <c r="U31">
        <v>19076</v>
      </c>
      <c r="V31">
        <v>9200</v>
      </c>
      <c r="W31" s="20">
        <f>uptake_in_those_aged_70_by_ccg98[[#This Row],[Number of adults aged 71 vaccinated in quarter 1]]/uptake_in_those_aged_70_by_ccg98[[#This Row],[Number of adults aged 71 eligible in quarter 1]]*100</f>
        <v>48.228140071293772</v>
      </c>
      <c r="X31">
        <v>18944</v>
      </c>
      <c r="Y31">
        <v>5370</v>
      </c>
      <c r="Z31" s="20">
        <f>uptake_in_those_aged_70_by_ccg98[[#This Row],[Number of adults aged 72 vaccinated in quarter 1]]/uptake_in_those_aged_70_by_ccg98[[#This Row],[Number of adults aged 72 eligible in quarter 1]]*100</f>
        <v>28.346706081081081</v>
      </c>
      <c r="AA31">
        <v>18109</v>
      </c>
      <c r="AB31">
        <v>3118</v>
      </c>
      <c r="AC31" s="20">
        <f>uptake_in_those_aged_70_by_ccg98[[#This Row],[Number of adults aged 73 vaccinated in quarter 1]]/uptake_in_those_aged_70_by_ccg98[[#This Row],[Number of adults aged 73 eligible in quarter 1]]*100</f>
        <v>17.217957921475509</v>
      </c>
      <c r="AD31">
        <v>18115</v>
      </c>
      <c r="AE31">
        <v>2369</v>
      </c>
      <c r="AF31" s="20">
        <f>uptake_in_those_aged_70_by_ccg98[[#This Row],[Number of adults aged 74 vaccinated in quarter 1]]/uptake_in_those_aged_70_by_ccg98[[#This Row],[Number of adults aged 74 eligible in quarter 1]]*100</f>
        <v>13.077560033121721</v>
      </c>
      <c r="AG31">
        <v>18011</v>
      </c>
      <c r="AH31">
        <v>1969</v>
      </c>
      <c r="AI31" s="20">
        <f>uptake_in_those_aged_70_by_ccg98[[#This Row],[Number of adults aged 75 vaccinated in quarter 1]]/uptake_in_those_aged_70_by_ccg98[[#This Row],[Number of adults aged 75 eligible in quarter 1]]*100</f>
        <v>10.932208095053022</v>
      </c>
      <c r="AJ31">
        <v>18709</v>
      </c>
      <c r="AK31">
        <v>1515</v>
      </c>
      <c r="AL31" s="20">
        <f>uptake_in_those_aged_70_by_ccg98[[#This Row],[Number of adults aged 76 vaccinated in quarter 1]]/uptake_in_those_aged_70_by_ccg98[[#This Row],[Number of adults aged 76 eligible in quarter 1]]*100</f>
        <v>8.0977069859425939</v>
      </c>
      <c r="AM31">
        <v>19369</v>
      </c>
      <c r="AN31">
        <v>1218</v>
      </c>
      <c r="AO31" s="20">
        <f>uptake_in_those_aged_70_by_ccg98[[#This Row],[Number of adults aged 77 vaccinated in quarter 1]]/uptake_in_those_aged_70_by_ccg98[[#This Row],[Number of adults aged 77 eligible in quarter 1]]*100</f>
        <v>6.2883989880737259</v>
      </c>
      <c r="AP31">
        <v>21734</v>
      </c>
      <c r="AQ31">
        <v>1105</v>
      </c>
      <c r="AR31" s="20">
        <f>uptake_in_those_aged_70_by_ccg98[[#This Row],[Number of adults aged 78 vaccinated in quarter 1]]/uptake_in_those_aged_70_by_ccg98[[#This Row],[Number of adults aged 78 eligible in quarter 1]]*100</f>
        <v>5.0841998711695959</v>
      </c>
      <c r="AS31">
        <v>17000</v>
      </c>
      <c r="AT31">
        <v>732</v>
      </c>
      <c r="AU31" s="20">
        <f>uptake_in_those_aged_70_by_ccg98[[#This Row],[Number of adults aged 79 vaccinated in quarter 1]]/uptake_in_those_aged_70_by_ccg98[[#This Row],[Number of adults aged 79 eligible in quarter 1]]*100</f>
        <v>4.3058823529411772</v>
      </c>
      <c r="AV31">
        <v>15424</v>
      </c>
      <c r="AW31">
        <v>539</v>
      </c>
      <c r="AX31" s="25">
        <f>uptake_in_those_aged_70_by_ccg98[[#This Row],[Number of adults aged 80 vaccinated in quarter 1]]/uptake_in_those_aged_70_by_ccg98[[#This Row],[Number of adults aged 80 eligible in quarter 1]]*100</f>
        <v>3.4945539419087139</v>
      </c>
    </row>
    <row r="32" spans="1:50" x14ac:dyDescent="0.2">
      <c r="A32" t="s">
        <v>78</v>
      </c>
      <c r="B32" t="s">
        <v>79</v>
      </c>
      <c r="C32" s="21">
        <v>23808</v>
      </c>
      <c r="D32">
        <v>844</v>
      </c>
      <c r="E32" s="20">
        <f>ICB_Coverage!$D32/ICB_Coverage!$C32*100</f>
        <v>3.5450268817204305</v>
      </c>
      <c r="F32">
        <v>22155</v>
      </c>
      <c r="G32">
        <v>5501</v>
      </c>
      <c r="H32" s="20">
        <f>uptake_in_those_aged_70_by_ccg98[[#This Row],[Number of adults aged 66 vaccinated in quarter 1]]/uptake_in_those_aged_70_by_ccg98[[#This Row],[Number of adults aged 66 eligible in quarter 1]]*100</f>
        <v>24.829609568946061</v>
      </c>
      <c r="I32" s="21">
        <v>20851</v>
      </c>
      <c r="J32" s="21">
        <v>943</v>
      </c>
      <c r="K32" s="20">
        <f>uptake_in_those_aged_70_by_ccg98[[#This Row],[Number of adults aged 67 vaccinated in quarter 1]]/uptake_in_those_aged_70_by_ccg98[[#This Row],[Number of adults aged 67 eligible in quarter 1]]*100</f>
        <v>4.522564864994485</v>
      </c>
      <c r="L32">
        <v>19482</v>
      </c>
      <c r="M32">
        <v>615</v>
      </c>
      <c r="N32" s="25">
        <f>uptake_in_those_aged_70_by_ccg98[[#This Row],[Number of adults aged 68 vaccinated in quarter 1]]/uptake_in_those_aged_70_by_ccg98[[#This Row],[Number of adults aged 68 eligible in quarter 1]]*100</f>
        <v>3.1567600862334464</v>
      </c>
      <c r="O32" s="21">
        <v>18757</v>
      </c>
      <c r="P32" s="21">
        <v>581</v>
      </c>
      <c r="Q32" s="25">
        <f>uptake_in_those_aged_70_by_ccg98[[#This Row],[Number of adults aged 69 vaccinated in quarter 1]]/uptake_in_those_aged_70_by_ccg98[[#This Row],[Number of adults aged 69 eligible in quarter 1]]*100</f>
        <v>3.0975102628352085</v>
      </c>
      <c r="R32">
        <v>17737</v>
      </c>
      <c r="S32">
        <v>1456</v>
      </c>
      <c r="T32" s="20">
        <f>uptake_in_those_aged_70_by_ccg98[[#This Row],[Number of adults aged 70 vaccinated in quarter 1]]/uptake_in_those_aged_70_by_ccg98[[#This Row],[Number of adults aged 70 eligible in quarter 1]]*100</f>
        <v>8.2088290015222416</v>
      </c>
      <c r="U32">
        <v>16786</v>
      </c>
      <c r="V32">
        <v>5468</v>
      </c>
      <c r="W32" s="20">
        <f>uptake_in_those_aged_70_by_ccg98[[#This Row],[Number of adults aged 71 vaccinated in quarter 1]]/uptake_in_those_aged_70_by_ccg98[[#This Row],[Number of adults aged 71 eligible in quarter 1]]*100</f>
        <v>32.574764684856426</v>
      </c>
      <c r="X32">
        <v>15797</v>
      </c>
      <c r="Y32">
        <v>3998</v>
      </c>
      <c r="Z32" s="20">
        <f>uptake_in_those_aged_70_by_ccg98[[#This Row],[Number of adults aged 72 vaccinated in quarter 1]]/uptake_in_those_aged_70_by_ccg98[[#This Row],[Number of adults aged 72 eligible in quarter 1]]*100</f>
        <v>25.308602899284676</v>
      </c>
      <c r="AA32">
        <v>15230</v>
      </c>
      <c r="AB32">
        <v>2318</v>
      </c>
      <c r="AC32" s="20">
        <f>uptake_in_those_aged_70_by_ccg98[[#This Row],[Number of adults aged 73 vaccinated in quarter 1]]/uptake_in_those_aged_70_by_ccg98[[#This Row],[Number of adults aged 73 eligible in quarter 1]]*100</f>
        <v>15.219960604070911</v>
      </c>
      <c r="AD32">
        <v>14033</v>
      </c>
      <c r="AE32">
        <v>1485</v>
      </c>
      <c r="AF32" s="20">
        <f>uptake_in_those_aged_70_by_ccg98[[#This Row],[Number of adults aged 74 vaccinated in quarter 1]]/uptake_in_those_aged_70_by_ccg98[[#This Row],[Number of adults aged 74 eligible in quarter 1]]*100</f>
        <v>10.582199102116439</v>
      </c>
      <c r="AG32">
        <v>14001</v>
      </c>
      <c r="AH32">
        <v>1090</v>
      </c>
      <c r="AI32" s="20">
        <f>uptake_in_those_aged_70_by_ccg98[[#This Row],[Number of adults aged 75 vaccinated in quarter 1]]/uptake_in_those_aged_70_by_ccg98[[#This Row],[Number of adults aged 75 eligible in quarter 1]]*100</f>
        <v>7.7851582029855013</v>
      </c>
      <c r="AJ32">
        <v>13349</v>
      </c>
      <c r="AK32">
        <v>751</v>
      </c>
      <c r="AL32" s="20">
        <f>uptake_in_those_aged_70_by_ccg98[[#This Row],[Number of adults aged 76 vaccinated in quarter 1]]/uptake_in_those_aged_70_by_ccg98[[#This Row],[Number of adults aged 76 eligible in quarter 1]]*100</f>
        <v>5.6258895797438004</v>
      </c>
      <c r="AM32">
        <v>12996</v>
      </c>
      <c r="AN32">
        <v>642</v>
      </c>
      <c r="AO32" s="20">
        <f>uptake_in_those_aged_70_by_ccg98[[#This Row],[Number of adults aged 77 vaccinated in quarter 1]]/uptake_in_those_aged_70_by_ccg98[[#This Row],[Number of adults aged 77 eligible in quarter 1]]*100</f>
        <v>4.9399815327793171</v>
      </c>
      <c r="AP32">
        <v>13027</v>
      </c>
      <c r="AQ32">
        <v>596</v>
      </c>
      <c r="AR32" s="20">
        <f>uptake_in_those_aged_70_by_ccg98[[#This Row],[Number of adults aged 78 vaccinated in quarter 1]]/uptake_in_those_aged_70_by_ccg98[[#This Row],[Number of adults aged 78 eligible in quarter 1]]*100</f>
        <v>4.5751132263759882</v>
      </c>
      <c r="AS32">
        <v>10952</v>
      </c>
      <c r="AT32">
        <v>432</v>
      </c>
      <c r="AU32" s="20">
        <f>uptake_in_those_aged_70_by_ccg98[[#This Row],[Number of adults aged 79 vaccinated in quarter 1]]/uptake_in_those_aged_70_by_ccg98[[#This Row],[Number of adults aged 79 eligible in quarter 1]]*100</f>
        <v>3.9444850255661064</v>
      </c>
      <c r="AV32">
        <v>9717</v>
      </c>
      <c r="AW32">
        <v>305</v>
      </c>
      <c r="AX32" s="25">
        <f>uptake_in_those_aged_70_by_ccg98[[#This Row],[Number of adults aged 80 vaccinated in quarter 1]]/uptake_in_those_aged_70_by_ccg98[[#This Row],[Number of adults aged 80 eligible in quarter 1]]*100</f>
        <v>3.1388288566429967</v>
      </c>
    </row>
    <row r="33" spans="1:50" x14ac:dyDescent="0.2">
      <c r="A33" t="s">
        <v>80</v>
      </c>
      <c r="B33" t="s">
        <v>81</v>
      </c>
      <c r="C33" s="21">
        <v>8097</v>
      </c>
      <c r="D33">
        <v>514</v>
      </c>
      <c r="E33" s="20">
        <f>ICB_Coverage!$D33/ICB_Coverage!$C33*100</f>
        <v>6.3480301346177601</v>
      </c>
      <c r="F33">
        <v>8092</v>
      </c>
      <c r="G33">
        <v>2949</v>
      </c>
      <c r="H33" s="20">
        <f>uptake_in_those_aged_70_by_ccg98[[#This Row],[Number of adults aged 66 vaccinated in quarter 1]]/uptake_in_those_aged_70_by_ccg98[[#This Row],[Number of adults aged 66 eligible in quarter 1]]*100</f>
        <v>36.443400889767673</v>
      </c>
      <c r="I33" s="21">
        <v>7679</v>
      </c>
      <c r="J33" s="21">
        <v>186</v>
      </c>
      <c r="K33" s="20">
        <f>uptake_in_those_aged_70_by_ccg98[[#This Row],[Number of adults aged 67 vaccinated in quarter 1]]/uptake_in_those_aged_70_by_ccg98[[#This Row],[Number of adults aged 67 eligible in quarter 1]]*100</f>
        <v>2.4221903893736165</v>
      </c>
      <c r="L33">
        <v>7637</v>
      </c>
      <c r="M33">
        <v>150</v>
      </c>
      <c r="N33" s="25">
        <f>uptake_in_those_aged_70_by_ccg98[[#This Row],[Number of adults aged 68 vaccinated in quarter 1]]/uptake_in_those_aged_70_by_ccg98[[#This Row],[Number of adults aged 68 eligible in quarter 1]]*100</f>
        <v>1.9641220374492601</v>
      </c>
      <c r="O33" s="21">
        <v>7276</v>
      </c>
      <c r="P33" s="21">
        <v>128</v>
      </c>
      <c r="Q33" s="25">
        <f>uptake_in_those_aged_70_by_ccg98[[#This Row],[Number of adults aged 69 vaccinated in quarter 1]]/uptake_in_those_aged_70_by_ccg98[[#This Row],[Number of adults aged 69 eligible in quarter 1]]*100</f>
        <v>1.7592083562396923</v>
      </c>
      <c r="R33">
        <v>7026</v>
      </c>
      <c r="S33">
        <v>653</v>
      </c>
      <c r="T33" s="20">
        <f>uptake_in_those_aged_70_by_ccg98[[#This Row],[Number of adults aged 70 vaccinated in quarter 1]]/uptake_in_those_aged_70_by_ccg98[[#This Row],[Number of adults aged 70 eligible in quarter 1]]*100</f>
        <v>9.2940506689439228</v>
      </c>
      <c r="U33">
        <v>7233</v>
      </c>
      <c r="V33">
        <v>3518</v>
      </c>
      <c r="W33" s="20">
        <f>uptake_in_those_aged_70_by_ccg98[[#This Row],[Number of adults aged 71 vaccinated in quarter 1]]/uptake_in_those_aged_70_by_ccg98[[#This Row],[Number of adults aged 71 eligible in quarter 1]]*100</f>
        <v>48.638186091524958</v>
      </c>
      <c r="X33">
        <v>7181</v>
      </c>
      <c r="Y33">
        <v>2269</v>
      </c>
      <c r="Z33" s="20">
        <f>uptake_in_those_aged_70_by_ccg98[[#This Row],[Number of adults aged 72 vaccinated in quarter 1]]/uptake_in_those_aged_70_by_ccg98[[#This Row],[Number of adults aged 72 eligible in quarter 1]]*100</f>
        <v>31.59727057512881</v>
      </c>
      <c r="AA33">
        <v>6995</v>
      </c>
      <c r="AB33">
        <v>1317</v>
      </c>
      <c r="AC33" s="20">
        <f>uptake_in_those_aged_70_by_ccg98[[#This Row],[Number of adults aged 73 vaccinated in quarter 1]]/uptake_in_those_aged_70_by_ccg98[[#This Row],[Number of adults aged 73 eligible in quarter 1]]*100</f>
        <v>18.827734095782702</v>
      </c>
      <c r="AD33">
        <v>7153</v>
      </c>
      <c r="AE33">
        <v>1091</v>
      </c>
      <c r="AF33" s="20">
        <f>uptake_in_those_aged_70_by_ccg98[[#This Row],[Number of adults aged 74 vaccinated in quarter 1]]/uptake_in_those_aged_70_by_ccg98[[#This Row],[Number of adults aged 74 eligible in quarter 1]]*100</f>
        <v>15.252341674821754</v>
      </c>
      <c r="AG33">
        <v>6935</v>
      </c>
      <c r="AH33">
        <v>848</v>
      </c>
      <c r="AI33" s="20">
        <f>uptake_in_those_aged_70_by_ccg98[[#This Row],[Number of adults aged 75 vaccinated in quarter 1]]/uptake_in_those_aged_70_by_ccg98[[#This Row],[Number of adults aged 75 eligible in quarter 1]]*100</f>
        <v>12.227829848594087</v>
      </c>
      <c r="AJ33">
        <v>7117</v>
      </c>
      <c r="AK33">
        <v>646</v>
      </c>
      <c r="AL33" s="20">
        <f>uptake_in_those_aged_70_by_ccg98[[#This Row],[Number of adults aged 76 vaccinated in quarter 1]]/uptake_in_those_aged_70_by_ccg98[[#This Row],[Number of adults aged 76 eligible in quarter 1]]*100</f>
        <v>9.0768582267809474</v>
      </c>
      <c r="AM33">
        <v>7421</v>
      </c>
      <c r="AN33">
        <v>584</v>
      </c>
      <c r="AO33" s="20">
        <f>uptake_in_those_aged_70_by_ccg98[[#This Row],[Number of adults aged 77 vaccinated in quarter 1]]/uptake_in_those_aged_70_by_ccg98[[#This Row],[Number of adults aged 77 eligible in quarter 1]]*100</f>
        <v>7.8695593585770105</v>
      </c>
      <c r="AP33">
        <v>7996</v>
      </c>
      <c r="AQ33">
        <v>382</v>
      </c>
      <c r="AR33" s="20">
        <f>uptake_in_those_aged_70_by_ccg98[[#This Row],[Number of adults aged 78 vaccinated in quarter 1]]/uptake_in_those_aged_70_by_ccg98[[#This Row],[Number of adults aged 78 eligible in quarter 1]]*100</f>
        <v>4.7773886943471737</v>
      </c>
      <c r="AS33">
        <v>6149</v>
      </c>
      <c r="AT33">
        <v>219</v>
      </c>
      <c r="AU33" s="20">
        <f>uptake_in_those_aged_70_by_ccg98[[#This Row],[Number of adults aged 79 vaccinated in quarter 1]]/uptake_in_those_aged_70_by_ccg98[[#This Row],[Number of adults aged 79 eligible in quarter 1]]*100</f>
        <v>3.561554724345422</v>
      </c>
      <c r="AV33">
        <v>5641</v>
      </c>
      <c r="AW33">
        <v>169</v>
      </c>
      <c r="AX33" s="25">
        <f>uptake_in_those_aged_70_by_ccg98[[#This Row],[Number of adults aged 80 vaccinated in quarter 1]]/uptake_in_those_aged_70_by_ccg98[[#This Row],[Number of adults aged 80 eligible in quarter 1]]*100</f>
        <v>2.9959227087395854</v>
      </c>
    </row>
    <row r="34" spans="1:50" x14ac:dyDescent="0.2">
      <c r="A34" t="s">
        <v>82</v>
      </c>
      <c r="B34" t="s">
        <v>83</v>
      </c>
      <c r="C34" s="21">
        <v>14075</v>
      </c>
      <c r="D34">
        <v>746</v>
      </c>
      <c r="E34" s="20">
        <f>ICB_Coverage!$D34/ICB_Coverage!$C34*100</f>
        <v>5.3001776198934278</v>
      </c>
      <c r="F34">
        <v>13655</v>
      </c>
      <c r="G34">
        <v>4616</v>
      </c>
      <c r="H34" s="20">
        <f>uptake_in_those_aged_70_by_ccg98[[#This Row],[Number of adults aged 66 vaccinated in quarter 1]]/uptake_in_those_aged_70_by_ccg98[[#This Row],[Number of adults aged 66 eligible in quarter 1]]*100</f>
        <v>33.804467228121567</v>
      </c>
      <c r="I34" s="21">
        <v>12882</v>
      </c>
      <c r="J34" s="21">
        <v>330</v>
      </c>
      <c r="K34" s="20">
        <f>uptake_in_those_aged_70_by_ccg98[[#This Row],[Number of adults aged 67 vaccinated in quarter 1]]/uptake_in_those_aged_70_by_ccg98[[#This Row],[Number of adults aged 67 eligible in quarter 1]]*100</f>
        <v>2.5617140195621797</v>
      </c>
      <c r="L34">
        <v>12144</v>
      </c>
      <c r="M34">
        <v>218</v>
      </c>
      <c r="N34" s="25">
        <f>uptake_in_those_aged_70_by_ccg98[[#This Row],[Number of adults aged 68 vaccinated in quarter 1]]/uptake_in_those_aged_70_by_ccg98[[#This Row],[Number of adults aged 68 eligible in quarter 1]]*100</f>
        <v>1.7951251646903821</v>
      </c>
      <c r="O34" s="21">
        <v>11713</v>
      </c>
      <c r="P34" s="21">
        <v>228</v>
      </c>
      <c r="Q34" s="25">
        <f>uptake_in_those_aged_70_by_ccg98[[#This Row],[Number of adults aged 69 vaccinated in quarter 1]]/uptake_in_those_aged_70_by_ccg98[[#This Row],[Number of adults aged 69 eligible in quarter 1]]*100</f>
        <v>1.9465551097071629</v>
      </c>
      <c r="R34">
        <v>11123</v>
      </c>
      <c r="S34">
        <v>1074</v>
      </c>
      <c r="T34" s="20">
        <f>uptake_in_those_aged_70_by_ccg98[[#This Row],[Number of adults aged 70 vaccinated in quarter 1]]/uptake_in_those_aged_70_by_ccg98[[#This Row],[Number of adults aged 70 eligible in quarter 1]]*100</f>
        <v>9.6556684347747908</v>
      </c>
      <c r="U34">
        <v>11146</v>
      </c>
      <c r="V34">
        <v>5166</v>
      </c>
      <c r="W34" s="20">
        <f>uptake_in_those_aged_70_by_ccg98[[#This Row],[Number of adults aged 71 vaccinated in quarter 1]]/uptake_in_those_aged_70_by_ccg98[[#This Row],[Number of adults aged 71 eligible in quarter 1]]*100</f>
        <v>46.348465817333576</v>
      </c>
      <c r="X34">
        <v>10770</v>
      </c>
      <c r="Y34">
        <v>2812</v>
      </c>
      <c r="Z34" s="20">
        <f>uptake_in_those_aged_70_by_ccg98[[#This Row],[Number of adults aged 72 vaccinated in quarter 1]]/uptake_in_those_aged_70_by_ccg98[[#This Row],[Number of adults aged 72 eligible in quarter 1]]*100</f>
        <v>26.109563602599817</v>
      </c>
      <c r="AA34">
        <v>10513</v>
      </c>
      <c r="AB34">
        <v>1712</v>
      </c>
      <c r="AC34" s="20">
        <f>uptake_in_those_aged_70_by_ccg98[[#This Row],[Number of adults aged 73 vaccinated in quarter 1]]/uptake_in_those_aged_70_by_ccg98[[#This Row],[Number of adults aged 73 eligible in quarter 1]]*100</f>
        <v>16.284600019024065</v>
      </c>
      <c r="AD34">
        <v>10481</v>
      </c>
      <c r="AE34">
        <v>1191</v>
      </c>
      <c r="AF34" s="20">
        <f>uptake_in_those_aged_70_by_ccg98[[#This Row],[Number of adults aged 74 vaccinated in quarter 1]]/uptake_in_those_aged_70_by_ccg98[[#This Row],[Number of adults aged 74 eligible in quarter 1]]*100</f>
        <v>11.36341952103807</v>
      </c>
      <c r="AG34">
        <v>10537</v>
      </c>
      <c r="AH34">
        <v>1040</v>
      </c>
      <c r="AI34" s="20">
        <f>uptake_in_those_aged_70_by_ccg98[[#This Row],[Number of adults aged 75 vaccinated in quarter 1]]/uptake_in_those_aged_70_by_ccg98[[#This Row],[Number of adults aged 75 eligible in quarter 1]]*100</f>
        <v>9.8699819683021737</v>
      </c>
      <c r="AJ34">
        <v>10473</v>
      </c>
      <c r="AK34">
        <v>837</v>
      </c>
      <c r="AL34" s="20">
        <f>uptake_in_those_aged_70_by_ccg98[[#This Row],[Number of adults aged 76 vaccinated in quarter 1]]/uptake_in_those_aged_70_by_ccg98[[#This Row],[Number of adults aged 76 eligible in quarter 1]]*100</f>
        <v>7.9919793755370954</v>
      </c>
      <c r="AM34">
        <v>10801</v>
      </c>
      <c r="AN34">
        <v>667</v>
      </c>
      <c r="AO34" s="20">
        <f>uptake_in_those_aged_70_by_ccg98[[#This Row],[Number of adults aged 77 vaccinated in quarter 1]]/uptake_in_those_aged_70_by_ccg98[[#This Row],[Number of adults aged 77 eligible in quarter 1]]*100</f>
        <v>6.1753541338764926</v>
      </c>
      <c r="AP34">
        <v>11664</v>
      </c>
      <c r="AQ34">
        <v>531</v>
      </c>
      <c r="AR34" s="20">
        <f>uptake_in_those_aged_70_by_ccg98[[#This Row],[Number of adults aged 78 vaccinated in quarter 1]]/uptake_in_those_aged_70_by_ccg98[[#This Row],[Number of adults aged 78 eligible in quarter 1]]*100</f>
        <v>4.5524691358024691</v>
      </c>
      <c r="AS34">
        <v>8863</v>
      </c>
      <c r="AT34">
        <v>374</v>
      </c>
      <c r="AU34" s="20">
        <f>uptake_in_those_aged_70_by_ccg98[[#This Row],[Number of adults aged 79 vaccinated in quarter 1]]/uptake_in_those_aged_70_by_ccg98[[#This Row],[Number of adults aged 79 eligible in quarter 1]]*100</f>
        <v>4.219790138779195</v>
      </c>
      <c r="AV34">
        <v>8154</v>
      </c>
      <c r="AW34">
        <v>265</v>
      </c>
      <c r="AX34" s="25">
        <f>uptake_in_those_aged_70_by_ccg98[[#This Row],[Number of adults aged 80 vaccinated in quarter 1]]/uptake_in_those_aged_70_by_ccg98[[#This Row],[Number of adults aged 80 eligible in quarter 1]]*100</f>
        <v>3.249938680402257</v>
      </c>
    </row>
    <row r="35" spans="1:50" x14ac:dyDescent="0.2">
      <c r="A35" t="s">
        <v>84</v>
      </c>
      <c r="B35" t="s">
        <v>85</v>
      </c>
      <c r="C35" s="21">
        <v>8491</v>
      </c>
      <c r="D35">
        <v>528</v>
      </c>
      <c r="E35" s="20">
        <f>ICB_Coverage!$D35/ICB_Coverage!$C35*100</f>
        <v>6.2183488399481801</v>
      </c>
      <c r="F35">
        <v>8304</v>
      </c>
      <c r="G35">
        <v>2836</v>
      </c>
      <c r="H35" s="20">
        <f>uptake_in_those_aged_70_by_ccg98[[#This Row],[Number of adults aged 66 vaccinated in quarter 1]]/uptake_in_those_aged_70_by_ccg98[[#This Row],[Number of adults aged 66 eligible in quarter 1]]*100</f>
        <v>34.152215799614645</v>
      </c>
      <c r="I35" s="21">
        <v>8122</v>
      </c>
      <c r="J35" s="21">
        <v>254</v>
      </c>
      <c r="K35" s="20">
        <f>uptake_in_those_aged_70_by_ccg98[[#This Row],[Number of adults aged 67 vaccinated in quarter 1]]/uptake_in_those_aged_70_by_ccg98[[#This Row],[Number of adults aged 67 eligible in quarter 1]]*100</f>
        <v>3.1273085446934252</v>
      </c>
      <c r="L35">
        <v>8067</v>
      </c>
      <c r="M35">
        <v>154</v>
      </c>
      <c r="N35" s="25">
        <f>uptake_in_those_aged_70_by_ccg98[[#This Row],[Number of adults aged 68 vaccinated in quarter 1]]/uptake_in_those_aged_70_by_ccg98[[#This Row],[Number of adults aged 68 eligible in quarter 1]]*100</f>
        <v>1.9090120242965167</v>
      </c>
      <c r="O35" s="21">
        <v>7792</v>
      </c>
      <c r="P35" s="21">
        <v>169</v>
      </c>
      <c r="Q35" s="25">
        <f>uptake_in_those_aged_70_by_ccg98[[#This Row],[Number of adults aged 69 vaccinated in quarter 1]]/uptake_in_those_aged_70_by_ccg98[[#This Row],[Number of adults aged 69 eligible in quarter 1]]*100</f>
        <v>2.1688911704312113</v>
      </c>
      <c r="R35">
        <v>7346</v>
      </c>
      <c r="S35">
        <v>744</v>
      </c>
      <c r="T35" s="20">
        <f>uptake_in_those_aged_70_by_ccg98[[#This Row],[Number of adults aged 70 vaccinated in quarter 1]]/uptake_in_those_aged_70_by_ccg98[[#This Row],[Number of adults aged 70 eligible in quarter 1]]*100</f>
        <v>10.12796079499047</v>
      </c>
      <c r="U35">
        <v>7351</v>
      </c>
      <c r="V35">
        <v>3341</v>
      </c>
      <c r="W35" s="20">
        <f>uptake_in_those_aged_70_by_ccg98[[#This Row],[Number of adults aged 71 vaccinated in quarter 1]]/uptake_in_those_aged_70_by_ccg98[[#This Row],[Number of adults aged 71 eligible in quarter 1]]*100</f>
        <v>45.449598694055233</v>
      </c>
      <c r="X35">
        <v>7358</v>
      </c>
      <c r="Y35">
        <v>2091</v>
      </c>
      <c r="Z35" s="20">
        <f>uptake_in_those_aged_70_by_ccg98[[#This Row],[Number of adults aged 72 vaccinated in quarter 1]]/uptake_in_those_aged_70_by_ccg98[[#This Row],[Number of adults aged 72 eligible in quarter 1]]*100</f>
        <v>28.418048382712698</v>
      </c>
      <c r="AA35">
        <v>7031</v>
      </c>
      <c r="AB35">
        <v>1245</v>
      </c>
      <c r="AC35" s="20">
        <f>uptake_in_those_aged_70_by_ccg98[[#This Row],[Number of adults aged 73 vaccinated in quarter 1]]/uptake_in_those_aged_70_by_ccg98[[#This Row],[Number of adults aged 73 eligible in quarter 1]]*100</f>
        <v>17.707296259422559</v>
      </c>
      <c r="AD35">
        <v>7110</v>
      </c>
      <c r="AE35">
        <v>1044</v>
      </c>
      <c r="AF35" s="20">
        <f>uptake_in_those_aged_70_by_ccg98[[#This Row],[Number of adults aged 74 vaccinated in quarter 1]]/uptake_in_those_aged_70_by_ccg98[[#This Row],[Number of adults aged 74 eligible in quarter 1]]*100</f>
        <v>14.683544303797468</v>
      </c>
      <c r="AG35">
        <v>7104</v>
      </c>
      <c r="AH35">
        <v>824</v>
      </c>
      <c r="AI35" s="20">
        <f>uptake_in_those_aged_70_by_ccg98[[#This Row],[Number of adults aged 75 vaccinated in quarter 1]]/uptake_in_those_aged_70_by_ccg98[[#This Row],[Number of adults aged 75 eligible in quarter 1]]*100</f>
        <v>11.599099099099099</v>
      </c>
      <c r="AJ35">
        <v>7421</v>
      </c>
      <c r="AK35">
        <v>623</v>
      </c>
      <c r="AL35" s="20">
        <f>uptake_in_those_aged_70_by_ccg98[[#This Row],[Number of adults aged 76 vaccinated in quarter 1]]/uptake_in_those_aged_70_by_ccg98[[#This Row],[Number of adults aged 76 eligible in quarter 1]]*100</f>
        <v>8.3950950006737628</v>
      </c>
      <c r="AM35">
        <v>7555</v>
      </c>
      <c r="AN35">
        <v>486</v>
      </c>
      <c r="AO35" s="20">
        <f>uptake_in_those_aged_70_by_ccg98[[#This Row],[Number of adults aged 77 vaccinated in quarter 1]]/uptake_in_those_aged_70_by_ccg98[[#This Row],[Number of adults aged 77 eligible in quarter 1]]*100</f>
        <v>6.4328259430840502</v>
      </c>
      <c r="AP35">
        <v>8396</v>
      </c>
      <c r="AQ35">
        <v>494</v>
      </c>
      <c r="AR35" s="20">
        <f>uptake_in_those_aged_70_by_ccg98[[#This Row],[Number of adults aged 78 vaccinated in quarter 1]]/uptake_in_those_aged_70_by_ccg98[[#This Row],[Number of adults aged 78 eligible in quarter 1]]*100</f>
        <v>5.8837541686517394</v>
      </c>
      <c r="AS35">
        <v>6612</v>
      </c>
      <c r="AT35">
        <v>281</v>
      </c>
      <c r="AU35" s="20">
        <f>uptake_in_those_aged_70_by_ccg98[[#This Row],[Number of adults aged 79 vaccinated in quarter 1]]/uptake_in_those_aged_70_by_ccg98[[#This Row],[Number of adults aged 79 eligible in quarter 1]]*100</f>
        <v>4.2498487598306109</v>
      </c>
      <c r="AV35">
        <v>5689</v>
      </c>
      <c r="AW35">
        <v>214</v>
      </c>
      <c r="AX35" s="25">
        <f>uptake_in_those_aged_70_by_ccg98[[#This Row],[Number of adults aged 80 vaccinated in quarter 1]]/uptake_in_those_aged_70_by_ccg98[[#This Row],[Number of adults aged 80 eligible in quarter 1]]*100</f>
        <v>3.761645280365618</v>
      </c>
    </row>
    <row r="36" spans="1:50" x14ac:dyDescent="0.2">
      <c r="A36" t="s">
        <v>86</v>
      </c>
      <c r="B36" t="s">
        <v>87</v>
      </c>
      <c r="C36" s="21">
        <v>21095</v>
      </c>
      <c r="D36" s="21">
        <v>1291</v>
      </c>
      <c r="E36" s="20">
        <f>ICB_Coverage!$D36/ICB_Coverage!$C36*100</f>
        <v>6.1199336335624555</v>
      </c>
      <c r="F36">
        <v>20010</v>
      </c>
      <c r="G36">
        <v>7304</v>
      </c>
      <c r="H36" s="20">
        <f>uptake_in_those_aged_70_by_ccg98[[#This Row],[Number of adults aged 66 vaccinated in quarter 1]]/uptake_in_those_aged_70_by_ccg98[[#This Row],[Number of adults aged 66 eligible in quarter 1]]*100</f>
        <v>36.501749125437286</v>
      </c>
      <c r="I36" s="21">
        <v>19461</v>
      </c>
      <c r="J36" s="21">
        <v>697</v>
      </c>
      <c r="K36" s="20">
        <f>uptake_in_those_aged_70_by_ccg98[[#This Row],[Number of adults aged 67 vaccinated in quarter 1]]/uptake_in_those_aged_70_by_ccg98[[#This Row],[Number of adults aged 67 eligible in quarter 1]]*100</f>
        <v>3.5815220183957654</v>
      </c>
      <c r="L36">
        <v>18583</v>
      </c>
      <c r="M36">
        <v>440</v>
      </c>
      <c r="N36" s="25">
        <f>uptake_in_those_aged_70_by_ccg98[[#This Row],[Number of adults aged 68 vaccinated in quarter 1]]/uptake_in_those_aged_70_by_ccg98[[#This Row],[Number of adults aged 68 eligible in quarter 1]]*100</f>
        <v>2.3677554754345369</v>
      </c>
      <c r="O36" s="21">
        <v>17494</v>
      </c>
      <c r="P36" s="21">
        <v>434</v>
      </c>
      <c r="Q36" s="25">
        <f>uptake_in_those_aged_70_by_ccg98[[#This Row],[Number of adults aged 69 vaccinated in quarter 1]]/uptake_in_those_aged_70_by_ccg98[[#This Row],[Number of adults aged 69 eligible in quarter 1]]*100</f>
        <v>2.4808505773408025</v>
      </c>
      <c r="R36">
        <v>16517</v>
      </c>
      <c r="S36">
        <v>1671</v>
      </c>
      <c r="T36" s="20">
        <f>uptake_in_those_aged_70_by_ccg98[[#This Row],[Number of adults aged 70 vaccinated in quarter 1]]/uptake_in_those_aged_70_by_ccg98[[#This Row],[Number of adults aged 70 eligible in quarter 1]]*100</f>
        <v>10.116849306774837</v>
      </c>
      <c r="U36">
        <v>16334</v>
      </c>
      <c r="V36">
        <v>8078</v>
      </c>
      <c r="W36" s="20">
        <f>uptake_in_those_aged_70_by_ccg98[[#This Row],[Number of adults aged 71 vaccinated in quarter 1]]/uptake_in_those_aged_70_by_ccg98[[#This Row],[Number of adults aged 71 eligible in quarter 1]]*100</f>
        <v>49.455124280641606</v>
      </c>
      <c r="X36">
        <v>16005</v>
      </c>
      <c r="Y36">
        <v>5214</v>
      </c>
      <c r="Z36" s="20">
        <f>uptake_in_those_aged_70_by_ccg98[[#This Row],[Number of adults aged 72 vaccinated in quarter 1]]/uptake_in_those_aged_70_by_ccg98[[#This Row],[Number of adults aged 72 eligible in quarter 1]]*100</f>
        <v>32.577319587628864</v>
      </c>
      <c r="AA36">
        <v>15366</v>
      </c>
      <c r="AB36">
        <v>2789</v>
      </c>
      <c r="AC36" s="20">
        <f>uptake_in_those_aged_70_by_ccg98[[#This Row],[Number of adults aged 73 vaccinated in quarter 1]]/uptake_in_those_aged_70_by_ccg98[[#This Row],[Number of adults aged 73 eligible in quarter 1]]*100</f>
        <v>18.150462059091502</v>
      </c>
      <c r="AD36">
        <v>15149</v>
      </c>
      <c r="AE36">
        <v>2214</v>
      </c>
      <c r="AF36" s="20">
        <f>uptake_in_those_aged_70_by_ccg98[[#This Row],[Number of adults aged 74 vaccinated in quarter 1]]/uptake_in_those_aged_70_by_ccg98[[#This Row],[Number of adults aged 74 eligible in quarter 1]]*100</f>
        <v>14.614826061126147</v>
      </c>
      <c r="AG36">
        <v>15243</v>
      </c>
      <c r="AH36">
        <v>1764</v>
      </c>
      <c r="AI36" s="20">
        <f>uptake_in_those_aged_70_by_ccg98[[#This Row],[Number of adults aged 75 vaccinated in quarter 1]]/uptake_in_those_aged_70_by_ccg98[[#This Row],[Number of adults aged 75 eligible in quarter 1]]*100</f>
        <v>11.572525093485535</v>
      </c>
      <c r="AJ36">
        <v>15534</v>
      </c>
      <c r="AK36">
        <v>1445</v>
      </c>
      <c r="AL36" s="20">
        <f>uptake_in_those_aged_70_by_ccg98[[#This Row],[Number of adults aged 76 vaccinated in quarter 1]]/uptake_in_those_aged_70_by_ccg98[[#This Row],[Number of adults aged 76 eligible in quarter 1]]*100</f>
        <v>9.3021758722801593</v>
      </c>
      <c r="AM36">
        <v>15970</v>
      </c>
      <c r="AN36">
        <v>1162</v>
      </c>
      <c r="AO36" s="20">
        <f>uptake_in_those_aged_70_by_ccg98[[#This Row],[Number of adults aged 77 vaccinated in quarter 1]]/uptake_in_those_aged_70_by_ccg98[[#This Row],[Number of adults aged 77 eligible in quarter 1]]*100</f>
        <v>7.2761427676894179</v>
      </c>
      <c r="AP36">
        <v>17408</v>
      </c>
      <c r="AQ36">
        <v>1055</v>
      </c>
      <c r="AR36" s="20">
        <f>uptake_in_those_aged_70_by_ccg98[[#This Row],[Number of adults aged 78 vaccinated in quarter 1]]/uptake_in_those_aged_70_by_ccg98[[#This Row],[Number of adults aged 78 eligible in quarter 1]]*100</f>
        <v>6.0604319852941178</v>
      </c>
      <c r="AS36">
        <v>13433</v>
      </c>
      <c r="AT36">
        <v>600</v>
      </c>
      <c r="AU36" s="20">
        <f>uptake_in_those_aged_70_by_ccg98[[#This Row],[Number of adults aged 79 vaccinated in quarter 1]]/uptake_in_those_aged_70_by_ccg98[[#This Row],[Number of adults aged 79 eligible in quarter 1]]*100</f>
        <v>4.4666120747413087</v>
      </c>
      <c r="AV36">
        <v>12291</v>
      </c>
      <c r="AW36">
        <v>452</v>
      </c>
      <c r="AX36" s="25">
        <f>uptake_in_those_aged_70_by_ccg98[[#This Row],[Number of adults aged 80 vaccinated in quarter 1]]/uptake_in_those_aged_70_by_ccg98[[#This Row],[Number of adults aged 80 eligible in quarter 1]]*100</f>
        <v>3.6774875925473927</v>
      </c>
    </row>
    <row r="37" spans="1:50" x14ac:dyDescent="0.2">
      <c r="A37" t="s">
        <v>88</v>
      </c>
      <c r="B37" t="s">
        <v>89</v>
      </c>
      <c r="C37" s="21">
        <v>13554</v>
      </c>
      <c r="D37">
        <v>467</v>
      </c>
      <c r="E37" s="20">
        <f>ICB_Coverage!$D37/ICB_Coverage!$C37*100</f>
        <v>3.4454773498598197</v>
      </c>
      <c r="F37">
        <v>12849</v>
      </c>
      <c r="G37">
        <v>3044</v>
      </c>
      <c r="H37" s="20">
        <f>uptake_in_those_aged_70_by_ccg98[[#This Row],[Number of adults aged 66 vaccinated in quarter 1]]/uptake_in_those_aged_70_by_ccg98[[#This Row],[Number of adults aged 66 eligible in quarter 1]]*100</f>
        <v>23.69055957662075</v>
      </c>
      <c r="I37" s="21">
        <v>12511</v>
      </c>
      <c r="J37" s="21">
        <v>373</v>
      </c>
      <c r="K37" s="20">
        <f>uptake_in_those_aged_70_by_ccg98[[#This Row],[Number of adults aged 67 vaccinated in quarter 1]]/uptake_in_those_aged_70_by_ccg98[[#This Row],[Number of adults aged 67 eligible in quarter 1]]*100</f>
        <v>2.9813763887778753</v>
      </c>
      <c r="L37">
        <v>12161</v>
      </c>
      <c r="M37">
        <v>219</v>
      </c>
      <c r="N37" s="25">
        <f>uptake_in_those_aged_70_by_ccg98[[#This Row],[Number of adults aged 68 vaccinated in quarter 1]]/uptake_in_those_aged_70_by_ccg98[[#This Row],[Number of adults aged 68 eligible in quarter 1]]*100</f>
        <v>1.8008387468135842</v>
      </c>
      <c r="O37" s="21">
        <v>11503</v>
      </c>
      <c r="P37" s="21">
        <v>220</v>
      </c>
      <c r="Q37" s="25">
        <f>uptake_in_those_aged_70_by_ccg98[[#This Row],[Number of adults aged 69 vaccinated in quarter 1]]/uptake_in_those_aged_70_by_ccg98[[#This Row],[Number of adults aged 69 eligible in quarter 1]]*100</f>
        <v>1.9125445535947145</v>
      </c>
      <c r="R37">
        <v>10851</v>
      </c>
      <c r="S37">
        <v>783</v>
      </c>
      <c r="T37" s="20">
        <f>uptake_in_those_aged_70_by_ccg98[[#This Row],[Number of adults aged 70 vaccinated in quarter 1]]/uptake_in_those_aged_70_by_ccg98[[#This Row],[Number of adults aged 70 eligible in quarter 1]]*100</f>
        <v>7.2159247995576452</v>
      </c>
      <c r="U37">
        <v>10776</v>
      </c>
      <c r="V37">
        <v>3696</v>
      </c>
      <c r="W37" s="20">
        <f>uptake_in_those_aged_70_by_ccg98[[#This Row],[Number of adults aged 71 vaccinated in quarter 1]]/uptake_in_those_aged_70_by_ccg98[[#This Row],[Number of adults aged 71 eligible in quarter 1]]*100</f>
        <v>34.298440979955458</v>
      </c>
      <c r="X37">
        <v>10490</v>
      </c>
      <c r="Y37">
        <v>2708</v>
      </c>
      <c r="Z37" s="20">
        <f>uptake_in_those_aged_70_by_ccg98[[#This Row],[Number of adults aged 72 vaccinated in quarter 1]]/uptake_in_those_aged_70_by_ccg98[[#This Row],[Number of adults aged 72 eligible in quarter 1]]*100</f>
        <v>25.815061963775022</v>
      </c>
      <c r="AA37">
        <v>10147</v>
      </c>
      <c r="AB37">
        <v>1536</v>
      </c>
      <c r="AC37" s="20">
        <f>uptake_in_those_aged_70_by_ccg98[[#This Row],[Number of adults aged 73 vaccinated in quarter 1]]/uptake_in_those_aged_70_by_ccg98[[#This Row],[Number of adults aged 73 eligible in quarter 1]]*100</f>
        <v>15.137479057849609</v>
      </c>
      <c r="AD37">
        <v>9970</v>
      </c>
      <c r="AE37">
        <v>1165</v>
      </c>
      <c r="AF37" s="20">
        <f>uptake_in_those_aged_70_by_ccg98[[#This Row],[Number of adults aged 74 vaccinated in quarter 1]]/uptake_in_those_aged_70_by_ccg98[[#This Row],[Number of adults aged 74 eligible in quarter 1]]*100</f>
        <v>11.68505516549649</v>
      </c>
      <c r="AG37">
        <v>9637</v>
      </c>
      <c r="AH37">
        <v>899</v>
      </c>
      <c r="AI37" s="20">
        <f>uptake_in_those_aged_70_by_ccg98[[#This Row],[Number of adults aged 75 vaccinated in quarter 1]]/uptake_in_those_aged_70_by_ccg98[[#This Row],[Number of adults aged 75 eligible in quarter 1]]*100</f>
        <v>9.3286292414651868</v>
      </c>
      <c r="AJ37">
        <v>9708</v>
      </c>
      <c r="AK37">
        <v>683</v>
      </c>
      <c r="AL37" s="20">
        <f>uptake_in_those_aged_70_by_ccg98[[#This Row],[Number of adults aged 76 vaccinated in quarter 1]]/uptake_in_those_aged_70_by_ccg98[[#This Row],[Number of adults aged 76 eligible in quarter 1]]*100</f>
        <v>7.0354346930366711</v>
      </c>
      <c r="AM37">
        <v>9542</v>
      </c>
      <c r="AN37">
        <v>531</v>
      </c>
      <c r="AO37" s="20">
        <f>uptake_in_those_aged_70_by_ccg98[[#This Row],[Number of adults aged 77 vaccinated in quarter 1]]/uptake_in_those_aged_70_by_ccg98[[#This Row],[Number of adults aged 77 eligible in quarter 1]]*100</f>
        <v>5.5648710962062458</v>
      </c>
      <c r="AP37">
        <v>10086</v>
      </c>
      <c r="AQ37">
        <v>453</v>
      </c>
      <c r="AR37" s="20">
        <f>uptake_in_those_aged_70_by_ccg98[[#This Row],[Number of adults aged 78 vaccinated in quarter 1]]/uptake_in_those_aged_70_by_ccg98[[#This Row],[Number of adults aged 78 eligible in quarter 1]]*100</f>
        <v>4.4913741820345034</v>
      </c>
      <c r="AS37">
        <v>8024</v>
      </c>
      <c r="AT37">
        <v>284</v>
      </c>
      <c r="AU37" s="20">
        <f>uptake_in_those_aged_70_by_ccg98[[#This Row],[Number of adults aged 79 vaccinated in quarter 1]]/uptake_in_those_aged_70_by_ccg98[[#This Row],[Number of adults aged 79 eligible in quarter 1]]*100</f>
        <v>3.53938185443669</v>
      </c>
      <c r="AV37">
        <v>7636</v>
      </c>
      <c r="AW37">
        <v>228</v>
      </c>
      <c r="AX37" s="25">
        <f>uptake_in_those_aged_70_by_ccg98[[#This Row],[Number of adults aged 80 vaccinated in quarter 1]]/uptake_in_those_aged_70_by_ccg98[[#This Row],[Number of adults aged 80 eligible in quarter 1]]*100</f>
        <v>2.9858564693556837</v>
      </c>
    </row>
    <row r="38" spans="1:50" x14ac:dyDescent="0.2">
      <c r="A38" t="s">
        <v>90</v>
      </c>
      <c r="B38" t="s">
        <v>91</v>
      </c>
      <c r="C38" s="21">
        <v>10364</v>
      </c>
      <c r="D38">
        <v>653</v>
      </c>
      <c r="E38" s="20">
        <f>ICB_Coverage!$D38/ICB_Coverage!$C38*100</f>
        <v>6.3006561173292157</v>
      </c>
      <c r="F38">
        <v>9977</v>
      </c>
      <c r="G38">
        <v>3679</v>
      </c>
      <c r="H38" s="20">
        <f>uptake_in_those_aged_70_by_ccg98[[#This Row],[Number of adults aged 66 vaccinated in quarter 1]]/uptake_in_those_aged_70_by_ccg98[[#This Row],[Number of adults aged 66 eligible in quarter 1]]*100</f>
        <v>36.87481206775584</v>
      </c>
      <c r="I38" s="21">
        <v>9790</v>
      </c>
      <c r="J38" s="21">
        <v>217</v>
      </c>
      <c r="K38" s="20">
        <f>uptake_in_those_aged_70_by_ccg98[[#This Row],[Number of adults aged 67 vaccinated in quarter 1]]/uptake_in_those_aged_70_by_ccg98[[#This Row],[Number of adults aged 67 eligible in quarter 1]]*100</f>
        <v>2.2165474974463741</v>
      </c>
      <c r="L38">
        <v>9349</v>
      </c>
      <c r="M38">
        <v>166</v>
      </c>
      <c r="N38" s="25">
        <f>uptake_in_those_aged_70_by_ccg98[[#This Row],[Number of adults aged 68 vaccinated in quarter 1]]/uptake_in_those_aged_70_by_ccg98[[#This Row],[Number of adults aged 68 eligible in quarter 1]]*100</f>
        <v>1.7755909722965022</v>
      </c>
      <c r="O38" s="21">
        <v>8834</v>
      </c>
      <c r="P38" s="21">
        <v>175</v>
      </c>
      <c r="Q38" s="25">
        <f>uptake_in_those_aged_70_by_ccg98[[#This Row],[Number of adults aged 69 vaccinated in quarter 1]]/uptake_in_those_aged_70_by_ccg98[[#This Row],[Number of adults aged 69 eligible in quarter 1]]*100</f>
        <v>1.9809825673534072</v>
      </c>
      <c r="R38">
        <v>8592</v>
      </c>
      <c r="S38">
        <v>858</v>
      </c>
      <c r="T38" s="20">
        <f>uptake_in_those_aged_70_by_ccg98[[#This Row],[Number of adults aged 70 vaccinated in quarter 1]]/uptake_in_those_aged_70_by_ccg98[[#This Row],[Number of adults aged 70 eligible in quarter 1]]*100</f>
        <v>9.9860335195530716</v>
      </c>
      <c r="U38">
        <v>8496</v>
      </c>
      <c r="V38">
        <v>4030</v>
      </c>
      <c r="W38" s="20">
        <f>uptake_in_those_aged_70_by_ccg98[[#This Row],[Number of adults aged 71 vaccinated in quarter 1]]/uptake_in_those_aged_70_by_ccg98[[#This Row],[Number of adults aged 71 eligible in quarter 1]]*100</f>
        <v>47.434086629001882</v>
      </c>
      <c r="X38">
        <v>8219</v>
      </c>
      <c r="Y38">
        <v>1608</v>
      </c>
      <c r="Z38" s="20">
        <f>uptake_in_those_aged_70_by_ccg98[[#This Row],[Number of adults aged 72 vaccinated in quarter 1]]/uptake_in_those_aged_70_by_ccg98[[#This Row],[Number of adults aged 72 eligible in quarter 1]]*100</f>
        <v>19.564423895851078</v>
      </c>
      <c r="AA38">
        <v>8004</v>
      </c>
      <c r="AB38">
        <v>1283</v>
      </c>
      <c r="AC38" s="20">
        <f>uptake_in_those_aged_70_by_ccg98[[#This Row],[Number of adults aged 73 vaccinated in quarter 1]]/uptake_in_those_aged_70_by_ccg98[[#This Row],[Number of adults aged 73 eligible in quarter 1]]*100</f>
        <v>16.029485257371316</v>
      </c>
      <c r="AD38">
        <v>7940</v>
      </c>
      <c r="AE38">
        <v>1145</v>
      </c>
      <c r="AF38" s="20">
        <f>uptake_in_those_aged_70_by_ccg98[[#This Row],[Number of adults aged 74 vaccinated in quarter 1]]/uptake_in_those_aged_70_by_ccg98[[#This Row],[Number of adults aged 74 eligible in quarter 1]]*100</f>
        <v>14.42065491183879</v>
      </c>
      <c r="AG38">
        <v>7832</v>
      </c>
      <c r="AH38">
        <v>870</v>
      </c>
      <c r="AI38" s="20">
        <f>uptake_in_those_aged_70_by_ccg98[[#This Row],[Number of adults aged 75 vaccinated in quarter 1]]/uptake_in_those_aged_70_by_ccg98[[#This Row],[Number of adults aged 75 eligible in quarter 1]]*100</f>
        <v>11.108273748723187</v>
      </c>
      <c r="AJ38">
        <v>7884</v>
      </c>
      <c r="AK38">
        <v>795</v>
      </c>
      <c r="AL38" s="20">
        <f>uptake_in_those_aged_70_by_ccg98[[#This Row],[Number of adults aged 76 vaccinated in quarter 1]]/uptake_in_those_aged_70_by_ccg98[[#This Row],[Number of adults aged 76 eligible in quarter 1]]*100</f>
        <v>10.083713850837137</v>
      </c>
      <c r="AM38">
        <v>8105</v>
      </c>
      <c r="AN38">
        <v>644</v>
      </c>
      <c r="AO38" s="20">
        <f>uptake_in_those_aged_70_by_ccg98[[#This Row],[Number of adults aged 77 vaccinated in quarter 1]]/uptake_in_those_aged_70_by_ccg98[[#This Row],[Number of adults aged 77 eligible in quarter 1]]*100</f>
        <v>7.9457125231338672</v>
      </c>
      <c r="AP38">
        <v>8913</v>
      </c>
      <c r="AQ38">
        <v>521</v>
      </c>
      <c r="AR38" s="20">
        <f>uptake_in_those_aged_70_by_ccg98[[#This Row],[Number of adults aged 78 vaccinated in quarter 1]]/uptake_in_those_aged_70_by_ccg98[[#This Row],[Number of adults aged 78 eligible in quarter 1]]*100</f>
        <v>5.8453943677774038</v>
      </c>
      <c r="AS38">
        <v>6948</v>
      </c>
      <c r="AT38">
        <v>306</v>
      </c>
      <c r="AU38" s="20">
        <f>uptake_in_those_aged_70_by_ccg98[[#This Row],[Number of adults aged 79 vaccinated in quarter 1]]/uptake_in_those_aged_70_by_ccg98[[#This Row],[Number of adults aged 79 eligible in quarter 1]]*100</f>
        <v>4.4041450777202069</v>
      </c>
      <c r="AV38">
        <v>6216</v>
      </c>
      <c r="AW38">
        <v>213</v>
      </c>
      <c r="AX38" s="25">
        <f>uptake_in_those_aged_70_by_ccg98[[#This Row],[Number of adults aged 80 vaccinated in quarter 1]]/uptake_in_those_aged_70_by_ccg98[[#This Row],[Number of adults aged 80 eligible in quarter 1]]*100</f>
        <v>3.4266409266409266</v>
      </c>
    </row>
    <row r="39" spans="1:50" x14ac:dyDescent="0.2">
      <c r="A39" t="s">
        <v>92</v>
      </c>
      <c r="B39" t="s">
        <v>93</v>
      </c>
      <c r="C39" s="21">
        <v>10438</v>
      </c>
      <c r="D39">
        <v>702</v>
      </c>
      <c r="E39" s="20">
        <f>ICB_Coverage!$D39/ICB_Coverage!$C39*100</f>
        <v>6.7254263268825447</v>
      </c>
      <c r="F39">
        <v>10080</v>
      </c>
      <c r="G39">
        <v>3653</v>
      </c>
      <c r="H39" s="20">
        <f>uptake_in_those_aged_70_by_ccg98[[#This Row],[Number of adults aged 66 vaccinated in quarter 1]]/uptake_in_those_aged_70_by_ccg98[[#This Row],[Number of adults aged 66 eligible in quarter 1]]*100</f>
        <v>36.240079365079367</v>
      </c>
      <c r="I39" s="21">
        <v>9891</v>
      </c>
      <c r="J39" s="21">
        <v>338</v>
      </c>
      <c r="K39" s="20">
        <f>uptake_in_those_aged_70_by_ccg98[[#This Row],[Number of adults aged 67 vaccinated in quarter 1]]/uptake_in_those_aged_70_by_ccg98[[#This Row],[Number of adults aged 67 eligible in quarter 1]]*100</f>
        <v>3.4172480032352648</v>
      </c>
      <c r="L39">
        <v>9197</v>
      </c>
      <c r="M39">
        <v>179</v>
      </c>
      <c r="N39" s="25">
        <f>uptake_in_those_aged_70_by_ccg98[[#This Row],[Number of adults aged 68 vaccinated in quarter 1]]/uptake_in_those_aged_70_by_ccg98[[#This Row],[Number of adults aged 68 eligible in quarter 1]]*100</f>
        <v>1.9462868326628251</v>
      </c>
      <c r="O39" s="21">
        <v>8941</v>
      </c>
      <c r="P39" s="21">
        <v>173</v>
      </c>
      <c r="Q39" s="25">
        <f>uptake_in_those_aged_70_by_ccg98[[#This Row],[Number of adults aged 69 vaccinated in quarter 1]]/uptake_in_those_aged_70_by_ccg98[[#This Row],[Number of adults aged 69 eligible in quarter 1]]*100</f>
        <v>1.9349066099988814</v>
      </c>
      <c r="R39">
        <v>8464</v>
      </c>
      <c r="S39">
        <v>862</v>
      </c>
      <c r="T39" s="20">
        <f>uptake_in_those_aged_70_by_ccg98[[#This Row],[Number of adults aged 70 vaccinated in quarter 1]]/uptake_in_those_aged_70_by_ccg98[[#This Row],[Number of adults aged 70 eligible in quarter 1]]*100</f>
        <v>10.184310018903592</v>
      </c>
      <c r="U39">
        <v>8504</v>
      </c>
      <c r="V39">
        <v>4135</v>
      </c>
      <c r="W39" s="20">
        <f>uptake_in_those_aged_70_by_ccg98[[#This Row],[Number of adults aged 71 vaccinated in quarter 1]]/uptake_in_those_aged_70_by_ccg98[[#This Row],[Number of adults aged 71 eligible in quarter 1]]*100</f>
        <v>48.624176857949202</v>
      </c>
      <c r="X39">
        <v>8496</v>
      </c>
      <c r="Y39">
        <v>2581</v>
      </c>
      <c r="Z39" s="20">
        <f>uptake_in_those_aged_70_by_ccg98[[#This Row],[Number of adults aged 72 vaccinated in quarter 1]]/uptake_in_those_aged_70_by_ccg98[[#This Row],[Number of adults aged 72 eligible in quarter 1]]*100</f>
        <v>30.37900188323917</v>
      </c>
      <c r="AA39">
        <v>7942</v>
      </c>
      <c r="AB39">
        <v>1465</v>
      </c>
      <c r="AC39" s="20">
        <f>uptake_in_those_aged_70_by_ccg98[[#This Row],[Number of adults aged 73 vaccinated in quarter 1]]/uptake_in_those_aged_70_by_ccg98[[#This Row],[Number of adults aged 73 eligible in quarter 1]]*100</f>
        <v>18.446235205237976</v>
      </c>
      <c r="AD39">
        <v>7921</v>
      </c>
      <c r="AE39">
        <v>1045</v>
      </c>
      <c r="AF39" s="20">
        <f>uptake_in_those_aged_70_by_ccg98[[#This Row],[Number of adults aged 74 vaccinated in quarter 1]]/uptake_in_those_aged_70_by_ccg98[[#This Row],[Number of adults aged 74 eligible in quarter 1]]*100</f>
        <v>13.192778689559399</v>
      </c>
      <c r="AG39">
        <v>8034</v>
      </c>
      <c r="AH39">
        <v>865</v>
      </c>
      <c r="AI39" s="20">
        <f>uptake_in_those_aged_70_by_ccg98[[#This Row],[Number of adults aged 75 vaccinated in quarter 1]]/uptake_in_those_aged_70_by_ccg98[[#This Row],[Number of adults aged 75 eligible in quarter 1]]*100</f>
        <v>10.766741349265621</v>
      </c>
      <c r="AJ39">
        <v>7955</v>
      </c>
      <c r="AK39">
        <v>617</v>
      </c>
      <c r="AL39" s="20">
        <f>uptake_in_those_aged_70_by_ccg98[[#This Row],[Number of adults aged 76 vaccinated in quarter 1]]/uptake_in_those_aged_70_by_ccg98[[#This Row],[Number of adults aged 76 eligible in quarter 1]]*100</f>
        <v>7.7561282212445004</v>
      </c>
      <c r="AM39">
        <v>8328</v>
      </c>
      <c r="AN39">
        <v>561</v>
      </c>
      <c r="AO39" s="20">
        <f>uptake_in_those_aged_70_by_ccg98[[#This Row],[Number of adults aged 77 vaccinated in quarter 1]]/uptake_in_those_aged_70_by_ccg98[[#This Row],[Number of adults aged 77 eligible in quarter 1]]*100</f>
        <v>6.7363112391930837</v>
      </c>
      <c r="AP39">
        <v>9129</v>
      </c>
      <c r="AQ39">
        <v>466</v>
      </c>
      <c r="AR39" s="20">
        <f>uptake_in_those_aged_70_by_ccg98[[#This Row],[Number of adults aged 78 vaccinated in quarter 1]]/uptake_in_those_aged_70_by_ccg98[[#This Row],[Number of adults aged 78 eligible in quarter 1]]*100</f>
        <v>5.1046116770730645</v>
      </c>
      <c r="AS39">
        <v>7061</v>
      </c>
      <c r="AT39">
        <v>279</v>
      </c>
      <c r="AU39" s="20">
        <f>uptake_in_those_aged_70_by_ccg98[[#This Row],[Number of adults aged 79 vaccinated in quarter 1]]/uptake_in_those_aged_70_by_ccg98[[#This Row],[Number of adults aged 79 eligible in quarter 1]]*100</f>
        <v>3.951281688146155</v>
      </c>
      <c r="AV39">
        <v>6472</v>
      </c>
      <c r="AW39">
        <v>212</v>
      </c>
      <c r="AX39" s="25">
        <f>uptake_in_those_aged_70_by_ccg98[[#This Row],[Number of adults aged 80 vaccinated in quarter 1]]/uptake_in_those_aged_70_by_ccg98[[#This Row],[Number of adults aged 80 eligible in quarter 1]]*100</f>
        <v>3.2756489493201486</v>
      </c>
    </row>
    <row r="40" spans="1:50" x14ac:dyDescent="0.2">
      <c r="A40" t="s">
        <v>94</v>
      </c>
      <c r="B40" t="s">
        <v>95</v>
      </c>
      <c r="C40" s="21">
        <v>10830</v>
      </c>
      <c r="D40">
        <v>749</v>
      </c>
      <c r="E40" s="20">
        <f>ICB_Coverage!$D40/ICB_Coverage!$C40*100</f>
        <v>6.9159741458910435</v>
      </c>
      <c r="F40">
        <v>10901</v>
      </c>
      <c r="G40">
        <v>4178</v>
      </c>
      <c r="H40" s="20">
        <f>uptake_in_those_aged_70_by_ccg98[[#This Row],[Number of adults aged 66 vaccinated in quarter 1]]/uptake_in_those_aged_70_by_ccg98[[#This Row],[Number of adults aged 66 eligible in quarter 1]]*100</f>
        <v>38.326759012934595</v>
      </c>
      <c r="I40" s="21">
        <v>10672</v>
      </c>
      <c r="J40" s="21">
        <v>192</v>
      </c>
      <c r="K40" s="20">
        <f>uptake_in_those_aged_70_by_ccg98[[#This Row],[Number of adults aged 67 vaccinated in quarter 1]]/uptake_in_those_aged_70_by_ccg98[[#This Row],[Number of adults aged 67 eligible in quarter 1]]*100</f>
        <v>1.7991004497751124</v>
      </c>
      <c r="L40">
        <v>10329</v>
      </c>
      <c r="M40">
        <v>139</v>
      </c>
      <c r="N40" s="25">
        <f>uptake_in_those_aged_70_by_ccg98[[#This Row],[Number of adults aged 68 vaccinated in quarter 1]]/uptake_in_those_aged_70_by_ccg98[[#This Row],[Number of adults aged 68 eligible in quarter 1]]*100</f>
        <v>1.3457256268757867</v>
      </c>
      <c r="O40" s="21">
        <v>9814</v>
      </c>
      <c r="P40" s="21">
        <v>126</v>
      </c>
      <c r="Q40" s="25">
        <f>uptake_in_those_aged_70_by_ccg98[[#This Row],[Number of adults aged 69 vaccinated in quarter 1]]/uptake_in_those_aged_70_by_ccg98[[#This Row],[Number of adults aged 69 eligible in quarter 1]]*100</f>
        <v>1.2838801711840229</v>
      </c>
      <c r="R40">
        <v>9488</v>
      </c>
      <c r="S40">
        <v>995</v>
      </c>
      <c r="T40" s="20">
        <f>uptake_in_those_aged_70_by_ccg98[[#This Row],[Number of adults aged 70 vaccinated in quarter 1]]/uptake_in_those_aged_70_by_ccg98[[#This Row],[Number of adults aged 70 eligible in quarter 1]]*100</f>
        <v>10.486930860033727</v>
      </c>
      <c r="U40">
        <v>9631</v>
      </c>
      <c r="V40">
        <v>4934</v>
      </c>
      <c r="W40" s="20">
        <f>uptake_in_those_aged_70_by_ccg98[[#This Row],[Number of adults aged 71 vaccinated in quarter 1]]/uptake_in_those_aged_70_by_ccg98[[#This Row],[Number of adults aged 71 eligible in quarter 1]]*100</f>
        <v>51.230401827432246</v>
      </c>
      <c r="X40">
        <v>9465</v>
      </c>
      <c r="Y40">
        <v>2521</v>
      </c>
      <c r="Z40" s="20">
        <f>uptake_in_those_aged_70_by_ccg98[[#This Row],[Number of adults aged 72 vaccinated in quarter 1]]/uptake_in_those_aged_70_by_ccg98[[#This Row],[Number of adults aged 72 eligible in quarter 1]]*100</f>
        <v>26.634970945589014</v>
      </c>
      <c r="AA40">
        <v>9047</v>
      </c>
      <c r="AB40">
        <v>1496</v>
      </c>
      <c r="AC40" s="20">
        <f>uptake_in_those_aged_70_by_ccg98[[#This Row],[Number of adults aged 73 vaccinated in quarter 1]]/uptake_in_those_aged_70_by_ccg98[[#This Row],[Number of adults aged 73 eligible in quarter 1]]*100</f>
        <v>16.535868243616669</v>
      </c>
      <c r="AD40">
        <v>9342</v>
      </c>
      <c r="AE40">
        <v>1128</v>
      </c>
      <c r="AF40" s="20">
        <f>uptake_in_those_aged_70_by_ccg98[[#This Row],[Number of adults aged 74 vaccinated in quarter 1]]/uptake_in_those_aged_70_by_ccg98[[#This Row],[Number of adults aged 74 eligible in quarter 1]]*100</f>
        <v>12.074502247912653</v>
      </c>
      <c r="AG40">
        <v>9429</v>
      </c>
      <c r="AH40">
        <v>1030</v>
      </c>
      <c r="AI40" s="20">
        <f>uptake_in_those_aged_70_by_ccg98[[#This Row],[Number of adults aged 75 vaccinated in quarter 1]]/uptake_in_those_aged_70_by_ccg98[[#This Row],[Number of adults aged 75 eligible in quarter 1]]*100</f>
        <v>10.923745890338319</v>
      </c>
      <c r="AJ40">
        <v>9446</v>
      </c>
      <c r="AK40">
        <v>813</v>
      </c>
      <c r="AL40" s="20">
        <f>uptake_in_those_aged_70_by_ccg98[[#This Row],[Number of adults aged 76 vaccinated in quarter 1]]/uptake_in_those_aged_70_by_ccg98[[#This Row],[Number of adults aged 76 eligible in quarter 1]]*100</f>
        <v>8.6068177006140161</v>
      </c>
      <c r="AM40">
        <v>10074</v>
      </c>
      <c r="AN40">
        <v>633</v>
      </c>
      <c r="AO40" s="20">
        <f>uptake_in_those_aged_70_by_ccg98[[#This Row],[Number of adults aged 77 vaccinated in quarter 1]]/uptake_in_those_aged_70_by_ccg98[[#This Row],[Number of adults aged 77 eligible in quarter 1]]*100</f>
        <v>6.2835020845741507</v>
      </c>
      <c r="AP40">
        <v>11353</v>
      </c>
      <c r="AQ40">
        <v>621</v>
      </c>
      <c r="AR40" s="20">
        <f>uptake_in_those_aged_70_by_ccg98[[#This Row],[Number of adults aged 78 vaccinated in quarter 1]]/uptake_in_those_aged_70_by_ccg98[[#This Row],[Number of adults aged 78 eligible in quarter 1]]*100</f>
        <v>5.4699198449748963</v>
      </c>
      <c r="AS40">
        <v>8743</v>
      </c>
      <c r="AT40">
        <v>422</v>
      </c>
      <c r="AU40" s="20">
        <f>uptake_in_those_aged_70_by_ccg98[[#This Row],[Number of adults aged 79 vaccinated in quarter 1]]/uptake_in_those_aged_70_by_ccg98[[#This Row],[Number of adults aged 79 eligible in quarter 1]]*100</f>
        <v>4.8267185176712797</v>
      </c>
      <c r="AV40">
        <v>7755</v>
      </c>
      <c r="AW40">
        <v>297</v>
      </c>
      <c r="AX40" s="25">
        <f>uptake_in_those_aged_70_by_ccg98[[#This Row],[Number of adults aged 80 vaccinated in quarter 1]]/uptake_in_those_aged_70_by_ccg98[[#This Row],[Number of adults aged 80 eligible in quarter 1]]*100</f>
        <v>3.8297872340425529</v>
      </c>
    </row>
    <row r="41" spans="1:50" x14ac:dyDescent="0.2">
      <c r="A41" t="s">
        <v>96</v>
      </c>
      <c r="B41" t="s">
        <v>97</v>
      </c>
      <c r="C41" s="21">
        <v>15796</v>
      </c>
      <c r="D41">
        <v>681</v>
      </c>
      <c r="E41" s="20">
        <f>ICB_Coverage!$D41/ICB_Coverage!$C41*100</f>
        <v>4.3112180298809823</v>
      </c>
      <c r="F41">
        <v>14789</v>
      </c>
      <c r="G41">
        <v>4179</v>
      </c>
      <c r="H41" s="20">
        <f>uptake_in_those_aged_70_by_ccg98[[#This Row],[Number of adults aged 66 vaccinated in quarter 1]]/uptake_in_those_aged_70_by_ccg98[[#This Row],[Number of adults aged 66 eligible in quarter 1]]*100</f>
        <v>28.257488674014468</v>
      </c>
      <c r="I41" s="21">
        <v>13721</v>
      </c>
      <c r="J41" s="21">
        <v>503</v>
      </c>
      <c r="K41" s="20">
        <f>uptake_in_those_aged_70_by_ccg98[[#This Row],[Number of adults aged 67 vaccinated in quarter 1]]/uptake_in_those_aged_70_by_ccg98[[#This Row],[Number of adults aged 67 eligible in quarter 1]]*100</f>
        <v>3.6659135631513742</v>
      </c>
      <c r="L41">
        <v>13100</v>
      </c>
      <c r="M41">
        <v>292</v>
      </c>
      <c r="N41" s="25">
        <f>uptake_in_those_aged_70_by_ccg98[[#This Row],[Number of adults aged 68 vaccinated in quarter 1]]/uptake_in_those_aged_70_by_ccg98[[#This Row],[Number of adults aged 68 eligible in quarter 1]]*100</f>
        <v>2.2290076335877864</v>
      </c>
      <c r="O41" s="21">
        <v>12469</v>
      </c>
      <c r="P41" s="21">
        <v>317</v>
      </c>
      <c r="Q41" s="25">
        <f>uptake_in_those_aged_70_by_ccg98[[#This Row],[Number of adults aged 69 vaccinated in quarter 1]]/uptake_in_those_aged_70_by_ccg98[[#This Row],[Number of adults aged 69 eligible in quarter 1]]*100</f>
        <v>2.5423049161921565</v>
      </c>
      <c r="R41">
        <v>11540</v>
      </c>
      <c r="S41">
        <v>945</v>
      </c>
      <c r="T41" s="20">
        <f>uptake_in_those_aged_70_by_ccg98[[#This Row],[Number of adults aged 70 vaccinated in quarter 1]]/uptake_in_those_aged_70_by_ccg98[[#This Row],[Number of adults aged 70 eligible in quarter 1]]*100</f>
        <v>8.188908145580589</v>
      </c>
      <c r="U41">
        <v>11170</v>
      </c>
      <c r="V41">
        <v>4332</v>
      </c>
      <c r="W41" s="20">
        <f>uptake_in_those_aged_70_by_ccg98[[#This Row],[Number of adults aged 71 vaccinated in quarter 1]]/uptake_in_those_aged_70_by_ccg98[[#This Row],[Number of adults aged 71 eligible in quarter 1]]*100</f>
        <v>38.782452999104741</v>
      </c>
      <c r="X41">
        <v>10713</v>
      </c>
      <c r="Y41">
        <v>2953</v>
      </c>
      <c r="Z41" s="20">
        <f>uptake_in_those_aged_70_by_ccg98[[#This Row],[Number of adults aged 72 vaccinated in quarter 1]]/uptake_in_those_aged_70_by_ccg98[[#This Row],[Number of adults aged 72 eligible in quarter 1]]*100</f>
        <v>27.564641090264164</v>
      </c>
      <c r="AA41">
        <v>10103</v>
      </c>
      <c r="AB41">
        <v>1592</v>
      </c>
      <c r="AC41" s="20">
        <f>uptake_in_those_aged_70_by_ccg98[[#This Row],[Number of adults aged 73 vaccinated in quarter 1]]/uptake_in_those_aged_70_by_ccg98[[#This Row],[Number of adults aged 73 eligible in quarter 1]]*100</f>
        <v>15.757695733940412</v>
      </c>
      <c r="AD41">
        <v>10181</v>
      </c>
      <c r="AE41">
        <v>1113</v>
      </c>
      <c r="AF41" s="20">
        <f>uptake_in_those_aged_70_by_ccg98[[#This Row],[Number of adults aged 74 vaccinated in quarter 1]]/uptake_in_those_aged_70_by_ccg98[[#This Row],[Number of adults aged 74 eligible in quarter 1]]*100</f>
        <v>10.932128474609566</v>
      </c>
      <c r="AG41">
        <v>9786</v>
      </c>
      <c r="AH41">
        <v>805</v>
      </c>
      <c r="AI41" s="20">
        <f>uptake_in_those_aged_70_by_ccg98[[#This Row],[Number of adults aged 75 vaccinated in quarter 1]]/uptake_in_those_aged_70_by_ccg98[[#This Row],[Number of adults aged 75 eligible in quarter 1]]*100</f>
        <v>8.2260371959942784</v>
      </c>
      <c r="AJ41">
        <v>9624</v>
      </c>
      <c r="AK41">
        <v>628</v>
      </c>
      <c r="AL41" s="20">
        <f>uptake_in_those_aged_70_by_ccg98[[#This Row],[Number of adults aged 76 vaccinated in quarter 1]]/uptake_in_those_aged_70_by_ccg98[[#This Row],[Number of adults aged 76 eligible in quarter 1]]*100</f>
        <v>6.5253532834580215</v>
      </c>
      <c r="AM41">
        <v>9850</v>
      </c>
      <c r="AN41">
        <v>564</v>
      </c>
      <c r="AO41" s="20">
        <f>uptake_in_those_aged_70_by_ccg98[[#This Row],[Number of adults aged 77 vaccinated in quarter 1]]/uptake_in_those_aged_70_by_ccg98[[#This Row],[Number of adults aged 77 eligible in quarter 1]]*100</f>
        <v>5.7258883248730967</v>
      </c>
      <c r="AP41">
        <v>10301</v>
      </c>
      <c r="AQ41">
        <v>454</v>
      </c>
      <c r="AR41" s="20">
        <f>uptake_in_those_aged_70_by_ccg98[[#This Row],[Number of adults aged 78 vaccinated in quarter 1]]/uptake_in_those_aged_70_by_ccg98[[#This Row],[Number of adults aged 78 eligible in quarter 1]]*100</f>
        <v>4.4073390932919132</v>
      </c>
      <c r="AS41">
        <v>8375</v>
      </c>
      <c r="AT41">
        <v>345</v>
      </c>
      <c r="AU41" s="20">
        <f>uptake_in_those_aged_70_by_ccg98[[#This Row],[Number of adults aged 79 vaccinated in quarter 1]]/uptake_in_those_aged_70_by_ccg98[[#This Row],[Number of adults aged 79 eligible in quarter 1]]*100</f>
        <v>4.1194029850746272</v>
      </c>
      <c r="AV41">
        <v>7201</v>
      </c>
      <c r="AW41">
        <v>235</v>
      </c>
      <c r="AX41" s="25">
        <f>uptake_in_those_aged_70_by_ccg98[[#This Row],[Number of adults aged 80 vaccinated in quarter 1]]/uptake_in_those_aged_70_by_ccg98[[#This Row],[Number of adults aged 80 eligible in quarter 1]]*100</f>
        <v>3.2634356339397304</v>
      </c>
    </row>
    <row r="42" spans="1:50" x14ac:dyDescent="0.2">
      <c r="A42" t="s">
        <v>98</v>
      </c>
      <c r="B42" t="s">
        <v>99</v>
      </c>
      <c r="C42" s="21">
        <v>27614</v>
      </c>
      <c r="D42" s="21">
        <v>1595</v>
      </c>
      <c r="E42" s="20">
        <f>ICB_Coverage!$D42/ICB_Coverage!$C42*100</f>
        <v>5.7760556239588619</v>
      </c>
      <c r="F42">
        <v>26810</v>
      </c>
      <c r="G42">
        <v>9267</v>
      </c>
      <c r="H42" s="20">
        <f>uptake_in_those_aged_70_by_ccg98[[#This Row],[Number of adults aged 66 vaccinated in quarter 1]]/uptake_in_those_aged_70_by_ccg98[[#This Row],[Number of adults aged 66 eligible in quarter 1]]*100</f>
        <v>34.565460649011563</v>
      </c>
      <c r="I42" s="21">
        <v>25896</v>
      </c>
      <c r="J42" s="21">
        <v>722</v>
      </c>
      <c r="K42" s="20">
        <f>uptake_in_those_aged_70_by_ccg98[[#This Row],[Number of adults aged 67 vaccinated in quarter 1]]/uptake_in_those_aged_70_by_ccg98[[#This Row],[Number of adults aged 67 eligible in quarter 1]]*100</f>
        <v>2.7880753784368242</v>
      </c>
      <c r="L42">
        <v>24925</v>
      </c>
      <c r="M42">
        <v>459</v>
      </c>
      <c r="N42" s="25">
        <f>uptake_in_those_aged_70_by_ccg98[[#This Row],[Number of adults aged 68 vaccinated in quarter 1]]/uptake_in_those_aged_70_by_ccg98[[#This Row],[Number of adults aged 68 eligible in quarter 1]]*100</f>
        <v>1.8415245737211636</v>
      </c>
      <c r="O42" s="21">
        <v>23732</v>
      </c>
      <c r="P42" s="21">
        <v>449</v>
      </c>
      <c r="Q42" s="25">
        <f>uptake_in_those_aged_70_by_ccg98[[#This Row],[Number of adults aged 69 vaccinated in quarter 1]]/uptake_in_those_aged_70_by_ccg98[[#This Row],[Number of adults aged 69 eligible in quarter 1]]*100</f>
        <v>1.8919602224844092</v>
      </c>
      <c r="R42">
        <v>21870</v>
      </c>
      <c r="S42">
        <v>2098</v>
      </c>
      <c r="T42" s="20">
        <f>uptake_in_those_aged_70_by_ccg98[[#This Row],[Number of adults aged 70 vaccinated in quarter 1]]/uptake_in_those_aged_70_by_ccg98[[#This Row],[Number of adults aged 70 eligible in quarter 1]]*100</f>
        <v>9.5930498399634203</v>
      </c>
      <c r="U42">
        <v>21947</v>
      </c>
      <c r="V42">
        <v>10164</v>
      </c>
      <c r="W42" s="20">
        <f>uptake_in_those_aged_70_by_ccg98[[#This Row],[Number of adults aged 71 vaccinated in quarter 1]]/uptake_in_those_aged_70_by_ccg98[[#This Row],[Number of adults aged 71 eligible in quarter 1]]*100</f>
        <v>46.311568779332028</v>
      </c>
      <c r="X42">
        <v>21509</v>
      </c>
      <c r="Y42">
        <v>5668</v>
      </c>
      <c r="Z42" s="20">
        <f>uptake_in_those_aged_70_by_ccg98[[#This Row],[Number of adults aged 72 vaccinated in quarter 1]]/uptake_in_those_aged_70_by_ccg98[[#This Row],[Number of adults aged 72 eligible in quarter 1]]*100</f>
        <v>26.351759728485753</v>
      </c>
      <c r="AA42">
        <v>20351</v>
      </c>
      <c r="AB42">
        <v>3304</v>
      </c>
      <c r="AC42" s="20">
        <f>uptake_in_those_aged_70_by_ccg98[[#This Row],[Number of adults aged 73 vaccinated in quarter 1]]/uptake_in_those_aged_70_by_ccg98[[#This Row],[Number of adults aged 73 eligible in quarter 1]]*100</f>
        <v>16.235074443516289</v>
      </c>
      <c r="AD42">
        <v>20337</v>
      </c>
      <c r="AE42">
        <v>2273</v>
      </c>
      <c r="AF42" s="20">
        <f>uptake_in_those_aged_70_by_ccg98[[#This Row],[Number of adults aged 74 vaccinated in quarter 1]]/uptake_in_those_aged_70_by_ccg98[[#This Row],[Number of adults aged 74 eligible in quarter 1]]*100</f>
        <v>11.176673058956583</v>
      </c>
      <c r="AG42">
        <v>20087</v>
      </c>
      <c r="AH42">
        <v>1992</v>
      </c>
      <c r="AI42" s="20">
        <f>uptake_in_those_aged_70_by_ccg98[[#This Row],[Number of adults aged 75 vaccinated in quarter 1]]/uptake_in_those_aged_70_by_ccg98[[#This Row],[Number of adults aged 75 eligible in quarter 1]]*100</f>
        <v>9.9168616518146067</v>
      </c>
      <c r="AJ42">
        <v>20157</v>
      </c>
      <c r="AK42">
        <v>1499</v>
      </c>
      <c r="AL42" s="20">
        <f>uptake_in_those_aged_70_by_ccg98[[#This Row],[Number of adults aged 76 vaccinated in quarter 1]]/uptake_in_those_aged_70_by_ccg98[[#This Row],[Number of adults aged 76 eligible in quarter 1]]*100</f>
        <v>7.4366225132708239</v>
      </c>
      <c r="AM42">
        <v>20686</v>
      </c>
      <c r="AN42">
        <v>1209</v>
      </c>
      <c r="AO42" s="20">
        <f>uptake_in_those_aged_70_by_ccg98[[#This Row],[Number of adults aged 77 vaccinated in quarter 1]]/uptake_in_those_aged_70_by_ccg98[[#This Row],[Number of adults aged 77 eligible in quarter 1]]*100</f>
        <v>5.8445325340810212</v>
      </c>
      <c r="AP42">
        <v>22556</v>
      </c>
      <c r="AQ42">
        <v>1034</v>
      </c>
      <c r="AR42" s="20">
        <f>uptake_in_those_aged_70_by_ccg98[[#This Row],[Number of adults aged 78 vaccinated in quarter 1]]/uptake_in_those_aged_70_by_ccg98[[#This Row],[Number of adults aged 78 eligible in quarter 1]]*100</f>
        <v>4.5841461251995037</v>
      </c>
      <c r="AS42">
        <v>16602</v>
      </c>
      <c r="AT42">
        <v>634</v>
      </c>
      <c r="AU42" s="20">
        <f>uptake_in_those_aged_70_by_ccg98[[#This Row],[Number of adults aged 79 vaccinated in quarter 1]]/uptake_in_those_aged_70_by_ccg98[[#This Row],[Number of adults aged 79 eligible in quarter 1]]*100</f>
        <v>3.8188170099987957</v>
      </c>
      <c r="AV42">
        <v>14734</v>
      </c>
      <c r="AW42">
        <v>425</v>
      </c>
      <c r="AX42" s="25">
        <f>uptake_in_those_aged_70_by_ccg98[[#This Row],[Number of adults aged 80 vaccinated in quarter 1]]/uptake_in_those_aged_70_by_ccg98[[#This Row],[Number of adults aged 80 eligible in quarter 1]]*100</f>
        <v>2.884484864938238</v>
      </c>
    </row>
    <row r="43" spans="1:50" x14ac:dyDescent="0.2">
      <c r="A43" t="s">
        <v>100</v>
      </c>
      <c r="B43" t="s">
        <v>101</v>
      </c>
      <c r="C43" s="21">
        <v>11289</v>
      </c>
      <c r="D43">
        <v>682</v>
      </c>
      <c r="E43" s="20">
        <f>ICB_Coverage!$D43/ICB_Coverage!$C43*100</f>
        <v>6.0412791212684915</v>
      </c>
      <c r="F43">
        <v>10910</v>
      </c>
      <c r="G43">
        <v>3921</v>
      </c>
      <c r="H43" s="20">
        <f>uptake_in_those_aged_70_by_ccg98[[#This Row],[Number of adults aged 66 vaccinated in quarter 1]]/uptake_in_those_aged_70_by_ccg98[[#This Row],[Number of adults aged 66 eligible in quarter 1]]*100</f>
        <v>35.939505041246562</v>
      </c>
      <c r="I43" s="21">
        <v>10319</v>
      </c>
      <c r="J43" s="21">
        <v>385</v>
      </c>
      <c r="K43" s="20">
        <f>uptake_in_those_aged_70_by_ccg98[[#This Row],[Number of adults aged 67 vaccinated in quarter 1]]/uptake_in_those_aged_70_by_ccg98[[#This Row],[Number of adults aged 67 eligible in quarter 1]]*100</f>
        <v>3.7309816842717316</v>
      </c>
      <c r="L43">
        <v>10173</v>
      </c>
      <c r="M43">
        <v>184</v>
      </c>
      <c r="N43" s="25">
        <f>uptake_in_those_aged_70_by_ccg98[[#This Row],[Number of adults aged 68 vaccinated in quarter 1]]/uptake_in_those_aged_70_by_ccg98[[#This Row],[Number of adults aged 68 eligible in quarter 1]]*100</f>
        <v>1.8087093286149614</v>
      </c>
      <c r="O43" s="21">
        <v>9489</v>
      </c>
      <c r="P43" s="21">
        <v>193</v>
      </c>
      <c r="Q43" s="25">
        <f>uptake_in_those_aged_70_by_ccg98[[#This Row],[Number of adults aged 69 vaccinated in quarter 1]]/uptake_in_those_aged_70_by_ccg98[[#This Row],[Number of adults aged 69 eligible in quarter 1]]*100</f>
        <v>2.0339340288755401</v>
      </c>
      <c r="R43">
        <v>9175</v>
      </c>
      <c r="S43">
        <v>965</v>
      </c>
      <c r="T43" s="20">
        <f>uptake_in_those_aged_70_by_ccg98[[#This Row],[Number of adults aged 70 vaccinated in quarter 1]]/uptake_in_those_aged_70_by_ccg98[[#This Row],[Number of adults aged 70 eligible in quarter 1]]*100</f>
        <v>10.517711171662125</v>
      </c>
      <c r="U43">
        <v>9019</v>
      </c>
      <c r="V43">
        <v>4401</v>
      </c>
      <c r="W43" s="20">
        <f>uptake_in_those_aged_70_by_ccg98[[#This Row],[Number of adults aged 71 vaccinated in quarter 1]]/uptake_in_those_aged_70_by_ccg98[[#This Row],[Number of adults aged 71 eligible in quarter 1]]*100</f>
        <v>48.796984144583654</v>
      </c>
      <c r="X43">
        <v>8737</v>
      </c>
      <c r="Y43">
        <v>2597</v>
      </c>
      <c r="Z43" s="20">
        <f>uptake_in_those_aged_70_by_ccg98[[#This Row],[Number of adults aged 72 vaccinated in quarter 1]]/uptake_in_those_aged_70_by_ccg98[[#This Row],[Number of adults aged 72 eligible in quarter 1]]*100</f>
        <v>29.724161611537141</v>
      </c>
      <c r="AA43">
        <v>8534</v>
      </c>
      <c r="AB43">
        <v>1428</v>
      </c>
      <c r="AC43" s="20">
        <f>uptake_in_those_aged_70_by_ccg98[[#This Row],[Number of adults aged 73 vaccinated in quarter 1]]/uptake_in_those_aged_70_by_ccg98[[#This Row],[Number of adults aged 73 eligible in quarter 1]]*100</f>
        <v>16.733067729083665</v>
      </c>
      <c r="AD43">
        <v>8464</v>
      </c>
      <c r="AE43">
        <v>1029</v>
      </c>
      <c r="AF43" s="20">
        <f>uptake_in_those_aged_70_by_ccg98[[#This Row],[Number of adults aged 74 vaccinated in quarter 1]]/uptake_in_those_aged_70_by_ccg98[[#This Row],[Number of adults aged 74 eligible in quarter 1]]*100</f>
        <v>12.157372400756143</v>
      </c>
      <c r="AG43">
        <v>8492</v>
      </c>
      <c r="AH43">
        <v>848</v>
      </c>
      <c r="AI43" s="20">
        <f>uptake_in_those_aged_70_by_ccg98[[#This Row],[Number of adults aged 75 vaccinated in quarter 1]]/uptake_in_those_aged_70_by_ccg98[[#This Row],[Number of adults aged 75 eligible in quarter 1]]*100</f>
        <v>9.9858690532265655</v>
      </c>
      <c r="AJ43">
        <v>8553</v>
      </c>
      <c r="AK43">
        <v>646</v>
      </c>
      <c r="AL43" s="20">
        <f>uptake_in_those_aged_70_by_ccg98[[#This Row],[Number of adults aged 76 vaccinated in quarter 1]]/uptake_in_those_aged_70_by_ccg98[[#This Row],[Number of adults aged 76 eligible in quarter 1]]*100</f>
        <v>7.5529054133052735</v>
      </c>
      <c r="AM43">
        <v>8716</v>
      </c>
      <c r="AN43">
        <v>478</v>
      </c>
      <c r="AO43" s="20">
        <f>uptake_in_those_aged_70_by_ccg98[[#This Row],[Number of adults aged 77 vaccinated in quarter 1]]/uptake_in_those_aged_70_by_ccg98[[#This Row],[Number of adults aged 77 eligible in quarter 1]]*100</f>
        <v>5.4841670491050936</v>
      </c>
      <c r="AP43">
        <v>9197</v>
      </c>
      <c r="AQ43">
        <v>462</v>
      </c>
      <c r="AR43" s="20">
        <f>uptake_in_those_aged_70_by_ccg98[[#This Row],[Number of adults aged 78 vaccinated in quarter 1]]/uptake_in_those_aged_70_by_ccg98[[#This Row],[Number of adults aged 78 eligible in quarter 1]]*100</f>
        <v>5.0233771882135478</v>
      </c>
      <c r="AS43">
        <v>7457</v>
      </c>
      <c r="AT43">
        <v>273</v>
      </c>
      <c r="AU43" s="20">
        <f>uptake_in_those_aged_70_by_ccg98[[#This Row],[Number of adults aged 79 vaccinated in quarter 1]]/uptake_in_those_aged_70_by_ccg98[[#This Row],[Number of adults aged 79 eligible in quarter 1]]*100</f>
        <v>3.6609896741316885</v>
      </c>
      <c r="AV43">
        <v>7110</v>
      </c>
      <c r="AW43">
        <v>221</v>
      </c>
      <c r="AX43" s="25">
        <f>uptake_in_those_aged_70_by_ccg98[[#This Row],[Number of adults aged 80 vaccinated in quarter 1]]/uptake_in_those_aged_70_by_ccg98[[#This Row],[Number of adults aged 80 eligible in quarter 1]]*100</f>
        <v>3.1082981715893108</v>
      </c>
    </row>
    <row r="44" spans="1:50" x14ac:dyDescent="0.2">
      <c r="A44" t="s">
        <v>102</v>
      </c>
      <c r="B44" t="s">
        <v>103</v>
      </c>
      <c r="C44" s="21">
        <v>12500</v>
      </c>
      <c r="D44">
        <v>692</v>
      </c>
      <c r="E44" s="20">
        <f>ICB_Coverage!$D44/ICB_Coverage!$C44*100</f>
        <v>5.5359999999999996</v>
      </c>
      <c r="F44">
        <v>12264</v>
      </c>
      <c r="G44">
        <v>4277</v>
      </c>
      <c r="H44" s="20">
        <f>uptake_in_those_aged_70_by_ccg98[[#This Row],[Number of adults aged 66 vaccinated in quarter 1]]/uptake_in_those_aged_70_by_ccg98[[#This Row],[Number of adults aged 66 eligible in quarter 1]]*100</f>
        <v>34.874429223744293</v>
      </c>
      <c r="I44" s="21">
        <v>11340</v>
      </c>
      <c r="J44" s="21">
        <v>374</v>
      </c>
      <c r="K44" s="20">
        <f>uptake_in_those_aged_70_by_ccg98[[#This Row],[Number of adults aged 67 vaccinated in quarter 1]]/uptake_in_those_aged_70_by_ccg98[[#This Row],[Number of adults aged 67 eligible in quarter 1]]*100</f>
        <v>3.2980599647266318</v>
      </c>
      <c r="L44">
        <v>11043</v>
      </c>
      <c r="M44">
        <v>219</v>
      </c>
      <c r="N44" s="25">
        <f>uptake_in_those_aged_70_by_ccg98[[#This Row],[Number of adults aged 68 vaccinated in quarter 1]]/uptake_in_those_aged_70_by_ccg98[[#This Row],[Number of adults aged 68 eligible in quarter 1]]*100</f>
        <v>1.9831567508829122</v>
      </c>
      <c r="O44" s="21">
        <v>10460</v>
      </c>
      <c r="P44" s="21">
        <v>220</v>
      </c>
      <c r="Q44" s="25">
        <f>uptake_in_those_aged_70_by_ccg98[[#This Row],[Number of adults aged 69 vaccinated in quarter 1]]/uptake_in_those_aged_70_by_ccg98[[#This Row],[Number of adults aged 69 eligible in quarter 1]]*100</f>
        <v>2.1032504780114722</v>
      </c>
      <c r="R44">
        <v>10013</v>
      </c>
      <c r="S44">
        <v>935</v>
      </c>
      <c r="T44" s="20">
        <f>uptake_in_those_aged_70_by_ccg98[[#This Row],[Number of adults aged 70 vaccinated in quarter 1]]/uptake_in_those_aged_70_by_ccg98[[#This Row],[Number of adults aged 70 eligible in quarter 1]]*100</f>
        <v>9.3378607809847214</v>
      </c>
      <c r="U44">
        <v>9616</v>
      </c>
      <c r="V44">
        <v>4655</v>
      </c>
      <c r="W44" s="20">
        <f>uptake_in_those_aged_70_by_ccg98[[#This Row],[Number of adults aged 71 vaccinated in quarter 1]]/uptake_in_those_aged_70_by_ccg98[[#This Row],[Number of adults aged 71 eligible in quarter 1]]*100</f>
        <v>48.408901830282865</v>
      </c>
      <c r="X44">
        <v>9669</v>
      </c>
      <c r="Y44">
        <v>3021</v>
      </c>
      <c r="Z44" s="20">
        <f>uptake_in_those_aged_70_by_ccg98[[#This Row],[Number of adults aged 72 vaccinated in quarter 1]]/uptake_in_those_aged_70_by_ccg98[[#This Row],[Number of adults aged 72 eligible in quarter 1]]*100</f>
        <v>31.24418243872169</v>
      </c>
      <c r="AA44">
        <v>9255</v>
      </c>
      <c r="AB44">
        <v>1629</v>
      </c>
      <c r="AC44" s="20">
        <f>uptake_in_those_aged_70_by_ccg98[[#This Row],[Number of adults aged 73 vaccinated in quarter 1]]/uptake_in_those_aged_70_by_ccg98[[#This Row],[Number of adults aged 73 eligible in quarter 1]]*100</f>
        <v>17.601296596434359</v>
      </c>
      <c r="AD44">
        <v>9274</v>
      </c>
      <c r="AE44">
        <v>1225</v>
      </c>
      <c r="AF44" s="20">
        <f>uptake_in_those_aged_70_by_ccg98[[#This Row],[Number of adults aged 74 vaccinated in quarter 1]]/uptake_in_those_aged_70_by_ccg98[[#This Row],[Number of adults aged 74 eligible in quarter 1]]*100</f>
        <v>13.208971317662282</v>
      </c>
      <c r="AG44">
        <v>9246</v>
      </c>
      <c r="AH44">
        <v>1008</v>
      </c>
      <c r="AI44" s="20">
        <f>uptake_in_those_aged_70_by_ccg98[[#This Row],[Number of adults aged 75 vaccinated in quarter 1]]/uptake_in_those_aged_70_by_ccg98[[#This Row],[Number of adults aged 75 eligible in quarter 1]]*100</f>
        <v>10.902011680726801</v>
      </c>
      <c r="AJ44">
        <v>9449</v>
      </c>
      <c r="AK44">
        <v>791</v>
      </c>
      <c r="AL44" s="20">
        <f>uptake_in_those_aged_70_by_ccg98[[#This Row],[Number of adults aged 76 vaccinated in quarter 1]]/uptake_in_those_aged_70_by_ccg98[[#This Row],[Number of adults aged 76 eligible in quarter 1]]*100</f>
        <v>8.3712562175891634</v>
      </c>
      <c r="AM44">
        <v>9921</v>
      </c>
      <c r="AN44">
        <v>661</v>
      </c>
      <c r="AO44" s="20">
        <f>uptake_in_those_aged_70_by_ccg98[[#This Row],[Number of adults aged 77 vaccinated in quarter 1]]/uptake_in_those_aged_70_by_ccg98[[#This Row],[Number of adults aged 77 eligible in quarter 1]]*100</f>
        <v>6.6626348150388068</v>
      </c>
      <c r="AP44">
        <v>10829</v>
      </c>
      <c r="AQ44">
        <v>607</v>
      </c>
      <c r="AR44" s="20">
        <f>uptake_in_those_aged_70_by_ccg98[[#This Row],[Number of adults aged 78 vaccinated in quarter 1]]/uptake_in_those_aged_70_by_ccg98[[#This Row],[Number of adults aged 78 eligible in quarter 1]]*100</f>
        <v>5.6053190506972026</v>
      </c>
      <c r="AS44">
        <v>8826</v>
      </c>
      <c r="AT44">
        <v>387</v>
      </c>
      <c r="AU44" s="20">
        <f>uptake_in_those_aged_70_by_ccg98[[#This Row],[Number of adults aged 79 vaccinated in quarter 1]]/uptake_in_those_aged_70_by_ccg98[[#This Row],[Number of adults aged 79 eligible in quarter 1]]*100</f>
        <v>4.3847722637661457</v>
      </c>
      <c r="AV44">
        <v>7619</v>
      </c>
      <c r="AW44">
        <v>278</v>
      </c>
      <c r="AX44" s="25">
        <f>uptake_in_those_aged_70_by_ccg98[[#This Row],[Number of adults aged 80 vaccinated in quarter 1]]/uptake_in_those_aged_70_by_ccg98[[#This Row],[Number of adults aged 80 eligible in quarter 1]]*100</f>
        <v>3.6487728048300303</v>
      </c>
    </row>
    <row r="45" spans="1:50" x14ac:dyDescent="0.2">
      <c r="A45" t="s">
        <v>104</v>
      </c>
      <c r="B45" t="s">
        <v>105</v>
      </c>
      <c r="C45" s="21">
        <v>34613</v>
      </c>
      <c r="D45" s="21">
        <v>1752</v>
      </c>
      <c r="E45" s="20">
        <f>ICB_Coverage!$D45/ICB_Coverage!$C45*100</f>
        <v>5.061682026984081</v>
      </c>
      <c r="F45">
        <v>32929</v>
      </c>
      <c r="G45">
        <v>10364</v>
      </c>
      <c r="H45" s="20">
        <f>uptake_in_those_aged_70_by_ccg98[[#This Row],[Number of adults aged 66 vaccinated in quarter 1]]/uptake_in_those_aged_70_by_ccg98[[#This Row],[Number of adults aged 66 eligible in quarter 1]]*100</f>
        <v>31.473776913966411</v>
      </c>
      <c r="I45" s="21">
        <v>31758</v>
      </c>
      <c r="J45" s="21">
        <v>1044</v>
      </c>
      <c r="K45" s="20">
        <f>uptake_in_those_aged_70_by_ccg98[[#This Row],[Number of adults aged 67 vaccinated in quarter 1]]/uptake_in_those_aged_70_by_ccg98[[#This Row],[Number of adults aged 67 eligible in quarter 1]]*100</f>
        <v>3.2873606650292841</v>
      </c>
      <c r="L45">
        <v>30441</v>
      </c>
      <c r="M45">
        <v>575</v>
      </c>
      <c r="N45" s="25">
        <f>uptake_in_those_aged_70_by_ccg98[[#This Row],[Number of adults aged 68 vaccinated in quarter 1]]/uptake_in_those_aged_70_by_ccg98[[#This Row],[Number of adults aged 68 eligible in quarter 1]]*100</f>
        <v>1.8888998390328833</v>
      </c>
      <c r="O45" s="21">
        <v>29241</v>
      </c>
      <c r="P45" s="21">
        <v>536</v>
      </c>
      <c r="Q45" s="25">
        <f>uptake_in_those_aged_70_by_ccg98[[#This Row],[Number of adults aged 69 vaccinated in quarter 1]]/uptake_in_those_aged_70_by_ccg98[[#This Row],[Number of adults aged 69 eligible in quarter 1]]*100</f>
        <v>1.8330426456003559</v>
      </c>
      <c r="R45">
        <v>27442</v>
      </c>
      <c r="S45">
        <v>2377</v>
      </c>
      <c r="T45" s="20">
        <f>uptake_in_those_aged_70_by_ccg98[[#This Row],[Number of adults aged 70 vaccinated in quarter 1]]/uptake_in_those_aged_70_by_ccg98[[#This Row],[Number of adults aged 70 eligible in quarter 1]]*100</f>
        <v>8.6619051089570736</v>
      </c>
      <c r="U45">
        <v>26941</v>
      </c>
      <c r="V45">
        <v>11881</v>
      </c>
      <c r="W45" s="20">
        <f>uptake_in_those_aged_70_by_ccg98[[#This Row],[Number of adults aged 71 vaccinated in quarter 1]]/uptake_in_those_aged_70_by_ccg98[[#This Row],[Number of adults aged 71 eligible in quarter 1]]*100</f>
        <v>44.10007052447942</v>
      </c>
      <c r="X45">
        <v>26819</v>
      </c>
      <c r="Y45">
        <v>8125</v>
      </c>
      <c r="Z45" s="20">
        <f>uptake_in_those_aged_70_by_ccg98[[#This Row],[Number of adults aged 72 vaccinated in quarter 1]]/uptake_in_those_aged_70_by_ccg98[[#This Row],[Number of adults aged 72 eligible in quarter 1]]*100</f>
        <v>30.295685894328649</v>
      </c>
      <c r="AA45">
        <v>25202</v>
      </c>
      <c r="AB45">
        <v>4234</v>
      </c>
      <c r="AC45" s="20">
        <f>uptake_in_those_aged_70_by_ccg98[[#This Row],[Number of adults aged 73 vaccinated in quarter 1]]/uptake_in_those_aged_70_by_ccg98[[#This Row],[Number of adults aged 73 eligible in quarter 1]]*100</f>
        <v>16.800253948099357</v>
      </c>
      <c r="AD45">
        <v>25572</v>
      </c>
      <c r="AE45">
        <v>3108</v>
      </c>
      <c r="AF45" s="20">
        <f>uptake_in_those_aged_70_by_ccg98[[#This Row],[Number of adults aged 74 vaccinated in quarter 1]]/uptake_in_those_aged_70_by_ccg98[[#This Row],[Number of adults aged 74 eligible in quarter 1]]*100</f>
        <v>12.153918348193336</v>
      </c>
      <c r="AG45">
        <v>24876</v>
      </c>
      <c r="AH45">
        <v>2467</v>
      </c>
      <c r="AI45" s="20">
        <f>uptake_in_those_aged_70_by_ccg98[[#This Row],[Number of adults aged 75 vaccinated in quarter 1]]/uptake_in_those_aged_70_by_ccg98[[#This Row],[Number of adults aged 75 eligible in quarter 1]]*100</f>
        <v>9.9171892587232673</v>
      </c>
      <c r="AJ45">
        <v>24530</v>
      </c>
      <c r="AK45">
        <v>1830</v>
      </c>
      <c r="AL45" s="20">
        <f>uptake_in_those_aged_70_by_ccg98[[#This Row],[Number of adults aged 76 vaccinated in quarter 1]]/uptake_in_those_aged_70_by_ccg98[[#This Row],[Number of adults aged 76 eligible in quarter 1]]*100</f>
        <v>7.4602527517325727</v>
      </c>
      <c r="AM45">
        <v>25499</v>
      </c>
      <c r="AN45">
        <v>1511</v>
      </c>
      <c r="AO45" s="20">
        <f>uptake_in_those_aged_70_by_ccg98[[#This Row],[Number of adults aged 77 vaccinated in quarter 1]]/uptake_in_those_aged_70_by_ccg98[[#This Row],[Number of adults aged 77 eligible in quarter 1]]*100</f>
        <v>5.925722577355975</v>
      </c>
      <c r="AP45">
        <v>27816</v>
      </c>
      <c r="AQ45">
        <v>1396</v>
      </c>
      <c r="AR45" s="20">
        <f>uptake_in_those_aged_70_by_ccg98[[#This Row],[Number of adults aged 78 vaccinated in quarter 1]]/uptake_in_those_aged_70_by_ccg98[[#This Row],[Number of adults aged 78 eligible in quarter 1]]*100</f>
        <v>5.0186942766752951</v>
      </c>
      <c r="AS45">
        <v>20746</v>
      </c>
      <c r="AT45">
        <v>727</v>
      </c>
      <c r="AU45" s="20">
        <f>uptake_in_those_aged_70_by_ccg98[[#This Row],[Number of adults aged 79 vaccinated in quarter 1]]/uptake_in_those_aged_70_by_ccg98[[#This Row],[Number of adults aged 79 eligible in quarter 1]]*100</f>
        <v>3.5042899836112986</v>
      </c>
      <c r="AV45">
        <v>18364</v>
      </c>
      <c r="AW45">
        <v>572</v>
      </c>
      <c r="AX45" s="25">
        <f>uptake_in_those_aged_70_by_ccg98[[#This Row],[Number of adults aged 80 vaccinated in quarter 1]]/uptake_in_those_aged_70_by_ccg98[[#This Row],[Number of adults aged 80 eligible in quarter 1]]*100</f>
        <v>3.1147898061424524</v>
      </c>
    </row>
    <row r="46" spans="1:50" ht="15.75" x14ac:dyDescent="0.25">
      <c r="A46" s="13" t="s">
        <v>106</v>
      </c>
      <c r="B46" s="13"/>
      <c r="C46" s="22">
        <f>SUM(C4:C45)</f>
        <v>693374</v>
      </c>
      <c r="D46" s="26">
        <f t="shared" ref="D46" si="0">SUM(D4:D45)</f>
        <v>37979</v>
      </c>
      <c r="E46" s="27">
        <f>uptake_in_those_aged_70_by_ccg98[[#This Row],[Number of adults aged 67 vaccinated in quarter 1]]/uptake_in_those_aged_70_by_ccg98[[#This Row],[Number of adults aged 67 eligible in quarter 1]]*100</f>
        <v>2.8707813650651799</v>
      </c>
      <c r="F46" s="26">
        <f t="shared" ref="F46:G46" si="1">SUM(F4:F45)</f>
        <v>669476</v>
      </c>
      <c r="G46" s="26">
        <f t="shared" si="1"/>
        <v>221658</v>
      </c>
      <c r="H46" s="23">
        <f>uptake_in_those_aged_70_by_ccg98[[#This Row],[Number of adults aged 66 vaccinated in quarter 1]]/uptake_in_those_aged_70_by_ccg98[[#This Row],[Number of adults aged 66 eligible in quarter 1]]*100</f>
        <v>33.109177924227303</v>
      </c>
      <c r="I46" s="26">
        <f t="shared" ref="I46:J46" si="2">SUM(I4:I45)</f>
        <v>642299</v>
      </c>
      <c r="J46" s="26">
        <f t="shared" si="2"/>
        <v>18439</v>
      </c>
      <c r="K46" s="23">
        <f>uptake_in_those_aged_70_by_ccg98[[#This Row],[Number of adults aged 67 vaccinated in quarter 1]]/uptake_in_those_aged_70_by_ccg98[[#This Row],[Number of adults aged 67 eligible in quarter 1]]*100</f>
        <v>2.8707813650651799</v>
      </c>
      <c r="L46" s="26">
        <f>SUM(L4:L45)</f>
        <v>613738</v>
      </c>
      <c r="M46" s="26">
        <f>SUM(M4:M45)</f>
        <v>11403</v>
      </c>
      <c r="N46" s="27">
        <f>uptake_in_those_aged_70_by_ccg98[[#This Row],[Number of adults aged 68 vaccinated in quarter 1]]/uptake_in_those_aged_70_by_ccg98[[#This Row],[Number of adults aged 68 eligible in quarter 1]]*100</f>
        <v>1.8579589336166249</v>
      </c>
      <c r="O46" s="27">
        <f>SUM(O4:O45)</f>
        <v>587537</v>
      </c>
      <c r="P46" s="27">
        <f>SUM(P4:P45)</f>
        <v>11425</v>
      </c>
      <c r="Q46" s="27">
        <f>uptake_in_those_aged_70_by_ccg98[[#This Row],[Number of adults aged 69 vaccinated in quarter 1]]/uptake_in_those_aged_70_by_ccg98[[#This Row],[Number of adults aged 69 eligible in quarter 1]]*100</f>
        <v>1.944558385259141</v>
      </c>
      <c r="R46" s="26">
        <f>SUM(R4:R45)</f>
        <v>556305</v>
      </c>
      <c r="S46" s="26">
        <f t="shared" ref="S46:AW46" si="3">SUM(S4:S45)</f>
        <v>51530</v>
      </c>
      <c r="T46" s="23">
        <f>uptake_in_those_aged_70_by_ccg98[[#This Row],[Number of adults aged 70 vaccinated in quarter 1]]/uptake_in_those_aged_70_by_ccg98[[#This Row],[Number of adults aged 70 eligible in quarter 1]]*100</f>
        <v>9.2629043420425834</v>
      </c>
      <c r="U46" s="26">
        <f t="shared" si="3"/>
        <v>548658</v>
      </c>
      <c r="V46" s="26">
        <f t="shared" si="3"/>
        <v>247393</v>
      </c>
      <c r="W46" s="27">
        <f>uptake_in_those_aged_70_by_ccg98[[#This Row],[Number of adults aged 71 vaccinated in quarter 1]]/uptake_in_those_aged_70_by_ccg98[[#This Row],[Number of adults aged 71 eligible in quarter 1]]*100</f>
        <v>45.090566436650882</v>
      </c>
      <c r="X46" s="26">
        <f t="shared" si="3"/>
        <v>538213</v>
      </c>
      <c r="Y46" s="26">
        <f t="shared" si="3"/>
        <v>150431</v>
      </c>
      <c r="Z46" s="23">
        <f>uptake_in_those_aged_70_by_ccg98[[#This Row],[Number of adults aged 72 vaccinated in quarter 1]]/uptake_in_those_aged_70_by_ccg98[[#This Row],[Number of adults aged 72 eligible in quarter 1]]*100</f>
        <v>27.95008667572132</v>
      </c>
      <c r="AA46" s="26">
        <f t="shared" si="3"/>
        <v>515286</v>
      </c>
      <c r="AB46" s="26">
        <f t="shared" si="3"/>
        <v>87757</v>
      </c>
      <c r="AC46" s="23">
        <f>uptake_in_those_aged_70_by_ccg98[[#This Row],[Number of adults aged 73 vaccinated in quarter 1]]/uptake_in_those_aged_70_by_ccg98[[#This Row],[Number of adults aged 73 eligible in quarter 1]]*100</f>
        <v>17.030736328951303</v>
      </c>
      <c r="AD46" s="26">
        <f t="shared" si="3"/>
        <v>510016</v>
      </c>
      <c r="AE46" s="26">
        <f t="shared" si="3"/>
        <v>64745</v>
      </c>
      <c r="AF46" s="27">
        <f>uptake_in_those_aged_70_by_ccg98[[#This Row],[Number of adults aged 74 vaccinated in quarter 1]]/uptake_in_those_aged_70_by_ccg98[[#This Row],[Number of adults aged 74 eligible in quarter 1]]*100</f>
        <v>12.694699774124734</v>
      </c>
      <c r="AG46" s="26">
        <f t="shared" si="3"/>
        <v>506774</v>
      </c>
      <c r="AH46" s="26">
        <f t="shared" si="3"/>
        <v>53224</v>
      </c>
      <c r="AI46" s="23">
        <f>uptake_in_those_aged_70_by_ccg98[[#This Row],[Number of adults aged 75 vaccinated in quarter 1]]/uptake_in_those_aged_70_by_ccg98[[#This Row],[Number of adults aged 75 eligible in quarter 1]]*100</f>
        <v>10.502511967859441</v>
      </c>
      <c r="AJ46" s="26">
        <f>SUM(AJ4:AJ45)</f>
        <v>511491</v>
      </c>
      <c r="AK46" s="26">
        <f t="shared" si="3"/>
        <v>41577</v>
      </c>
      <c r="AL46" s="27">
        <f>uptake_in_those_aged_70_by_ccg98[[#This Row],[Number of adults aged 76 vaccinated in quarter 1]]/uptake_in_those_aged_70_by_ccg98[[#This Row],[Number of adults aged 76 eligible in quarter 1]]*100</f>
        <v>8.1285887728229831</v>
      </c>
      <c r="AM46" s="26">
        <f t="shared" si="3"/>
        <v>526420</v>
      </c>
      <c r="AN46" s="26">
        <f t="shared" si="3"/>
        <v>34823</v>
      </c>
      <c r="AO46" s="23">
        <f>uptake_in_those_aged_70_by_ccg98[[#This Row],[Number of adults aged 77 vaccinated in quarter 1]]/uptake_in_those_aged_70_by_ccg98[[#This Row],[Number of adults aged 77 eligible in quarter 1]]*100</f>
        <v>6.6150602180768212</v>
      </c>
      <c r="AP46" s="26">
        <f t="shared" si="3"/>
        <v>575196</v>
      </c>
      <c r="AQ46" s="26">
        <f t="shared" si="3"/>
        <v>31140</v>
      </c>
      <c r="AR46" s="27">
        <f>uptake_in_those_aged_70_by_ccg98[[#This Row],[Number of adults aged 78 vaccinated in quarter 1]]/uptake_in_those_aged_70_by_ccg98[[#This Row],[Number of adults aged 78 eligible in quarter 1]]*100</f>
        <v>5.4138067719525171</v>
      </c>
      <c r="AS46" s="26">
        <f t="shared" si="3"/>
        <v>442797</v>
      </c>
      <c r="AT46" s="26">
        <f t="shared" si="3"/>
        <v>19037</v>
      </c>
      <c r="AU46" s="27">
        <f>uptake_in_those_aged_70_by_ccg98[[#This Row],[Number of adults aged 79 vaccinated in quarter 1]]/uptake_in_those_aged_70_by_ccg98[[#This Row],[Number of adults aged 79 eligible in quarter 1]]*100</f>
        <v>4.2992612867747528</v>
      </c>
      <c r="AV46" s="26">
        <f t="shared" si="3"/>
        <v>396166</v>
      </c>
      <c r="AW46" s="26">
        <f t="shared" si="3"/>
        <v>13770</v>
      </c>
      <c r="AX46" s="27">
        <f>uptake_in_those_aged_70_by_ccg98[[#This Row],[Number of adults aged 80 vaccinated in quarter 1]]/uptake_in_those_aged_70_by_ccg98[[#This Row],[Number of adults aged 80 eligible in quarter 1]]*100</f>
        <v>3.4758156934214446</v>
      </c>
    </row>
    <row r="47" spans="1:50" x14ac:dyDescent="0.2">
      <c r="E47" s="20"/>
      <c r="F47" s="21"/>
      <c r="G47" s="21"/>
      <c r="I47" s="21"/>
      <c r="J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row>
    <row r="48" spans="1:50" x14ac:dyDescent="0.2">
      <c r="E48" s="20"/>
      <c r="F48" s="21"/>
      <c r="G48" s="21"/>
      <c r="I48" s="21"/>
      <c r="J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row>
    <row r="49" spans="5:50" x14ac:dyDescent="0.2">
      <c r="E49" s="20"/>
      <c r="F49" s="21"/>
      <c r="G49" s="21"/>
      <c r="I49" s="21"/>
      <c r="J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row>
    <row r="50" spans="5:50" x14ac:dyDescent="0.2">
      <c r="E50" s="20"/>
      <c r="F50" s="21"/>
      <c r="G50" s="21"/>
      <c r="I50" s="21"/>
      <c r="J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row>
    <row r="51" spans="5:50" x14ac:dyDescent="0.2">
      <c r="E51" s="20"/>
      <c r="F51" s="21"/>
      <c r="G51" s="21"/>
      <c r="I51" s="21"/>
      <c r="J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row>
    <row r="52" spans="5:50" x14ac:dyDescent="0.2">
      <c r="E52" s="20"/>
      <c r="F52" s="21"/>
      <c r="G52" s="21"/>
      <c r="I52" s="21"/>
      <c r="J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row>
    <row r="53" spans="5:50" x14ac:dyDescent="0.2">
      <c r="E53" s="20"/>
      <c r="F53" s="21"/>
      <c r="G53" s="21"/>
      <c r="I53" s="21"/>
      <c r="J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row>
    <row r="54" spans="5:50" x14ac:dyDescent="0.2">
      <c r="E54" s="20"/>
      <c r="F54" s="21"/>
      <c r="G54" s="21"/>
      <c r="I54" s="21"/>
      <c r="J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row>
    <row r="55" spans="5:50" x14ac:dyDescent="0.2">
      <c r="E55" s="20"/>
      <c r="F55" s="21"/>
      <c r="G55" s="21"/>
      <c r="I55" s="21"/>
      <c r="J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row>
    <row r="56" spans="5:50" x14ac:dyDescent="0.2">
      <c r="E56" s="20"/>
      <c r="F56" s="21"/>
      <c r="G56" s="21"/>
      <c r="I56" s="21"/>
      <c r="J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row>
    <row r="57" spans="5:50" x14ac:dyDescent="0.2">
      <c r="E57" s="20"/>
      <c r="F57" s="21"/>
      <c r="G57" s="21"/>
      <c r="I57" s="21"/>
      <c r="J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row>
    <row r="58" spans="5:50" x14ac:dyDescent="0.2">
      <c r="E58" s="20"/>
      <c r="F58" s="21"/>
      <c r="G58" s="21"/>
      <c r="I58" s="21"/>
      <c r="J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row>
    <row r="59" spans="5:50" x14ac:dyDescent="0.2">
      <c r="E59" s="20"/>
      <c r="F59" s="21"/>
      <c r="G59" s="21"/>
      <c r="I59" s="21"/>
      <c r="J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row>
    <row r="60" spans="5:50" x14ac:dyDescent="0.2">
      <c r="E60" s="20"/>
      <c r="F60" s="21"/>
      <c r="G60" s="21"/>
      <c r="I60" s="21"/>
      <c r="J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row>
    <row r="61" spans="5:50" x14ac:dyDescent="0.2">
      <c r="E61" s="20"/>
      <c r="F61" s="21"/>
      <c r="G61" s="21"/>
      <c r="I61" s="21"/>
      <c r="J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row>
    <row r="62" spans="5:50" x14ac:dyDescent="0.2">
      <c r="E62" s="20"/>
      <c r="F62" s="21"/>
      <c r="G62" s="21"/>
      <c r="I62" s="21"/>
      <c r="J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row>
    <row r="63" spans="5:50" x14ac:dyDescent="0.2">
      <c r="E63" s="20"/>
      <c r="F63" s="21"/>
      <c r="G63" s="21"/>
      <c r="I63" s="21"/>
      <c r="J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row>
    <row r="64" spans="5:50" x14ac:dyDescent="0.2">
      <c r="E64" s="20"/>
      <c r="F64" s="21"/>
      <c r="G64" s="21"/>
      <c r="I64" s="21"/>
      <c r="J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row>
    <row r="65" spans="5:50" x14ac:dyDescent="0.2">
      <c r="E65" s="20"/>
      <c r="F65" s="21"/>
      <c r="G65" s="21"/>
      <c r="I65" s="21"/>
      <c r="J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row>
    <row r="66" spans="5:50" x14ac:dyDescent="0.2">
      <c r="E66" s="20"/>
      <c r="F66" s="21"/>
      <c r="G66" s="21"/>
      <c r="I66" s="21"/>
      <c r="J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row>
    <row r="67" spans="5:50" x14ac:dyDescent="0.2">
      <c r="E67" s="20"/>
      <c r="F67" s="21"/>
      <c r="G67" s="21"/>
      <c r="I67" s="21"/>
      <c r="J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row>
    <row r="68" spans="5:50" x14ac:dyDescent="0.2">
      <c r="E68" s="20"/>
      <c r="F68" s="21"/>
      <c r="G68" s="21"/>
      <c r="I68" s="21"/>
      <c r="J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row>
    <row r="69" spans="5:50" x14ac:dyDescent="0.2">
      <c r="E69" s="20"/>
      <c r="F69" s="21"/>
      <c r="G69" s="21"/>
      <c r="I69" s="21"/>
      <c r="J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row>
    <row r="70" spans="5:50" x14ac:dyDescent="0.2">
      <c r="E70" s="20"/>
      <c r="F70" s="21"/>
      <c r="G70" s="21"/>
      <c r="I70" s="21"/>
      <c r="J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row>
    <row r="71" spans="5:50" x14ac:dyDescent="0.2">
      <c r="E71" s="20"/>
      <c r="F71" s="21"/>
      <c r="G71" s="21"/>
      <c r="I71" s="21"/>
      <c r="J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row>
    <row r="72" spans="5:50" x14ac:dyDescent="0.2">
      <c r="E72" s="20"/>
      <c r="F72" s="21"/>
      <c r="G72" s="21"/>
      <c r="I72" s="21"/>
      <c r="J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row>
    <row r="73" spans="5:50" x14ac:dyDescent="0.2">
      <c r="E73" s="20"/>
      <c r="F73" s="21"/>
      <c r="G73" s="21"/>
      <c r="I73" s="21"/>
      <c r="J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row>
    <row r="74" spans="5:50" x14ac:dyDescent="0.2">
      <c r="E74" s="20"/>
      <c r="F74" s="21"/>
      <c r="G74" s="21"/>
      <c r="I74" s="21"/>
      <c r="J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row>
    <row r="75" spans="5:50" x14ac:dyDescent="0.2">
      <c r="E75" s="20"/>
      <c r="F75" s="21"/>
      <c r="G75" s="21"/>
      <c r="I75" s="21"/>
      <c r="J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row>
    <row r="76" spans="5:50" x14ac:dyDescent="0.2">
      <c r="E76" s="20"/>
      <c r="F76" s="21"/>
      <c r="G76" s="21"/>
      <c r="I76" s="21"/>
      <c r="J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row>
    <row r="77" spans="5:50" x14ac:dyDescent="0.2">
      <c r="E77" s="20"/>
      <c r="F77" s="21"/>
      <c r="G77" s="21"/>
      <c r="I77" s="21"/>
      <c r="J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row>
    <row r="78" spans="5:50" x14ac:dyDescent="0.2">
      <c r="E78" s="20"/>
      <c r="F78" s="21"/>
      <c r="G78" s="21"/>
      <c r="I78" s="21"/>
      <c r="J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row>
    <row r="79" spans="5:50" x14ac:dyDescent="0.2">
      <c r="E79" s="20"/>
      <c r="F79" s="21"/>
      <c r="G79" s="21"/>
      <c r="I79" s="21"/>
      <c r="J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row>
    <row r="80" spans="5:50" x14ac:dyDescent="0.2">
      <c r="E80" s="20"/>
      <c r="F80" s="21"/>
      <c r="G80" s="21"/>
      <c r="I80" s="21"/>
      <c r="J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row>
    <row r="81" spans="5:50" x14ac:dyDescent="0.2">
      <c r="E81" s="20"/>
      <c r="F81" s="21"/>
      <c r="G81" s="21"/>
      <c r="I81" s="21"/>
      <c r="J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row>
    <row r="82" spans="5:50" x14ac:dyDescent="0.2">
      <c r="E82" s="20"/>
      <c r="F82" s="21"/>
      <c r="G82" s="21"/>
      <c r="I82" s="21"/>
      <c r="J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row>
    <row r="83" spans="5:50" x14ac:dyDescent="0.2">
      <c r="E83" s="20"/>
      <c r="F83" s="21"/>
      <c r="G83" s="21"/>
      <c r="I83" s="21"/>
      <c r="J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row>
    <row r="84" spans="5:50" x14ac:dyDescent="0.2">
      <c r="E84" s="20"/>
      <c r="F84" s="21"/>
      <c r="G84" s="21"/>
      <c r="I84" s="21"/>
      <c r="J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row>
    <row r="85" spans="5:50" x14ac:dyDescent="0.2">
      <c r="E85" s="20"/>
      <c r="F85" s="21"/>
      <c r="G85" s="21"/>
      <c r="I85" s="21"/>
      <c r="J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row>
    <row r="86" spans="5:50" x14ac:dyDescent="0.2">
      <c r="E86" s="20"/>
      <c r="F86" s="21"/>
      <c r="G86" s="21"/>
      <c r="I86" s="21"/>
      <c r="J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row>
    <row r="87" spans="5:50" x14ac:dyDescent="0.2">
      <c r="E87" s="20"/>
      <c r="F87" s="21"/>
      <c r="G87" s="21"/>
      <c r="I87" s="21"/>
      <c r="J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row>
    <row r="88" spans="5:50" x14ac:dyDescent="0.2">
      <c r="E88" s="20"/>
      <c r="F88" s="21"/>
      <c r="G88" s="21"/>
      <c r="I88" s="21"/>
      <c r="J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row>
    <row r="89" spans="5:50" x14ac:dyDescent="0.2">
      <c r="E89" s="20"/>
      <c r="F89" s="21"/>
      <c r="G89" s="21"/>
      <c r="I89" s="21"/>
      <c r="J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row>
    <row r="90" spans="5:50" x14ac:dyDescent="0.2">
      <c r="E90" s="20"/>
      <c r="F90" s="21"/>
      <c r="G90" s="21"/>
      <c r="I90" s="21"/>
      <c r="J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row>
    <row r="91" spans="5:50" x14ac:dyDescent="0.2">
      <c r="E91" s="20"/>
      <c r="F91" s="21"/>
      <c r="G91" s="21"/>
      <c r="I91" s="21"/>
      <c r="J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row>
    <row r="92" spans="5:50" x14ac:dyDescent="0.2">
      <c r="E92" s="20"/>
      <c r="F92" s="21"/>
      <c r="G92" s="21"/>
      <c r="I92" s="21"/>
      <c r="J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row>
    <row r="93" spans="5:50" x14ac:dyDescent="0.2">
      <c r="E93" s="20"/>
      <c r="F93" s="21"/>
      <c r="G93" s="21"/>
      <c r="I93" s="21"/>
      <c r="J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row>
    <row r="94" spans="5:50" x14ac:dyDescent="0.2">
      <c r="E94" s="20"/>
      <c r="F94" s="21"/>
      <c r="G94" s="21"/>
      <c r="I94" s="21"/>
      <c r="J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row>
    <row r="95" spans="5:50" x14ac:dyDescent="0.2">
      <c r="E95" s="20"/>
      <c r="F95" s="21"/>
      <c r="G95" s="21"/>
      <c r="I95" s="21"/>
      <c r="J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5:50" x14ac:dyDescent="0.2">
      <c r="E96" s="20"/>
      <c r="F96" s="21"/>
      <c r="G96" s="21"/>
      <c r="I96" s="21"/>
      <c r="J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row>
    <row r="97" spans="1:50" x14ac:dyDescent="0.2">
      <c r="E97" s="20"/>
      <c r="F97" s="21"/>
      <c r="G97" s="21"/>
      <c r="I97" s="21"/>
      <c r="J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row>
    <row r="98" spans="1:50" x14ac:dyDescent="0.2">
      <c r="E98" s="20"/>
      <c r="F98" s="21"/>
      <c r="G98" s="21"/>
      <c r="I98" s="21"/>
      <c r="J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row>
    <row r="99" spans="1:50" x14ac:dyDescent="0.2">
      <c r="E99" s="20"/>
      <c r="F99" s="21"/>
      <c r="G99" s="21"/>
      <c r="I99" s="21"/>
      <c r="J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row>
    <row r="100" spans="1:50" x14ac:dyDescent="0.2">
      <c r="E100" s="20"/>
      <c r="F100" s="21"/>
      <c r="G100" s="21"/>
      <c r="I100" s="21"/>
      <c r="J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row>
    <row r="101" spans="1:50" x14ac:dyDescent="0.2">
      <c r="E101" s="20"/>
      <c r="F101" s="21"/>
      <c r="G101" s="21"/>
      <c r="I101" s="21"/>
      <c r="J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row>
    <row r="102" spans="1:50" x14ac:dyDescent="0.2">
      <c r="E102" s="20"/>
      <c r="F102" s="21"/>
      <c r="G102" s="21"/>
      <c r="I102" s="21"/>
      <c r="J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row>
    <row r="103" spans="1:50" x14ac:dyDescent="0.2">
      <c r="E103" s="20"/>
      <c r="F103" s="21"/>
      <c r="G103" s="21"/>
      <c r="I103" s="21"/>
      <c r="J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row>
    <row r="104" spans="1:50" x14ac:dyDescent="0.2">
      <c r="E104" s="20"/>
      <c r="F104" s="21"/>
      <c r="G104" s="21"/>
      <c r="I104" s="21"/>
      <c r="J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row>
    <row r="105" spans="1:50" x14ac:dyDescent="0.2">
      <c r="E105" s="20"/>
      <c r="F105" s="21"/>
      <c r="G105" s="21"/>
      <c r="I105" s="21"/>
      <c r="J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row>
    <row r="106" spans="1:50" x14ac:dyDescent="0.2">
      <c r="E106" s="20"/>
      <c r="F106" s="21"/>
      <c r="G106" s="21"/>
      <c r="I106" s="21"/>
      <c r="J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row>
    <row r="107" spans="1:50" x14ac:dyDescent="0.2">
      <c r="E107" s="20"/>
      <c r="F107" s="21"/>
      <c r="G107" s="21"/>
      <c r="I107" s="21"/>
      <c r="J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row>
    <row r="108" spans="1:50" x14ac:dyDescent="0.2">
      <c r="E108" s="20"/>
      <c r="F108" s="21"/>
      <c r="G108" s="21"/>
      <c r="I108" s="21"/>
      <c r="J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row>
    <row r="109" spans="1:50" x14ac:dyDescent="0.2">
      <c r="E109" s="20"/>
      <c r="F109" s="21"/>
      <c r="G109" s="21"/>
      <c r="I109" s="21"/>
      <c r="J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row>
    <row r="110" spans="1:50" ht="15.75" x14ac:dyDescent="0.25">
      <c r="A110" s="13"/>
      <c r="B110" s="13"/>
      <c r="C110" s="13"/>
      <c r="D110" s="13"/>
      <c r="E110" s="23"/>
      <c r="F110" s="21"/>
      <c r="G110" s="21"/>
      <c r="I110" s="21"/>
      <c r="J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row>
    <row r="111" spans="1:50" x14ac:dyDescent="0.2">
      <c r="C111" s="21"/>
      <c r="D111" s="21"/>
      <c r="F111" s="21"/>
      <c r="G111" s="21"/>
      <c r="I111" s="21"/>
      <c r="J111" s="21"/>
      <c r="L111" s="21"/>
      <c r="M111" s="21"/>
      <c r="U111" s="21"/>
      <c r="V111" s="21"/>
      <c r="W111" s="21"/>
      <c r="X111" s="21"/>
      <c r="Y111" s="21"/>
      <c r="Z111" s="21"/>
      <c r="AD111" s="21"/>
      <c r="AE111" s="21"/>
      <c r="AF111" s="21"/>
    </row>
  </sheetData>
  <phoneticPr fontId="9" type="noConversion"/>
  <pageMargins left="0.70000000000000007" right="0.70000000000000007" top="0.75" bottom="0.75" header="0.30000000000000004" footer="0.30000000000000004"/>
  <pageSetup paperSize="9" fitToWidth="0" fitToHeight="0" orientation="portrait" horizontalDpi="4294967293"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619B2-4908-4453-BCD4-715DDC05ACF3}">
  <dimension ref="A1:AX111"/>
  <sheetViews>
    <sheetView zoomScale="60" zoomScaleNormal="60" workbookViewId="0"/>
  </sheetViews>
  <sheetFormatPr defaultColWidth="11.21875" defaultRowHeight="15" x14ac:dyDescent="0.2"/>
  <cols>
    <col min="1" max="1" width="11.21875" customWidth="1"/>
    <col min="2" max="2" width="84.33203125" customWidth="1"/>
    <col min="3" max="3" width="61.21875" customWidth="1"/>
    <col min="4" max="4" width="47.5546875" customWidth="1"/>
    <col min="5" max="5" width="40.77734375" customWidth="1"/>
    <col min="6" max="6" width="43.88671875" bestFit="1" customWidth="1"/>
    <col min="7" max="7" width="47.33203125" bestFit="1" customWidth="1"/>
    <col min="8" max="8" width="40" bestFit="1" customWidth="1"/>
    <col min="9" max="9" width="43.88671875" bestFit="1" customWidth="1"/>
    <col min="10" max="10" width="47.33203125" bestFit="1" customWidth="1"/>
    <col min="11" max="11" width="40" bestFit="1" customWidth="1"/>
    <col min="12" max="12" width="43.88671875" bestFit="1" customWidth="1"/>
    <col min="13" max="13" width="47.33203125" bestFit="1" customWidth="1"/>
    <col min="14" max="14" width="40" bestFit="1" customWidth="1"/>
    <col min="15" max="20" width="40" customWidth="1"/>
    <col min="21" max="21" width="39.6640625" bestFit="1" customWidth="1"/>
    <col min="22" max="22" width="43.88671875" bestFit="1" customWidth="1"/>
    <col min="23" max="26" width="43.88671875" customWidth="1"/>
    <col min="27" max="27" width="37.6640625" bestFit="1" customWidth="1"/>
    <col min="28" max="28" width="47.33203125" bestFit="1" customWidth="1"/>
    <col min="29" max="29" width="39.88671875" bestFit="1" customWidth="1"/>
    <col min="30" max="30" width="44.109375" bestFit="1" customWidth="1"/>
    <col min="31" max="31" width="47.33203125" bestFit="1" customWidth="1"/>
    <col min="32" max="32" width="39.88671875" bestFit="1" customWidth="1"/>
    <col min="33" max="33" width="44.109375" bestFit="1" customWidth="1"/>
    <col min="34" max="34" width="47.33203125" bestFit="1" customWidth="1"/>
    <col min="35" max="35" width="39.88671875" bestFit="1" customWidth="1"/>
    <col min="36" max="36" width="44.109375" bestFit="1" customWidth="1"/>
    <col min="37" max="37" width="47.33203125" bestFit="1" customWidth="1"/>
    <col min="38" max="38" width="39.88671875" bestFit="1" customWidth="1"/>
    <col min="39" max="39" width="44.109375" bestFit="1" customWidth="1"/>
    <col min="40" max="40" width="47.33203125" bestFit="1" customWidth="1"/>
    <col min="41" max="41" width="39.88671875" bestFit="1" customWidth="1"/>
    <col min="42" max="42" width="45.109375" bestFit="1" customWidth="1"/>
    <col min="43" max="43" width="48.33203125" bestFit="1" customWidth="1"/>
    <col min="44" max="44" width="40.88671875" bestFit="1" customWidth="1"/>
    <col min="45" max="45" width="45.109375" bestFit="1" customWidth="1"/>
    <col min="46" max="46" width="48.33203125" bestFit="1" customWidth="1"/>
    <col min="47" max="47" width="42" bestFit="1" customWidth="1"/>
    <col min="48" max="48" width="45.109375" bestFit="1" customWidth="1"/>
    <col min="49" max="49" width="48.33203125" bestFit="1" customWidth="1"/>
    <col min="50" max="50" width="41.33203125" bestFit="1" customWidth="1"/>
  </cols>
  <sheetData>
    <row r="1" spans="1:50" ht="20.25" x14ac:dyDescent="0.3">
      <c r="A1" s="16" t="s">
        <v>676</v>
      </c>
      <c r="B1" s="11"/>
      <c r="C1" s="11"/>
      <c r="D1" s="11"/>
      <c r="E1" s="11"/>
    </row>
    <row r="2" spans="1:50" x14ac:dyDescent="0.2">
      <c r="A2" t="s">
        <v>16</v>
      </c>
    </row>
    <row r="3" spans="1:50" ht="15.75" x14ac:dyDescent="0.25">
      <c r="A3" s="13" t="s">
        <v>108</v>
      </c>
      <c r="B3" s="13" t="s">
        <v>109</v>
      </c>
      <c r="C3" s="19" t="s">
        <v>19</v>
      </c>
      <c r="D3" s="19" t="s">
        <v>20</v>
      </c>
      <c r="E3" s="19" t="s">
        <v>21</v>
      </c>
      <c r="F3" s="19" t="s">
        <v>633</v>
      </c>
      <c r="G3" s="19" t="s">
        <v>634</v>
      </c>
      <c r="H3" s="19" t="s">
        <v>635</v>
      </c>
      <c r="I3" s="19" t="s">
        <v>636</v>
      </c>
      <c r="J3" s="19" t="s">
        <v>637</v>
      </c>
      <c r="K3" s="19" t="s">
        <v>638</v>
      </c>
      <c r="L3" s="19" t="s">
        <v>639</v>
      </c>
      <c r="M3" s="19" t="s">
        <v>640</v>
      </c>
      <c r="N3" s="19" t="s">
        <v>641</v>
      </c>
      <c r="O3" s="19" t="s">
        <v>642</v>
      </c>
      <c r="P3" s="19" t="s">
        <v>643</v>
      </c>
      <c r="Q3" s="19" t="s">
        <v>644</v>
      </c>
      <c r="R3" s="19" t="s">
        <v>629</v>
      </c>
      <c r="S3" s="19" t="s">
        <v>630</v>
      </c>
      <c r="T3" s="19" t="s">
        <v>645</v>
      </c>
      <c r="U3" s="19" t="s">
        <v>646</v>
      </c>
      <c r="V3" s="19" t="s">
        <v>647</v>
      </c>
      <c r="W3" s="19" t="s">
        <v>648</v>
      </c>
      <c r="X3" s="19" t="s">
        <v>649</v>
      </c>
      <c r="Y3" s="19" t="s">
        <v>650</v>
      </c>
      <c r="Z3" s="19" t="s">
        <v>651</v>
      </c>
      <c r="AA3" s="19" t="s">
        <v>652</v>
      </c>
      <c r="AB3" s="19" t="s">
        <v>653</v>
      </c>
      <c r="AC3" s="19" t="s">
        <v>654</v>
      </c>
      <c r="AD3" s="19" t="s">
        <v>655</v>
      </c>
      <c r="AE3" s="19" t="s">
        <v>656</v>
      </c>
      <c r="AF3" s="19" t="s">
        <v>657</v>
      </c>
      <c r="AG3" s="19" t="s">
        <v>658</v>
      </c>
      <c r="AH3" s="19" t="s">
        <v>659</v>
      </c>
      <c r="AI3" s="19" t="s">
        <v>660</v>
      </c>
      <c r="AJ3" s="19" t="s">
        <v>661</v>
      </c>
      <c r="AK3" s="19" t="s">
        <v>662</v>
      </c>
      <c r="AL3" s="19" t="s">
        <v>663</v>
      </c>
      <c r="AM3" s="19" t="s">
        <v>664</v>
      </c>
      <c r="AN3" s="19" t="s">
        <v>665</v>
      </c>
      <c r="AO3" s="19" t="s">
        <v>666</v>
      </c>
      <c r="AP3" s="19" t="s">
        <v>667</v>
      </c>
      <c r="AQ3" s="19" t="s">
        <v>668</v>
      </c>
      <c r="AR3" s="19" t="s">
        <v>669</v>
      </c>
      <c r="AS3" s="19" t="s">
        <v>670</v>
      </c>
      <c r="AT3" s="19" t="s">
        <v>671</v>
      </c>
      <c r="AU3" s="19" t="s">
        <v>672</v>
      </c>
      <c r="AV3" s="19" t="s">
        <v>673</v>
      </c>
      <c r="AW3" s="19" t="s">
        <v>674</v>
      </c>
      <c r="AX3" s="19" t="s">
        <v>675</v>
      </c>
    </row>
    <row r="4" spans="1:50" x14ac:dyDescent="0.2">
      <c r="A4" t="s">
        <v>110</v>
      </c>
      <c r="B4" t="s">
        <v>111</v>
      </c>
      <c r="C4">
        <v>5287</v>
      </c>
      <c r="D4">
        <v>329</v>
      </c>
      <c r="E4" s="20">
        <f>uptake_in_those_aged_70_by_ccg989[[#This Row],[Number of adults aged 65 vaccinated in quarter 1]]/uptake_in_those_aged_70_by_ccg989[[#This Row],[Number of adults aged 65 eligible in quarter 1]]*100</f>
        <v>6.2228106676754305</v>
      </c>
      <c r="F4">
        <v>5299</v>
      </c>
      <c r="G4">
        <v>2052</v>
      </c>
      <c r="H4" s="20">
        <f>uptake_in_those_aged_70_by_ccg989[[#This Row],[Number of adults aged 66 vaccinated in quarter 1]]/uptake_in_those_aged_70_by_ccg989[[#This Row],[Number of adults aged 66 eligible in quarter 1]]*100</f>
        <v>38.724287601434234</v>
      </c>
      <c r="I4" s="21">
        <v>5065</v>
      </c>
      <c r="J4">
        <v>111</v>
      </c>
      <c r="K4" s="20">
        <f>uptake_in_those_aged_70_by_ccg989[[#This Row],[Number of adults aged 67 vaccinated in quarter 1]]/uptake_in_those_aged_70_by_ccg989[[#This Row],[Number of adults aged 67 eligible in quarter 1]]*100</f>
        <v>2.1915103652517276</v>
      </c>
      <c r="L4">
        <v>4922</v>
      </c>
      <c r="M4">
        <v>74</v>
      </c>
      <c r="N4" s="25">
        <f>uptake_in_those_aged_70_by_ccg989[[#This Row],[Number of adults aged 68 vaccinated in quarter 1]]/uptake_in_those_aged_70_by_ccg989[[#This Row],[Number of adults aged 68 eligible in quarter 1]]*100</f>
        <v>1.5034538805363673</v>
      </c>
      <c r="O4" s="21">
        <v>4766</v>
      </c>
      <c r="P4" s="21">
        <v>69</v>
      </c>
      <c r="Q4" s="25">
        <f>uptake_in_those_aged_70_by_ccg989[[#This Row],[Number of adults aged 69 vaccinated in quarter 1]]/uptake_in_those_aged_70_by_ccg989[[#This Row],[Number of adults aged 69 eligible in quarter 1]]*100</f>
        <v>1.4477549307595468</v>
      </c>
      <c r="R4">
        <v>4471</v>
      </c>
      <c r="S4">
        <v>476</v>
      </c>
      <c r="T4" s="20">
        <f>uptake_in_those_aged_70_by_ccg989[[#This Row],[Number of adults aged 70 vaccinated in quarter 1]]/uptake_in_those_aged_70_by_ccg989[[#This Row],[Number of adults aged 70 eligible in quarter 1]]*100</f>
        <v>10.646387832699618</v>
      </c>
      <c r="U4">
        <v>4515</v>
      </c>
      <c r="V4">
        <v>2276</v>
      </c>
      <c r="W4" s="20">
        <f>uptake_in_those_aged_70_by_ccg989[[#This Row],[Number of adults aged 71 vaccinated in quarter 1]]/uptake_in_those_aged_70_by_ccg989[[#This Row],[Number of adults aged 71 eligible in quarter 1]]*100</f>
        <v>50.409745293466223</v>
      </c>
      <c r="X4">
        <v>4541</v>
      </c>
      <c r="Y4">
        <v>1424</v>
      </c>
      <c r="Z4" s="20">
        <f>uptake_in_those_aged_70_by_ccg989[[#This Row],[Number of adults aged 72 vaccinated in quarter 1]]/uptake_in_those_aged_70_by_ccg989[[#This Row],[Number of adults aged 72 eligible in quarter 1]]*100</f>
        <v>31.35873155692579</v>
      </c>
      <c r="AA4">
        <v>4181</v>
      </c>
      <c r="AB4">
        <v>865</v>
      </c>
      <c r="AC4" s="20">
        <f>uptake_in_those_aged_70_by_ccg989[[#This Row],[Number of adults aged 73 vaccinated in quarter 1]]/uptake_in_those_aged_70_by_ccg989[[#This Row],[Number of adults aged 73 eligible in quarter 1]]*100</f>
        <v>20.688830423343699</v>
      </c>
      <c r="AD4">
        <v>4238</v>
      </c>
      <c r="AE4">
        <v>609</v>
      </c>
      <c r="AF4" s="20">
        <f>uptake_in_those_aged_70_by_ccg989[[#This Row],[Number of adults aged 74 vaccinated in quarter 1]]/uptake_in_those_aged_70_by_ccg989[[#This Row],[Number of adults aged 74 eligible in quarter 1]]*100</f>
        <v>14.36998584237848</v>
      </c>
      <c r="AG4">
        <v>4229</v>
      </c>
      <c r="AH4">
        <v>472</v>
      </c>
      <c r="AI4" s="25">
        <f>uptake_in_those_aged_70_by_ccg989[[#This Row],[Number of adults aged 75 vaccinated in quarter 1]]/uptake_in_those_aged_70_by_ccg989[[#This Row],[Number of adults aged 75 eligible in quarter 1]]*100</f>
        <v>11.161030976590212</v>
      </c>
      <c r="AJ4">
        <v>4237</v>
      </c>
      <c r="AK4">
        <v>378</v>
      </c>
      <c r="AL4" s="20">
        <f>uptake_in_those_aged_70_by_ccg989[[#This Row],[Number of adults aged 76 vaccinated in quarter 1]]/uptake_in_those_aged_70_by_ccg989[[#This Row],[Number of adults aged 76 eligible in quarter 1]]*100</f>
        <v>8.921406655652584</v>
      </c>
      <c r="AM4">
        <v>4523</v>
      </c>
      <c r="AN4">
        <v>332</v>
      </c>
      <c r="AO4" s="25">
        <f>uptake_in_those_aged_70_by_ccg989[[#This Row],[Number of adults aged 77 vaccinated in quarter 1]]/uptake_in_those_aged_70_by_ccg989[[#This Row],[Number of adults aged 77 eligible in quarter 1]]*100</f>
        <v>7.3402608887906258</v>
      </c>
      <c r="AP4">
        <v>4732</v>
      </c>
      <c r="AQ4">
        <v>270</v>
      </c>
      <c r="AR4" s="20">
        <f>uptake_in_those_aged_70_by_ccg989[[#This Row],[Number of adults aged 78 vaccinated in quarter 1]]/uptake_in_those_aged_70_by_ccg989[[#This Row],[Number of adults aged 78 eligible in quarter 1]]*100</f>
        <v>5.705832628909552</v>
      </c>
      <c r="AS4">
        <v>3553</v>
      </c>
      <c r="AT4">
        <v>172</v>
      </c>
      <c r="AU4" s="20">
        <f>uptake_in_those_aged_70_by_ccg989[[#This Row],[Number of adults aged 79 vaccinated in quarter 1]]/uptake_in_those_aged_70_by_ccg989[[#This Row],[Number of adults aged 79 eligible in quarter 1]]*100</f>
        <v>4.8409794539825501</v>
      </c>
      <c r="AV4">
        <v>3160</v>
      </c>
      <c r="AW4">
        <v>126</v>
      </c>
      <c r="AX4" s="25">
        <f>uptake_in_those_aged_70_by_ccg989[[#This Row],[Number of adults aged 80 vaccinated in quarter 1]]/uptake_in_those_aged_70_by_ccg989[[#This Row],[Number of adults aged 80 eligible in quarter 1]]*100</f>
        <v>3.9873417721518987</v>
      </c>
    </row>
    <row r="5" spans="1:50" x14ac:dyDescent="0.2">
      <c r="A5" t="s">
        <v>112</v>
      </c>
      <c r="B5" t="s">
        <v>113</v>
      </c>
      <c r="C5">
        <v>2122</v>
      </c>
      <c r="D5">
        <v>99</v>
      </c>
      <c r="E5" s="20">
        <f>uptake_in_those_aged_70_by_ccg989[[#This Row],[Number of adults aged 65 vaccinated in quarter 1]]/uptake_in_those_aged_70_by_ccg989[[#This Row],[Number of adults aged 65 eligible in quarter 1]]*100</f>
        <v>4.6654099905749291</v>
      </c>
      <c r="F5">
        <v>2166</v>
      </c>
      <c r="G5">
        <v>683</v>
      </c>
      <c r="H5" s="20">
        <f>uptake_in_those_aged_70_by_ccg989[[#This Row],[Number of adults aged 66 vaccinated in quarter 1]]/uptake_in_those_aged_70_by_ccg989[[#This Row],[Number of adults aged 66 eligible in quarter 1]]*100</f>
        <v>31.532779316712833</v>
      </c>
      <c r="I5" s="21">
        <v>1999</v>
      </c>
      <c r="J5">
        <v>73</v>
      </c>
      <c r="K5" s="20">
        <f>uptake_in_those_aged_70_by_ccg989[[#This Row],[Number of adults aged 67 vaccinated in quarter 1]]/uptake_in_those_aged_70_by_ccg989[[#This Row],[Number of adults aged 67 eligible in quarter 1]]*100</f>
        <v>3.6518259129564781</v>
      </c>
      <c r="L5">
        <v>1953</v>
      </c>
      <c r="M5">
        <v>29</v>
      </c>
      <c r="N5" s="25">
        <f>uptake_in_those_aged_70_by_ccg989[[#This Row],[Number of adults aged 68 vaccinated in quarter 1]]/uptake_in_those_aged_70_by_ccg989[[#This Row],[Number of adults aged 68 eligible in quarter 1]]*100</f>
        <v>1.4848950332821302</v>
      </c>
      <c r="O5" s="21">
        <v>1887</v>
      </c>
      <c r="P5" s="21">
        <v>38</v>
      </c>
      <c r="Q5" s="25">
        <f>uptake_in_those_aged_70_by_ccg989[[#This Row],[Number of adults aged 69 vaccinated in quarter 1]]/uptake_in_those_aged_70_by_ccg989[[#This Row],[Number of adults aged 69 eligible in quarter 1]]*100</f>
        <v>2.0137784843667199</v>
      </c>
      <c r="R5">
        <v>1729</v>
      </c>
      <c r="S5">
        <v>155</v>
      </c>
      <c r="T5" s="20">
        <f>uptake_in_those_aged_70_by_ccg989[[#This Row],[Number of adults aged 70 vaccinated in quarter 1]]/uptake_in_those_aged_70_by_ccg989[[#This Row],[Number of adults aged 70 eligible in quarter 1]]*100</f>
        <v>8.9647194910352805</v>
      </c>
      <c r="U5">
        <v>1765</v>
      </c>
      <c r="V5">
        <v>815</v>
      </c>
      <c r="W5" s="20">
        <f>uptake_in_those_aged_70_by_ccg989[[#This Row],[Number of adults aged 71 vaccinated in quarter 1]]/uptake_in_those_aged_70_by_ccg989[[#This Row],[Number of adults aged 71 eligible in quarter 1]]*100</f>
        <v>46.175637393767701</v>
      </c>
      <c r="X5">
        <v>1605</v>
      </c>
      <c r="Y5">
        <v>509</v>
      </c>
      <c r="Z5" s="20">
        <f>uptake_in_those_aged_70_by_ccg989[[#This Row],[Number of adults aged 72 vaccinated in quarter 1]]/uptake_in_those_aged_70_by_ccg989[[#This Row],[Number of adults aged 72 eligible in quarter 1]]*100</f>
        <v>31.713395638629283</v>
      </c>
      <c r="AA5">
        <v>1519</v>
      </c>
      <c r="AB5">
        <v>229</v>
      </c>
      <c r="AC5" s="20">
        <f>uptake_in_those_aged_70_by_ccg989[[#This Row],[Number of adults aged 73 vaccinated in quarter 1]]/uptake_in_those_aged_70_by_ccg989[[#This Row],[Number of adults aged 73 eligible in quarter 1]]*100</f>
        <v>15.075707702435814</v>
      </c>
      <c r="AD5">
        <v>1537</v>
      </c>
      <c r="AE5">
        <v>177</v>
      </c>
      <c r="AF5" s="20">
        <f>uptake_in_those_aged_70_by_ccg989[[#This Row],[Number of adults aged 74 vaccinated in quarter 1]]/uptake_in_those_aged_70_by_ccg989[[#This Row],[Number of adults aged 74 eligible in quarter 1]]*100</f>
        <v>11.515940143135978</v>
      </c>
      <c r="AG5">
        <v>1525</v>
      </c>
      <c r="AH5">
        <v>146</v>
      </c>
      <c r="AI5" s="25">
        <f>uptake_in_those_aged_70_by_ccg989[[#This Row],[Number of adults aged 75 vaccinated in quarter 1]]/uptake_in_those_aged_70_by_ccg989[[#This Row],[Number of adults aged 75 eligible in quarter 1]]*100</f>
        <v>9.5737704918032787</v>
      </c>
      <c r="AJ5">
        <v>1477</v>
      </c>
      <c r="AK5">
        <v>107</v>
      </c>
      <c r="AL5" s="20">
        <f>uptake_in_those_aged_70_by_ccg989[[#This Row],[Number of adults aged 76 vaccinated in quarter 1]]/uptake_in_those_aged_70_by_ccg989[[#This Row],[Number of adults aged 76 eligible in quarter 1]]*100</f>
        <v>7.244414353419093</v>
      </c>
      <c r="AM5">
        <v>1528</v>
      </c>
      <c r="AN5">
        <v>70</v>
      </c>
      <c r="AO5" s="25">
        <f>uptake_in_those_aged_70_by_ccg989[[#This Row],[Number of adults aged 77 vaccinated in quarter 1]]/uptake_in_those_aged_70_by_ccg989[[#This Row],[Number of adults aged 77 eligible in quarter 1]]*100</f>
        <v>4.5811518324607325</v>
      </c>
      <c r="AP5">
        <v>1621</v>
      </c>
      <c r="AQ5">
        <v>72</v>
      </c>
      <c r="AR5" s="20">
        <f>uptake_in_those_aged_70_by_ccg989[[#This Row],[Number of adults aged 78 vaccinated in quarter 1]]/uptake_in_those_aged_70_by_ccg989[[#This Row],[Number of adults aged 78 eligible in quarter 1]]*100</f>
        <v>4.4417026526835288</v>
      </c>
      <c r="AS5">
        <v>1233</v>
      </c>
      <c r="AT5">
        <v>48</v>
      </c>
      <c r="AU5" s="20">
        <f>uptake_in_those_aged_70_by_ccg989[[#This Row],[Number of adults aged 79 vaccinated in quarter 1]]/uptake_in_those_aged_70_by_ccg989[[#This Row],[Number of adults aged 79 eligible in quarter 1]]*100</f>
        <v>3.8929440389294405</v>
      </c>
      <c r="AV5">
        <v>1056</v>
      </c>
      <c r="AW5">
        <v>22</v>
      </c>
      <c r="AX5" s="25">
        <f>uptake_in_those_aged_70_by_ccg989[[#This Row],[Number of adults aged 80 vaccinated in quarter 1]]/uptake_in_those_aged_70_by_ccg989[[#This Row],[Number of adults aged 80 eligible in quarter 1]]*100</f>
        <v>2.083333333333333</v>
      </c>
    </row>
    <row r="6" spans="1:50" x14ac:dyDescent="0.2">
      <c r="A6" t="s">
        <v>114</v>
      </c>
      <c r="B6" t="s">
        <v>115</v>
      </c>
      <c r="C6">
        <v>3675</v>
      </c>
      <c r="D6">
        <v>205</v>
      </c>
      <c r="E6" s="20">
        <f>uptake_in_those_aged_70_by_ccg989[[#This Row],[Number of adults aged 65 vaccinated in quarter 1]]/uptake_in_those_aged_70_by_ccg989[[#This Row],[Number of adults aged 65 eligible in quarter 1]]*100</f>
        <v>5.5782312925170068</v>
      </c>
      <c r="F6">
        <v>3683</v>
      </c>
      <c r="G6">
        <v>1160</v>
      </c>
      <c r="H6" s="20">
        <f>uptake_in_those_aged_70_by_ccg989[[#This Row],[Number of adults aged 66 vaccinated in quarter 1]]/uptake_in_those_aged_70_by_ccg989[[#This Row],[Number of adults aged 66 eligible in quarter 1]]*100</f>
        <v>31.496062992125985</v>
      </c>
      <c r="I6" s="21">
        <v>3628</v>
      </c>
      <c r="J6">
        <v>91</v>
      </c>
      <c r="K6" s="20">
        <f>uptake_in_those_aged_70_by_ccg989[[#This Row],[Number of adults aged 67 vaccinated in quarter 1]]/uptake_in_those_aged_70_by_ccg989[[#This Row],[Number of adults aged 67 eligible in quarter 1]]*100</f>
        <v>2.5082690187431091</v>
      </c>
      <c r="L6">
        <v>3585</v>
      </c>
      <c r="M6">
        <v>38</v>
      </c>
      <c r="N6" s="25">
        <f>uptake_in_those_aged_70_by_ccg989[[#This Row],[Number of adults aged 68 vaccinated in quarter 1]]/uptake_in_those_aged_70_by_ccg989[[#This Row],[Number of adults aged 68 eligible in quarter 1]]*100</f>
        <v>1.0599721059972107</v>
      </c>
      <c r="O6" s="21">
        <v>3249</v>
      </c>
      <c r="P6" s="21">
        <v>40</v>
      </c>
      <c r="Q6" s="25">
        <f>uptake_in_those_aged_70_by_ccg989[[#This Row],[Number of adults aged 69 vaccinated in quarter 1]]/uptake_in_those_aged_70_by_ccg989[[#This Row],[Number of adults aged 69 eligible in quarter 1]]*100</f>
        <v>1.2311480455524777</v>
      </c>
      <c r="R6">
        <v>2990</v>
      </c>
      <c r="S6">
        <v>248</v>
      </c>
      <c r="T6" s="20">
        <f>uptake_in_those_aged_70_by_ccg989[[#This Row],[Number of adults aged 70 vaccinated in quarter 1]]/uptake_in_those_aged_70_by_ccg989[[#This Row],[Number of adults aged 70 eligible in quarter 1]]*100</f>
        <v>8.2943143812709028</v>
      </c>
      <c r="U6">
        <v>3083</v>
      </c>
      <c r="V6">
        <v>1328</v>
      </c>
      <c r="W6" s="20">
        <f>uptake_in_those_aged_70_by_ccg989[[#This Row],[Number of adults aged 71 vaccinated in quarter 1]]/uptake_in_those_aged_70_by_ccg989[[#This Row],[Number of adults aged 71 eligible in quarter 1]]*100</f>
        <v>43.074927019137206</v>
      </c>
      <c r="X6">
        <v>2885</v>
      </c>
      <c r="Y6">
        <v>823</v>
      </c>
      <c r="Z6" s="20">
        <f>uptake_in_those_aged_70_by_ccg989[[#This Row],[Number of adults aged 72 vaccinated in quarter 1]]/uptake_in_those_aged_70_by_ccg989[[#This Row],[Number of adults aged 72 eligible in quarter 1]]*100</f>
        <v>28.52686308492201</v>
      </c>
      <c r="AA6">
        <v>2806</v>
      </c>
      <c r="AB6">
        <v>454</v>
      </c>
      <c r="AC6" s="20">
        <f>uptake_in_those_aged_70_by_ccg989[[#This Row],[Number of adults aged 73 vaccinated in quarter 1]]/uptake_in_those_aged_70_by_ccg989[[#This Row],[Number of adults aged 73 eligible in quarter 1]]*100</f>
        <v>16.179615110477549</v>
      </c>
      <c r="AD6">
        <v>2836</v>
      </c>
      <c r="AE6">
        <v>289</v>
      </c>
      <c r="AF6" s="20">
        <f>uptake_in_those_aged_70_by_ccg989[[#This Row],[Number of adults aged 74 vaccinated in quarter 1]]/uptake_in_those_aged_70_by_ccg989[[#This Row],[Number of adults aged 74 eligible in quarter 1]]*100</f>
        <v>10.190409026798307</v>
      </c>
      <c r="AG6">
        <v>2666</v>
      </c>
      <c r="AH6">
        <v>253</v>
      </c>
      <c r="AI6" s="25">
        <f>uptake_in_those_aged_70_by_ccg989[[#This Row],[Number of adults aged 75 vaccinated in quarter 1]]/uptake_in_those_aged_70_by_ccg989[[#This Row],[Number of adults aged 75 eligible in quarter 1]]*100</f>
        <v>9.4898724681170297</v>
      </c>
      <c r="AJ6">
        <v>2690</v>
      </c>
      <c r="AK6">
        <v>145</v>
      </c>
      <c r="AL6" s="20">
        <f>uptake_in_those_aged_70_by_ccg989[[#This Row],[Number of adults aged 76 vaccinated in quarter 1]]/uptake_in_those_aged_70_by_ccg989[[#This Row],[Number of adults aged 76 eligible in quarter 1]]*100</f>
        <v>5.3903345724907066</v>
      </c>
      <c r="AM6">
        <v>2716</v>
      </c>
      <c r="AN6">
        <v>129</v>
      </c>
      <c r="AO6" s="25">
        <f>uptake_in_those_aged_70_by_ccg989[[#This Row],[Number of adults aged 77 vaccinated in quarter 1]]/uptake_in_those_aged_70_by_ccg989[[#This Row],[Number of adults aged 77 eligible in quarter 1]]*100</f>
        <v>4.7496318114874816</v>
      </c>
      <c r="AP6">
        <v>2925</v>
      </c>
      <c r="AQ6">
        <v>127</v>
      </c>
      <c r="AR6" s="20">
        <f>uptake_in_those_aged_70_by_ccg989[[#This Row],[Number of adults aged 78 vaccinated in quarter 1]]/uptake_in_those_aged_70_by_ccg989[[#This Row],[Number of adults aged 78 eligible in quarter 1]]*100</f>
        <v>4.3418803418803424</v>
      </c>
      <c r="AS6">
        <v>2212</v>
      </c>
      <c r="AT6">
        <v>62</v>
      </c>
      <c r="AU6" s="20">
        <f>uptake_in_those_aged_70_by_ccg989[[#This Row],[Number of adults aged 79 vaccinated in quarter 1]]/uptake_in_those_aged_70_by_ccg989[[#This Row],[Number of adults aged 79 eligible in quarter 1]]*100</f>
        <v>2.8028933092224229</v>
      </c>
      <c r="AV6">
        <v>1908</v>
      </c>
      <c r="AW6">
        <v>29</v>
      </c>
      <c r="AX6" s="25">
        <f>uptake_in_those_aged_70_by_ccg989[[#This Row],[Number of adults aged 80 vaccinated in quarter 1]]/uptake_in_those_aged_70_by_ccg989[[#This Row],[Number of adults aged 80 eligible in quarter 1]]*100</f>
        <v>1.519916142557652</v>
      </c>
    </row>
    <row r="7" spans="1:50" x14ac:dyDescent="0.2">
      <c r="A7" t="s">
        <v>116</v>
      </c>
      <c r="B7" t="s">
        <v>117</v>
      </c>
      <c r="C7">
        <v>1807</v>
      </c>
      <c r="D7">
        <v>67</v>
      </c>
      <c r="E7" s="20">
        <f>uptake_in_those_aged_70_by_ccg989[[#This Row],[Number of adults aged 65 vaccinated in quarter 1]]/uptake_in_those_aged_70_by_ccg989[[#This Row],[Number of adults aged 65 eligible in quarter 1]]*100</f>
        <v>3.707802988378528</v>
      </c>
      <c r="F7">
        <v>1767</v>
      </c>
      <c r="G7">
        <v>473</v>
      </c>
      <c r="H7" s="20">
        <f>uptake_in_those_aged_70_by_ccg989[[#This Row],[Number of adults aged 66 vaccinated in quarter 1]]/uptake_in_those_aged_70_by_ccg989[[#This Row],[Number of adults aged 66 eligible in quarter 1]]*100</f>
        <v>26.768534238822859</v>
      </c>
      <c r="I7" s="21">
        <v>1672</v>
      </c>
      <c r="J7">
        <v>54</v>
      </c>
      <c r="K7" s="20">
        <f>uptake_in_those_aged_70_by_ccg989[[#This Row],[Number of adults aged 67 vaccinated in quarter 1]]/uptake_in_those_aged_70_by_ccg989[[#This Row],[Number of adults aged 67 eligible in quarter 1]]*100</f>
        <v>3.2296650717703352</v>
      </c>
      <c r="L7">
        <v>1590</v>
      </c>
      <c r="M7">
        <v>31</v>
      </c>
      <c r="N7" s="25">
        <f>uptake_in_those_aged_70_by_ccg989[[#This Row],[Number of adults aged 68 vaccinated in quarter 1]]/uptake_in_those_aged_70_by_ccg989[[#This Row],[Number of adults aged 68 eligible in quarter 1]]*100</f>
        <v>1.949685534591195</v>
      </c>
      <c r="O7" s="21">
        <v>1563</v>
      </c>
      <c r="P7" s="21">
        <v>46</v>
      </c>
      <c r="Q7" s="25">
        <f>uptake_in_those_aged_70_by_ccg989[[#This Row],[Number of adults aged 69 vaccinated in quarter 1]]/uptake_in_those_aged_70_by_ccg989[[#This Row],[Number of adults aged 69 eligible in quarter 1]]*100</f>
        <v>2.9430582213691618</v>
      </c>
      <c r="R7">
        <v>1517</v>
      </c>
      <c r="S7">
        <v>124</v>
      </c>
      <c r="T7" s="20">
        <f>uptake_in_those_aged_70_by_ccg989[[#This Row],[Number of adults aged 70 vaccinated in quarter 1]]/uptake_in_those_aged_70_by_ccg989[[#This Row],[Number of adults aged 70 eligible in quarter 1]]*100</f>
        <v>8.174027686222809</v>
      </c>
      <c r="U7">
        <v>1385</v>
      </c>
      <c r="V7">
        <v>447</v>
      </c>
      <c r="W7" s="20">
        <f>uptake_in_those_aged_70_by_ccg989[[#This Row],[Number of adults aged 71 vaccinated in quarter 1]]/uptake_in_those_aged_70_by_ccg989[[#This Row],[Number of adults aged 71 eligible in quarter 1]]*100</f>
        <v>32.274368231046928</v>
      </c>
      <c r="X7">
        <v>1372</v>
      </c>
      <c r="Y7">
        <v>365</v>
      </c>
      <c r="Z7" s="20">
        <f>uptake_in_those_aged_70_by_ccg989[[#This Row],[Number of adults aged 72 vaccinated in quarter 1]]/uptake_in_those_aged_70_by_ccg989[[#This Row],[Number of adults aged 72 eligible in quarter 1]]*100</f>
        <v>26.60349854227405</v>
      </c>
      <c r="AA7">
        <v>1356</v>
      </c>
      <c r="AB7">
        <v>232</v>
      </c>
      <c r="AC7" s="20">
        <f>uptake_in_those_aged_70_by_ccg989[[#This Row],[Number of adults aged 73 vaccinated in quarter 1]]/uptake_in_those_aged_70_by_ccg989[[#This Row],[Number of adults aged 73 eligible in quarter 1]]*100</f>
        <v>17.10914454277286</v>
      </c>
      <c r="AD7">
        <v>1259</v>
      </c>
      <c r="AE7">
        <v>182</v>
      </c>
      <c r="AF7" s="20">
        <f>uptake_in_those_aged_70_by_ccg989[[#This Row],[Number of adults aged 74 vaccinated in quarter 1]]/uptake_in_those_aged_70_by_ccg989[[#This Row],[Number of adults aged 74 eligible in quarter 1]]*100</f>
        <v>14.455917394757744</v>
      </c>
      <c r="AG7">
        <v>1219</v>
      </c>
      <c r="AH7">
        <v>135</v>
      </c>
      <c r="AI7" s="25">
        <f>uptake_in_those_aged_70_by_ccg989[[#This Row],[Number of adults aged 75 vaccinated in quarter 1]]/uptake_in_those_aged_70_by_ccg989[[#This Row],[Number of adults aged 75 eligible in quarter 1]]*100</f>
        <v>11.074651353568498</v>
      </c>
      <c r="AJ7">
        <v>1232</v>
      </c>
      <c r="AK7">
        <v>83</v>
      </c>
      <c r="AL7" s="20">
        <f>uptake_in_those_aged_70_by_ccg989[[#This Row],[Number of adults aged 76 vaccinated in quarter 1]]/uptake_in_those_aged_70_by_ccg989[[#This Row],[Number of adults aged 76 eligible in quarter 1]]*100</f>
        <v>6.7370129870129869</v>
      </c>
      <c r="AM7">
        <v>1253</v>
      </c>
      <c r="AN7">
        <v>62</v>
      </c>
      <c r="AO7" s="25">
        <f>uptake_in_those_aged_70_by_ccg989[[#This Row],[Number of adults aged 77 vaccinated in quarter 1]]/uptake_in_those_aged_70_by_ccg989[[#This Row],[Number of adults aged 77 eligible in quarter 1]]*100</f>
        <v>4.9481245011971273</v>
      </c>
      <c r="AP7">
        <v>1327</v>
      </c>
      <c r="AQ7">
        <v>49</v>
      </c>
      <c r="AR7" s="20">
        <f>uptake_in_those_aged_70_by_ccg989[[#This Row],[Number of adults aged 78 vaccinated in quarter 1]]/uptake_in_those_aged_70_by_ccg989[[#This Row],[Number of adults aged 78 eligible in quarter 1]]*100</f>
        <v>3.6925395629238884</v>
      </c>
      <c r="AS7">
        <v>979</v>
      </c>
      <c r="AT7">
        <v>30</v>
      </c>
      <c r="AU7" s="20">
        <f>uptake_in_those_aged_70_by_ccg989[[#This Row],[Number of adults aged 79 vaccinated in quarter 1]]/uptake_in_those_aged_70_by_ccg989[[#This Row],[Number of adults aged 79 eligible in quarter 1]]*100</f>
        <v>3.0643513789581207</v>
      </c>
      <c r="AV7">
        <v>843</v>
      </c>
      <c r="AW7">
        <v>21</v>
      </c>
      <c r="AX7" s="25">
        <f>uptake_in_those_aged_70_by_ccg989[[#This Row],[Number of adults aged 80 vaccinated in quarter 1]]/uptake_in_those_aged_70_by_ccg989[[#This Row],[Number of adults aged 80 eligible in quarter 1]]*100</f>
        <v>2.4911032028469751</v>
      </c>
    </row>
    <row r="8" spans="1:50" x14ac:dyDescent="0.2">
      <c r="A8" t="s">
        <v>118</v>
      </c>
      <c r="B8" t="s">
        <v>119</v>
      </c>
      <c r="C8">
        <v>2320</v>
      </c>
      <c r="D8">
        <v>127</v>
      </c>
      <c r="E8" s="20">
        <f>uptake_in_those_aged_70_by_ccg989[[#This Row],[Number of adults aged 65 vaccinated in quarter 1]]/uptake_in_those_aged_70_by_ccg989[[#This Row],[Number of adults aged 65 eligible in quarter 1]]*100</f>
        <v>5.4741379310344822</v>
      </c>
      <c r="F8">
        <v>2325</v>
      </c>
      <c r="G8">
        <v>712</v>
      </c>
      <c r="H8" s="20">
        <f>uptake_in_those_aged_70_by_ccg989[[#This Row],[Number of adults aged 66 vaccinated in quarter 1]]/uptake_in_those_aged_70_by_ccg989[[#This Row],[Number of adults aged 66 eligible in quarter 1]]*100</f>
        <v>30.623655913978492</v>
      </c>
      <c r="I8" s="21">
        <v>2192</v>
      </c>
      <c r="J8">
        <v>58</v>
      </c>
      <c r="K8" s="20">
        <f>uptake_in_those_aged_70_by_ccg989[[#This Row],[Number of adults aged 67 vaccinated in quarter 1]]/uptake_in_those_aged_70_by_ccg989[[#This Row],[Number of adults aged 67 eligible in quarter 1]]*100</f>
        <v>2.6459854014598538</v>
      </c>
      <c r="L8">
        <v>2142</v>
      </c>
      <c r="M8">
        <v>35</v>
      </c>
      <c r="N8" s="25">
        <f>uptake_in_those_aged_70_by_ccg989[[#This Row],[Number of adults aged 68 vaccinated in quarter 1]]/uptake_in_those_aged_70_by_ccg989[[#This Row],[Number of adults aged 68 eligible in quarter 1]]*100</f>
        <v>1.6339869281045754</v>
      </c>
      <c r="O8" s="21">
        <v>2027</v>
      </c>
      <c r="P8" s="21">
        <v>46</v>
      </c>
      <c r="Q8" s="25">
        <f>uptake_in_those_aged_70_by_ccg989[[#This Row],[Number of adults aged 69 vaccinated in quarter 1]]/uptake_in_those_aged_70_by_ccg989[[#This Row],[Number of adults aged 69 eligible in quarter 1]]*100</f>
        <v>2.2693635915145536</v>
      </c>
      <c r="R8">
        <v>1835</v>
      </c>
      <c r="S8">
        <v>139</v>
      </c>
      <c r="T8" s="20">
        <f>uptake_in_those_aged_70_by_ccg989[[#This Row],[Number of adults aged 70 vaccinated in quarter 1]]/uptake_in_those_aged_70_by_ccg989[[#This Row],[Number of adults aged 70 eligible in quarter 1]]*100</f>
        <v>7.5749318801089913</v>
      </c>
      <c r="U8">
        <v>1785</v>
      </c>
      <c r="V8">
        <v>749</v>
      </c>
      <c r="W8" s="20">
        <f>uptake_in_those_aged_70_by_ccg989[[#This Row],[Number of adults aged 71 vaccinated in quarter 1]]/uptake_in_those_aged_70_by_ccg989[[#This Row],[Number of adults aged 71 eligible in quarter 1]]*100</f>
        <v>41.96078431372549</v>
      </c>
      <c r="X8">
        <v>1734</v>
      </c>
      <c r="Y8">
        <v>447</v>
      </c>
      <c r="Z8" s="20">
        <f>uptake_in_those_aged_70_by_ccg989[[#This Row],[Number of adults aged 72 vaccinated in quarter 1]]/uptake_in_those_aged_70_by_ccg989[[#This Row],[Number of adults aged 72 eligible in quarter 1]]*100</f>
        <v>25.778546712802768</v>
      </c>
      <c r="AA8">
        <v>1610</v>
      </c>
      <c r="AB8">
        <v>257</v>
      </c>
      <c r="AC8" s="20">
        <f>uptake_in_those_aged_70_by_ccg989[[#This Row],[Number of adults aged 73 vaccinated in quarter 1]]/uptake_in_those_aged_70_by_ccg989[[#This Row],[Number of adults aged 73 eligible in quarter 1]]*100</f>
        <v>15.962732919254657</v>
      </c>
      <c r="AD8">
        <v>1615</v>
      </c>
      <c r="AE8">
        <v>155</v>
      </c>
      <c r="AF8" s="20">
        <f>uptake_in_those_aged_70_by_ccg989[[#This Row],[Number of adults aged 74 vaccinated in quarter 1]]/uptake_in_those_aged_70_by_ccg989[[#This Row],[Number of adults aged 74 eligible in quarter 1]]*100</f>
        <v>9.5975232198142422</v>
      </c>
      <c r="AG8">
        <v>1575</v>
      </c>
      <c r="AH8">
        <v>128</v>
      </c>
      <c r="AI8" s="25">
        <f>uptake_in_those_aged_70_by_ccg989[[#This Row],[Number of adults aged 75 vaccinated in quarter 1]]/uptake_in_those_aged_70_by_ccg989[[#This Row],[Number of adults aged 75 eligible in quarter 1]]*100</f>
        <v>8.1269841269841265</v>
      </c>
      <c r="AJ8">
        <v>1690</v>
      </c>
      <c r="AK8">
        <v>110</v>
      </c>
      <c r="AL8" s="20">
        <f>uptake_in_those_aged_70_by_ccg989[[#This Row],[Number of adults aged 76 vaccinated in quarter 1]]/uptake_in_those_aged_70_by_ccg989[[#This Row],[Number of adults aged 76 eligible in quarter 1]]*100</f>
        <v>6.5088757396449708</v>
      </c>
      <c r="AM8">
        <v>1799</v>
      </c>
      <c r="AN8">
        <v>86</v>
      </c>
      <c r="AO8" s="25">
        <f>uptake_in_those_aged_70_by_ccg989[[#This Row],[Number of adults aged 77 vaccinated in quarter 1]]/uptake_in_those_aged_70_by_ccg989[[#This Row],[Number of adults aged 77 eligible in quarter 1]]*100</f>
        <v>4.7804335742078932</v>
      </c>
      <c r="AP8">
        <v>1884</v>
      </c>
      <c r="AQ8">
        <v>89</v>
      </c>
      <c r="AR8" s="20">
        <f>uptake_in_those_aged_70_by_ccg989[[#This Row],[Number of adults aged 78 vaccinated in quarter 1]]/uptake_in_those_aged_70_by_ccg989[[#This Row],[Number of adults aged 78 eligible in quarter 1]]*100</f>
        <v>4.7239915074309984</v>
      </c>
      <c r="AS8">
        <v>1396</v>
      </c>
      <c r="AT8">
        <v>40</v>
      </c>
      <c r="AU8" s="20">
        <f>uptake_in_those_aged_70_by_ccg989[[#This Row],[Number of adults aged 79 vaccinated in quarter 1]]/uptake_in_those_aged_70_by_ccg989[[#This Row],[Number of adults aged 79 eligible in quarter 1]]*100</f>
        <v>2.8653295128939829</v>
      </c>
      <c r="AV8">
        <v>1309</v>
      </c>
      <c r="AW8">
        <v>40</v>
      </c>
      <c r="AX8" s="25">
        <f>uptake_in_those_aged_70_by_ccg989[[#This Row],[Number of adults aged 80 vaccinated in quarter 1]]/uptake_in_those_aged_70_by_ccg989[[#This Row],[Number of adults aged 80 eligible in quarter 1]]*100</f>
        <v>3.0557677616501149</v>
      </c>
    </row>
    <row r="9" spans="1:50" x14ac:dyDescent="0.2">
      <c r="A9" t="s">
        <v>120</v>
      </c>
      <c r="B9" t="s">
        <v>121</v>
      </c>
      <c r="C9">
        <v>3358</v>
      </c>
      <c r="D9">
        <v>161</v>
      </c>
      <c r="E9" s="20">
        <f>uptake_in_those_aged_70_by_ccg989[[#This Row],[Number of adults aged 65 vaccinated in quarter 1]]/uptake_in_those_aged_70_by_ccg989[[#This Row],[Number of adults aged 65 eligible in quarter 1]]*100</f>
        <v>4.7945205479452051</v>
      </c>
      <c r="F9">
        <v>3236</v>
      </c>
      <c r="G9">
        <v>872</v>
      </c>
      <c r="H9" s="20">
        <f>uptake_in_those_aged_70_by_ccg989[[#This Row],[Number of adults aged 66 vaccinated in quarter 1]]/uptake_in_those_aged_70_by_ccg989[[#This Row],[Number of adults aged 66 eligible in quarter 1]]*100</f>
        <v>26.946847960444991</v>
      </c>
      <c r="I9" s="21">
        <v>3159</v>
      </c>
      <c r="J9">
        <v>80</v>
      </c>
      <c r="K9" s="20">
        <f>uptake_in_those_aged_70_by_ccg989[[#This Row],[Number of adults aged 67 vaccinated in quarter 1]]/uptake_in_those_aged_70_by_ccg989[[#This Row],[Number of adults aged 67 eligible in quarter 1]]*100</f>
        <v>2.5324469768914213</v>
      </c>
      <c r="L9">
        <v>2970</v>
      </c>
      <c r="M9">
        <v>42</v>
      </c>
      <c r="N9" s="25">
        <f>uptake_in_those_aged_70_by_ccg989[[#This Row],[Number of adults aged 68 vaccinated in quarter 1]]/uptake_in_those_aged_70_by_ccg989[[#This Row],[Number of adults aged 68 eligible in quarter 1]]*100</f>
        <v>1.4141414141414141</v>
      </c>
      <c r="O9" s="21">
        <v>2881</v>
      </c>
      <c r="P9" s="21">
        <v>50</v>
      </c>
      <c r="Q9" s="25">
        <f>uptake_in_those_aged_70_by_ccg989[[#This Row],[Number of adults aged 69 vaccinated in quarter 1]]/uptake_in_those_aged_70_by_ccg989[[#This Row],[Number of adults aged 69 eligible in quarter 1]]*100</f>
        <v>1.7355085039916693</v>
      </c>
      <c r="R9">
        <v>2625</v>
      </c>
      <c r="S9">
        <v>192</v>
      </c>
      <c r="T9" s="20">
        <f>uptake_in_those_aged_70_by_ccg989[[#This Row],[Number of adults aged 70 vaccinated in quarter 1]]/uptake_in_those_aged_70_by_ccg989[[#This Row],[Number of adults aged 70 eligible in quarter 1]]*100</f>
        <v>7.3142857142857149</v>
      </c>
      <c r="U9">
        <v>2730</v>
      </c>
      <c r="V9">
        <v>1079</v>
      </c>
      <c r="W9" s="20">
        <f>uptake_in_those_aged_70_by_ccg989[[#This Row],[Number of adults aged 71 vaccinated in quarter 1]]/uptake_in_those_aged_70_by_ccg989[[#This Row],[Number of adults aged 71 eligible in quarter 1]]*100</f>
        <v>39.523809523809526</v>
      </c>
      <c r="X9">
        <v>2655</v>
      </c>
      <c r="Y9">
        <v>784</v>
      </c>
      <c r="Z9" s="20">
        <f>uptake_in_those_aged_70_by_ccg989[[#This Row],[Number of adults aged 72 vaccinated in quarter 1]]/uptake_in_those_aged_70_by_ccg989[[#This Row],[Number of adults aged 72 eligible in quarter 1]]*100</f>
        <v>29.529190207156308</v>
      </c>
      <c r="AA9">
        <v>2587</v>
      </c>
      <c r="AB9">
        <v>436</v>
      </c>
      <c r="AC9" s="20">
        <f>uptake_in_those_aged_70_by_ccg989[[#This Row],[Number of adults aged 73 vaccinated in quarter 1]]/uptake_in_those_aged_70_by_ccg989[[#This Row],[Number of adults aged 73 eligible in quarter 1]]*100</f>
        <v>16.853498260533435</v>
      </c>
      <c r="AD9">
        <v>2476</v>
      </c>
      <c r="AE9">
        <v>283</v>
      </c>
      <c r="AF9" s="20">
        <f>uptake_in_those_aged_70_by_ccg989[[#This Row],[Number of adults aged 74 vaccinated in quarter 1]]/uptake_in_those_aged_70_by_ccg989[[#This Row],[Number of adults aged 74 eligible in quarter 1]]*100</f>
        <v>11.429725363489499</v>
      </c>
      <c r="AG9">
        <v>2460</v>
      </c>
      <c r="AH9">
        <v>249</v>
      </c>
      <c r="AI9" s="25">
        <f>uptake_in_those_aged_70_by_ccg989[[#This Row],[Number of adults aged 75 vaccinated in quarter 1]]/uptake_in_those_aged_70_by_ccg989[[#This Row],[Number of adults aged 75 eligible in quarter 1]]*100</f>
        <v>10.121951219512196</v>
      </c>
      <c r="AJ9">
        <v>2574</v>
      </c>
      <c r="AK9">
        <v>181</v>
      </c>
      <c r="AL9" s="20">
        <f>uptake_in_those_aged_70_by_ccg989[[#This Row],[Number of adults aged 76 vaccinated in quarter 1]]/uptake_in_those_aged_70_by_ccg989[[#This Row],[Number of adults aged 76 eligible in quarter 1]]*100</f>
        <v>7.0318570318570321</v>
      </c>
      <c r="AM9">
        <v>2599</v>
      </c>
      <c r="AN9">
        <v>128</v>
      </c>
      <c r="AO9" s="25">
        <f>uptake_in_those_aged_70_by_ccg989[[#This Row],[Number of adults aged 77 vaccinated in quarter 1]]/uptake_in_those_aged_70_by_ccg989[[#This Row],[Number of adults aged 77 eligible in quarter 1]]*100</f>
        <v>4.9249711427472107</v>
      </c>
      <c r="AP9">
        <v>2933</v>
      </c>
      <c r="AQ9">
        <v>113</v>
      </c>
      <c r="AR9" s="20">
        <f>uptake_in_those_aged_70_by_ccg989[[#This Row],[Number of adults aged 78 vaccinated in quarter 1]]/uptake_in_those_aged_70_by_ccg989[[#This Row],[Number of adults aged 78 eligible in quarter 1]]*100</f>
        <v>3.852710535288101</v>
      </c>
      <c r="AS9">
        <v>2092</v>
      </c>
      <c r="AT9">
        <v>82</v>
      </c>
      <c r="AU9" s="20">
        <f>uptake_in_those_aged_70_by_ccg989[[#This Row],[Number of adults aged 79 vaccinated in quarter 1]]/uptake_in_those_aged_70_by_ccg989[[#This Row],[Number of adults aged 79 eligible in quarter 1]]*100</f>
        <v>3.9196940726577436</v>
      </c>
      <c r="AV9">
        <v>1866</v>
      </c>
      <c r="AW9">
        <v>53</v>
      </c>
      <c r="AX9" s="25">
        <f>uptake_in_those_aged_70_by_ccg989[[#This Row],[Number of adults aged 80 vaccinated in quarter 1]]/uptake_in_those_aged_70_by_ccg989[[#This Row],[Number of adults aged 80 eligible in quarter 1]]*100</f>
        <v>2.840300107181136</v>
      </c>
    </row>
    <row r="10" spans="1:50" x14ac:dyDescent="0.2">
      <c r="A10" t="s">
        <v>122</v>
      </c>
      <c r="B10" t="s">
        <v>123</v>
      </c>
      <c r="C10">
        <v>2376</v>
      </c>
      <c r="D10">
        <v>99</v>
      </c>
      <c r="E10" s="20">
        <f>uptake_in_those_aged_70_by_ccg989[[#This Row],[Number of adults aged 65 vaccinated in quarter 1]]/uptake_in_those_aged_70_by_ccg989[[#This Row],[Number of adults aged 65 eligible in quarter 1]]*100</f>
        <v>4.1666666666666661</v>
      </c>
      <c r="F10">
        <v>2304</v>
      </c>
      <c r="G10">
        <v>821</v>
      </c>
      <c r="H10" s="20">
        <f>uptake_in_those_aged_70_by_ccg989[[#This Row],[Number of adults aged 66 vaccinated in quarter 1]]/uptake_in_those_aged_70_by_ccg989[[#This Row],[Number of adults aged 66 eligible in quarter 1]]*100</f>
        <v>35.633680555555557</v>
      </c>
      <c r="I10" s="21">
        <v>2171</v>
      </c>
      <c r="J10">
        <v>124</v>
      </c>
      <c r="K10" s="20">
        <f>uptake_in_those_aged_70_by_ccg989[[#This Row],[Number of adults aged 67 vaccinated in quarter 1]]/uptake_in_those_aged_70_by_ccg989[[#This Row],[Number of adults aged 67 eligible in quarter 1]]*100</f>
        <v>5.7116536158452327</v>
      </c>
      <c r="L10">
        <v>2034</v>
      </c>
      <c r="M10">
        <v>53</v>
      </c>
      <c r="N10" s="25">
        <f>uptake_in_those_aged_70_by_ccg989[[#This Row],[Number of adults aged 68 vaccinated in quarter 1]]/uptake_in_those_aged_70_by_ccg989[[#This Row],[Number of adults aged 68 eligible in quarter 1]]*100</f>
        <v>2.6057030481809242</v>
      </c>
      <c r="O10" s="21">
        <v>1938</v>
      </c>
      <c r="P10" s="21">
        <v>48</v>
      </c>
      <c r="Q10" s="25">
        <f>uptake_in_those_aged_70_by_ccg989[[#This Row],[Number of adults aged 69 vaccinated in quarter 1]]/uptake_in_those_aged_70_by_ccg989[[#This Row],[Number of adults aged 69 eligible in quarter 1]]*100</f>
        <v>2.4767801857585141</v>
      </c>
      <c r="R10">
        <v>1800</v>
      </c>
      <c r="S10">
        <v>160</v>
      </c>
      <c r="T10" s="20">
        <f>uptake_in_those_aged_70_by_ccg989[[#This Row],[Number of adults aged 70 vaccinated in quarter 1]]/uptake_in_those_aged_70_by_ccg989[[#This Row],[Number of adults aged 70 eligible in quarter 1]]*100</f>
        <v>8.8888888888888893</v>
      </c>
      <c r="U10">
        <v>1808</v>
      </c>
      <c r="V10">
        <v>861</v>
      </c>
      <c r="W10" s="20">
        <f>uptake_in_those_aged_70_by_ccg989[[#This Row],[Number of adults aged 71 vaccinated in quarter 1]]/uptake_in_those_aged_70_by_ccg989[[#This Row],[Number of adults aged 71 eligible in quarter 1]]*100</f>
        <v>47.621681415929203</v>
      </c>
      <c r="X10">
        <v>1867</v>
      </c>
      <c r="Y10">
        <v>556</v>
      </c>
      <c r="Z10" s="20">
        <f>uptake_in_those_aged_70_by_ccg989[[#This Row],[Number of adults aged 72 vaccinated in quarter 1]]/uptake_in_those_aged_70_by_ccg989[[#This Row],[Number of adults aged 72 eligible in quarter 1]]*100</f>
        <v>29.780396357793247</v>
      </c>
      <c r="AA10">
        <v>1783</v>
      </c>
      <c r="AB10">
        <v>352</v>
      </c>
      <c r="AC10" s="20">
        <f>uptake_in_those_aged_70_by_ccg989[[#This Row],[Number of adults aged 73 vaccinated in quarter 1]]/uptake_in_those_aged_70_by_ccg989[[#This Row],[Number of adults aged 73 eligible in quarter 1]]*100</f>
        <v>19.742007851934943</v>
      </c>
      <c r="AD10">
        <v>1694</v>
      </c>
      <c r="AE10">
        <v>287</v>
      </c>
      <c r="AF10" s="20">
        <f>uptake_in_those_aged_70_by_ccg989[[#This Row],[Number of adults aged 74 vaccinated in quarter 1]]/uptake_in_those_aged_70_by_ccg989[[#This Row],[Number of adults aged 74 eligible in quarter 1]]*100</f>
        <v>16.942148760330578</v>
      </c>
      <c r="AG10">
        <v>1701</v>
      </c>
      <c r="AH10">
        <v>263</v>
      </c>
      <c r="AI10" s="25">
        <f>uptake_in_those_aged_70_by_ccg989[[#This Row],[Number of adults aged 75 vaccinated in quarter 1]]/uptake_in_those_aged_70_by_ccg989[[#This Row],[Number of adults aged 75 eligible in quarter 1]]*100</f>
        <v>15.461493239271018</v>
      </c>
      <c r="AJ10">
        <v>1838</v>
      </c>
      <c r="AK10">
        <v>211</v>
      </c>
      <c r="AL10" s="20">
        <f>uptake_in_those_aged_70_by_ccg989[[#This Row],[Number of adults aged 76 vaccinated in quarter 1]]/uptake_in_those_aged_70_by_ccg989[[#This Row],[Number of adults aged 76 eligible in quarter 1]]*100</f>
        <v>11.47986942328618</v>
      </c>
      <c r="AM10">
        <v>1836</v>
      </c>
      <c r="AN10">
        <v>182</v>
      </c>
      <c r="AO10" s="25">
        <f>uptake_in_those_aged_70_by_ccg989[[#This Row],[Number of adults aged 77 vaccinated in quarter 1]]/uptake_in_those_aged_70_by_ccg989[[#This Row],[Number of adults aged 77 eligible in quarter 1]]*100</f>
        <v>9.912854030501089</v>
      </c>
      <c r="AP10">
        <v>2100</v>
      </c>
      <c r="AQ10">
        <v>160</v>
      </c>
      <c r="AR10" s="20">
        <f>uptake_in_those_aged_70_by_ccg989[[#This Row],[Number of adults aged 78 vaccinated in quarter 1]]/uptake_in_those_aged_70_by_ccg989[[#This Row],[Number of adults aged 78 eligible in quarter 1]]*100</f>
        <v>7.6190476190476195</v>
      </c>
      <c r="AS10">
        <v>1526</v>
      </c>
      <c r="AT10">
        <v>100</v>
      </c>
      <c r="AU10" s="20">
        <f>uptake_in_those_aged_70_by_ccg989[[#This Row],[Number of adults aged 79 vaccinated in quarter 1]]/uptake_in_those_aged_70_by_ccg989[[#This Row],[Number of adults aged 79 eligible in quarter 1]]*100</f>
        <v>6.5530799475753607</v>
      </c>
      <c r="AV10">
        <v>1329</v>
      </c>
      <c r="AW10">
        <v>54</v>
      </c>
      <c r="AX10" s="25">
        <f>uptake_in_those_aged_70_by_ccg989[[#This Row],[Number of adults aged 80 vaccinated in quarter 1]]/uptake_in_those_aged_70_by_ccg989[[#This Row],[Number of adults aged 80 eligible in quarter 1]]*100</f>
        <v>4.0632054176072234</v>
      </c>
    </row>
    <row r="11" spans="1:50" x14ac:dyDescent="0.2">
      <c r="A11" t="s">
        <v>124</v>
      </c>
      <c r="B11" t="s">
        <v>125</v>
      </c>
      <c r="C11">
        <v>2365</v>
      </c>
      <c r="D11">
        <v>127</v>
      </c>
      <c r="E11" s="20">
        <f>uptake_in_those_aged_70_by_ccg989[[#This Row],[Number of adults aged 65 vaccinated in quarter 1]]/uptake_in_those_aged_70_by_ccg989[[#This Row],[Number of adults aged 65 eligible in quarter 1]]*100</f>
        <v>5.3699788583509518</v>
      </c>
      <c r="F11">
        <v>2249</v>
      </c>
      <c r="G11">
        <v>782</v>
      </c>
      <c r="H11" s="20">
        <f>uptake_in_those_aged_70_by_ccg989[[#This Row],[Number of adults aged 66 vaccinated in quarter 1]]/uptake_in_those_aged_70_by_ccg989[[#This Row],[Number of adults aged 66 eligible in quarter 1]]*100</f>
        <v>34.771009337483328</v>
      </c>
      <c r="I11" s="21">
        <v>2195</v>
      </c>
      <c r="J11">
        <v>84</v>
      </c>
      <c r="K11" s="20">
        <f>uptake_in_those_aged_70_by_ccg989[[#This Row],[Number of adults aged 67 vaccinated in quarter 1]]/uptake_in_those_aged_70_by_ccg989[[#This Row],[Number of adults aged 67 eligible in quarter 1]]*100</f>
        <v>3.8268792710706148</v>
      </c>
      <c r="L11">
        <v>2154</v>
      </c>
      <c r="M11">
        <v>29</v>
      </c>
      <c r="N11" s="25">
        <f>uptake_in_those_aged_70_by_ccg989[[#This Row],[Number of adults aged 68 vaccinated in quarter 1]]/uptake_in_those_aged_70_by_ccg989[[#This Row],[Number of adults aged 68 eligible in quarter 1]]*100</f>
        <v>1.3463324048282266</v>
      </c>
      <c r="O11" s="21">
        <v>2048</v>
      </c>
      <c r="P11" s="21">
        <v>38</v>
      </c>
      <c r="Q11" s="25">
        <f>uptake_in_those_aged_70_by_ccg989[[#This Row],[Number of adults aged 69 vaccinated in quarter 1]]/uptake_in_those_aged_70_by_ccg989[[#This Row],[Number of adults aged 69 eligible in quarter 1]]*100</f>
        <v>1.85546875</v>
      </c>
      <c r="R11">
        <v>1983</v>
      </c>
      <c r="S11">
        <v>203</v>
      </c>
      <c r="T11" s="20">
        <f>uptake_in_those_aged_70_by_ccg989[[#This Row],[Number of adults aged 70 vaccinated in quarter 1]]/uptake_in_those_aged_70_by_ccg989[[#This Row],[Number of adults aged 70 eligible in quarter 1]]*100</f>
        <v>10.237014624306607</v>
      </c>
      <c r="U11">
        <v>2020</v>
      </c>
      <c r="V11">
        <v>928</v>
      </c>
      <c r="W11" s="20">
        <f>uptake_in_those_aged_70_by_ccg989[[#This Row],[Number of adults aged 71 vaccinated in quarter 1]]/uptake_in_those_aged_70_by_ccg989[[#This Row],[Number of adults aged 71 eligible in quarter 1]]*100</f>
        <v>45.940594059405946</v>
      </c>
      <c r="X11">
        <v>1939</v>
      </c>
      <c r="Y11">
        <v>624</v>
      </c>
      <c r="Z11" s="20">
        <f>uptake_in_those_aged_70_by_ccg989[[#This Row],[Number of adults aged 72 vaccinated in quarter 1]]/uptake_in_those_aged_70_by_ccg989[[#This Row],[Number of adults aged 72 eligible in quarter 1]]*100</f>
        <v>32.181536874677668</v>
      </c>
      <c r="AA11">
        <v>1874</v>
      </c>
      <c r="AB11">
        <v>350</v>
      </c>
      <c r="AC11" s="20">
        <f>uptake_in_those_aged_70_by_ccg989[[#This Row],[Number of adults aged 73 vaccinated in quarter 1]]/uptake_in_those_aged_70_by_ccg989[[#This Row],[Number of adults aged 73 eligible in quarter 1]]*100</f>
        <v>18.676627534685167</v>
      </c>
      <c r="AD11">
        <v>1856</v>
      </c>
      <c r="AE11">
        <v>240</v>
      </c>
      <c r="AF11" s="20">
        <f>uptake_in_those_aged_70_by_ccg989[[#This Row],[Number of adults aged 74 vaccinated in quarter 1]]/uptake_in_those_aged_70_by_ccg989[[#This Row],[Number of adults aged 74 eligible in quarter 1]]*100</f>
        <v>12.931034482758621</v>
      </c>
      <c r="AG11">
        <v>1956</v>
      </c>
      <c r="AH11">
        <v>201</v>
      </c>
      <c r="AI11" s="25">
        <f>uptake_in_those_aged_70_by_ccg989[[#This Row],[Number of adults aged 75 vaccinated in quarter 1]]/uptake_in_those_aged_70_by_ccg989[[#This Row],[Number of adults aged 75 eligible in quarter 1]]*100</f>
        <v>10.276073619631902</v>
      </c>
      <c r="AJ11">
        <v>1932</v>
      </c>
      <c r="AK11">
        <v>129</v>
      </c>
      <c r="AL11" s="20">
        <f>uptake_in_those_aged_70_by_ccg989[[#This Row],[Number of adults aged 76 vaccinated in quarter 1]]/uptake_in_those_aged_70_by_ccg989[[#This Row],[Number of adults aged 76 eligible in quarter 1]]*100</f>
        <v>6.6770186335403725</v>
      </c>
      <c r="AM11">
        <v>1986</v>
      </c>
      <c r="AN11">
        <v>110</v>
      </c>
      <c r="AO11" s="25">
        <f>uptake_in_those_aged_70_by_ccg989[[#This Row],[Number of adults aged 77 vaccinated in quarter 1]]/uptake_in_those_aged_70_by_ccg989[[#This Row],[Number of adults aged 77 eligible in quarter 1]]*100</f>
        <v>5.5387713997985903</v>
      </c>
      <c r="AP11">
        <v>2316</v>
      </c>
      <c r="AQ11">
        <v>93</v>
      </c>
      <c r="AR11" s="20">
        <f>uptake_in_those_aged_70_by_ccg989[[#This Row],[Number of adults aged 78 vaccinated in quarter 1]]/uptake_in_those_aged_70_by_ccg989[[#This Row],[Number of adults aged 78 eligible in quarter 1]]*100</f>
        <v>4.0155440414507773</v>
      </c>
      <c r="AS11">
        <v>1575</v>
      </c>
      <c r="AT11">
        <v>51</v>
      </c>
      <c r="AU11" s="20">
        <f>uptake_in_those_aged_70_by_ccg989[[#This Row],[Number of adults aged 79 vaccinated in quarter 1]]/uptake_in_those_aged_70_by_ccg989[[#This Row],[Number of adults aged 79 eligible in quarter 1]]*100</f>
        <v>3.2380952380952377</v>
      </c>
      <c r="AV11">
        <v>1498</v>
      </c>
      <c r="AW11">
        <v>48</v>
      </c>
      <c r="AX11" s="25">
        <f>uptake_in_those_aged_70_by_ccg989[[#This Row],[Number of adults aged 80 vaccinated in quarter 1]]/uptake_in_those_aged_70_by_ccg989[[#This Row],[Number of adults aged 80 eligible in quarter 1]]*100</f>
        <v>3.2042723631508681</v>
      </c>
    </row>
    <row r="12" spans="1:50" x14ac:dyDescent="0.2">
      <c r="A12" t="s">
        <v>126</v>
      </c>
      <c r="B12" t="s">
        <v>127</v>
      </c>
      <c r="C12">
        <v>2688</v>
      </c>
      <c r="D12">
        <v>88</v>
      </c>
      <c r="E12" s="20">
        <f>uptake_in_those_aged_70_by_ccg989[[#This Row],[Number of adults aged 65 vaccinated in quarter 1]]/uptake_in_those_aged_70_by_ccg989[[#This Row],[Number of adults aged 65 eligible in quarter 1]]*100</f>
        <v>3.2738095238095242</v>
      </c>
      <c r="F12">
        <v>2619</v>
      </c>
      <c r="G12">
        <v>609</v>
      </c>
      <c r="H12" s="20">
        <f>uptake_in_those_aged_70_by_ccg989[[#This Row],[Number of adults aged 66 vaccinated in quarter 1]]/uptake_in_those_aged_70_by_ccg989[[#This Row],[Number of adults aged 66 eligible in quarter 1]]*100</f>
        <v>23.253150057273768</v>
      </c>
      <c r="I12" s="21">
        <v>2319</v>
      </c>
      <c r="J12">
        <v>60</v>
      </c>
      <c r="K12" s="20">
        <f>uptake_in_those_aged_70_by_ccg989[[#This Row],[Number of adults aged 67 vaccinated in quarter 1]]/uptake_in_those_aged_70_by_ccg989[[#This Row],[Number of adults aged 67 eligible in quarter 1]]*100</f>
        <v>2.58732212160414</v>
      </c>
      <c r="L12">
        <v>2247</v>
      </c>
      <c r="M12">
        <v>31</v>
      </c>
      <c r="N12" s="25">
        <f>uptake_in_those_aged_70_by_ccg989[[#This Row],[Number of adults aged 68 vaccinated in quarter 1]]/uptake_in_those_aged_70_by_ccg989[[#This Row],[Number of adults aged 68 eligible in quarter 1]]*100</f>
        <v>1.3796172674677347</v>
      </c>
      <c r="O12" s="21">
        <v>2228</v>
      </c>
      <c r="P12" s="21">
        <v>27</v>
      </c>
      <c r="Q12" s="25">
        <f>uptake_in_those_aged_70_by_ccg989[[#This Row],[Number of adults aged 69 vaccinated in quarter 1]]/uptake_in_those_aged_70_by_ccg989[[#This Row],[Number of adults aged 69 eligible in quarter 1]]*100</f>
        <v>1.2118491921005385</v>
      </c>
      <c r="R12">
        <v>2067</v>
      </c>
      <c r="S12">
        <v>101</v>
      </c>
      <c r="T12" s="20">
        <f>uptake_in_those_aged_70_by_ccg989[[#This Row],[Number of adults aged 70 vaccinated in quarter 1]]/uptake_in_those_aged_70_by_ccg989[[#This Row],[Number of adults aged 70 eligible in quarter 1]]*100</f>
        <v>4.8863086598935661</v>
      </c>
      <c r="U12">
        <v>2073</v>
      </c>
      <c r="V12">
        <v>741</v>
      </c>
      <c r="W12" s="20">
        <f>uptake_in_those_aged_70_by_ccg989[[#This Row],[Number of adults aged 71 vaccinated in quarter 1]]/uptake_in_those_aged_70_by_ccg989[[#This Row],[Number of adults aged 71 eligible in quarter 1]]*100</f>
        <v>35.745296671490593</v>
      </c>
      <c r="X12">
        <v>2147</v>
      </c>
      <c r="Y12">
        <v>596</v>
      </c>
      <c r="Z12" s="20">
        <f>uptake_in_those_aged_70_by_ccg989[[#This Row],[Number of adults aged 72 vaccinated in quarter 1]]/uptake_in_those_aged_70_by_ccg989[[#This Row],[Number of adults aged 72 eligible in quarter 1]]*100</f>
        <v>27.759664648346533</v>
      </c>
      <c r="AA12">
        <v>1904</v>
      </c>
      <c r="AB12">
        <v>273</v>
      </c>
      <c r="AC12" s="20">
        <f>uptake_in_those_aged_70_by_ccg989[[#This Row],[Number of adults aged 73 vaccinated in quarter 1]]/uptake_in_those_aged_70_by_ccg989[[#This Row],[Number of adults aged 73 eligible in quarter 1]]*100</f>
        <v>14.338235294117647</v>
      </c>
      <c r="AD12">
        <v>1888</v>
      </c>
      <c r="AE12">
        <v>254</v>
      </c>
      <c r="AF12" s="20">
        <f>uptake_in_those_aged_70_by_ccg989[[#This Row],[Number of adults aged 74 vaccinated in quarter 1]]/uptake_in_those_aged_70_by_ccg989[[#This Row],[Number of adults aged 74 eligible in quarter 1]]*100</f>
        <v>13.453389830508474</v>
      </c>
      <c r="AG12">
        <v>1847</v>
      </c>
      <c r="AH12">
        <v>184</v>
      </c>
      <c r="AI12" s="25">
        <f>uptake_in_those_aged_70_by_ccg989[[#This Row],[Number of adults aged 75 vaccinated in quarter 1]]/uptake_in_those_aged_70_by_ccg989[[#This Row],[Number of adults aged 75 eligible in quarter 1]]*100</f>
        <v>9.9621007038440723</v>
      </c>
      <c r="AJ12">
        <v>1875</v>
      </c>
      <c r="AK12">
        <v>132</v>
      </c>
      <c r="AL12" s="20">
        <f>uptake_in_those_aged_70_by_ccg989[[#This Row],[Number of adults aged 76 vaccinated in quarter 1]]/uptake_in_those_aged_70_by_ccg989[[#This Row],[Number of adults aged 76 eligible in quarter 1]]*100</f>
        <v>7.04</v>
      </c>
      <c r="AM12">
        <v>1961</v>
      </c>
      <c r="AN12">
        <v>120</v>
      </c>
      <c r="AO12" s="25">
        <f>uptake_in_those_aged_70_by_ccg989[[#This Row],[Number of adults aged 77 vaccinated in quarter 1]]/uptake_in_those_aged_70_by_ccg989[[#This Row],[Number of adults aged 77 eligible in quarter 1]]*100</f>
        <v>6.1193268740438551</v>
      </c>
      <c r="AP12">
        <v>2184</v>
      </c>
      <c r="AQ12">
        <v>110</v>
      </c>
      <c r="AR12" s="20">
        <f>uptake_in_those_aged_70_by_ccg989[[#This Row],[Number of adults aged 78 vaccinated in quarter 1]]/uptake_in_those_aged_70_by_ccg989[[#This Row],[Number of adults aged 78 eligible in quarter 1]]*100</f>
        <v>5.0366300366300365</v>
      </c>
      <c r="AS12">
        <v>1551</v>
      </c>
      <c r="AT12">
        <v>59</v>
      </c>
      <c r="AU12" s="20">
        <f>uptake_in_those_aged_70_by_ccg989[[#This Row],[Number of adults aged 79 vaccinated in quarter 1]]/uptake_in_those_aged_70_by_ccg989[[#This Row],[Number of adults aged 79 eligible in quarter 1]]*100</f>
        <v>3.8039974210186975</v>
      </c>
      <c r="AV12">
        <v>1389</v>
      </c>
      <c r="AW12">
        <v>34</v>
      </c>
      <c r="AX12" s="25">
        <f>uptake_in_those_aged_70_by_ccg989[[#This Row],[Number of adults aged 80 vaccinated in quarter 1]]/uptake_in_those_aged_70_by_ccg989[[#This Row],[Number of adults aged 80 eligible in quarter 1]]*100</f>
        <v>2.4478041756659468</v>
      </c>
    </row>
    <row r="13" spans="1:50" x14ac:dyDescent="0.2">
      <c r="A13" t="s">
        <v>128</v>
      </c>
      <c r="B13" t="s">
        <v>129</v>
      </c>
      <c r="C13">
        <v>4620</v>
      </c>
      <c r="D13">
        <v>193</v>
      </c>
      <c r="E13" s="20">
        <f>uptake_in_those_aged_70_by_ccg989[[#This Row],[Number of adults aged 65 vaccinated in quarter 1]]/uptake_in_those_aged_70_by_ccg989[[#This Row],[Number of adults aged 65 eligible in quarter 1]]*100</f>
        <v>4.1774891774891776</v>
      </c>
      <c r="F13">
        <v>4563</v>
      </c>
      <c r="G13">
        <v>1307</v>
      </c>
      <c r="H13" s="20">
        <f>uptake_in_those_aged_70_by_ccg989[[#This Row],[Number of adults aged 66 vaccinated in quarter 1]]/uptake_in_those_aged_70_by_ccg989[[#This Row],[Number of adults aged 66 eligible in quarter 1]]*100</f>
        <v>28.643436335744028</v>
      </c>
      <c r="I13" s="21">
        <v>4416</v>
      </c>
      <c r="J13">
        <v>133</v>
      </c>
      <c r="K13" s="20">
        <f>uptake_in_those_aged_70_by_ccg989[[#This Row],[Number of adults aged 67 vaccinated in quarter 1]]/uptake_in_those_aged_70_by_ccg989[[#This Row],[Number of adults aged 67 eligible in quarter 1]]*100</f>
        <v>3.0117753623188404</v>
      </c>
      <c r="L13">
        <v>4314</v>
      </c>
      <c r="M13">
        <v>59</v>
      </c>
      <c r="N13" s="25">
        <f>uptake_in_those_aged_70_by_ccg989[[#This Row],[Number of adults aged 68 vaccinated in quarter 1]]/uptake_in_those_aged_70_by_ccg989[[#This Row],[Number of adults aged 68 eligible in quarter 1]]*100</f>
        <v>1.3676402410755679</v>
      </c>
      <c r="O13" s="21">
        <v>4066</v>
      </c>
      <c r="P13" s="21">
        <v>51</v>
      </c>
      <c r="Q13" s="25">
        <f>uptake_in_those_aged_70_by_ccg989[[#This Row],[Number of adults aged 69 vaccinated in quarter 1]]/uptake_in_those_aged_70_by_ccg989[[#This Row],[Number of adults aged 69 eligible in quarter 1]]*100</f>
        <v>1.2543039842597148</v>
      </c>
      <c r="R13">
        <v>3822</v>
      </c>
      <c r="S13">
        <v>278</v>
      </c>
      <c r="T13" s="20">
        <f>uptake_in_those_aged_70_by_ccg989[[#This Row],[Number of adults aged 70 vaccinated in quarter 1]]/uptake_in_those_aged_70_by_ccg989[[#This Row],[Number of adults aged 70 eligible in quarter 1]]*100</f>
        <v>7.2736787022501304</v>
      </c>
      <c r="U13">
        <v>3716</v>
      </c>
      <c r="V13">
        <v>1557</v>
      </c>
      <c r="W13" s="20">
        <f>uptake_in_those_aged_70_by_ccg989[[#This Row],[Number of adults aged 71 vaccinated in quarter 1]]/uptake_in_those_aged_70_by_ccg989[[#This Row],[Number of adults aged 71 eligible in quarter 1]]*100</f>
        <v>41.899892357373517</v>
      </c>
      <c r="X13">
        <v>3694</v>
      </c>
      <c r="Y13">
        <v>1093</v>
      </c>
      <c r="Z13" s="20">
        <f>uptake_in_those_aged_70_by_ccg989[[#This Row],[Number of adults aged 72 vaccinated in quarter 1]]/uptake_in_those_aged_70_by_ccg989[[#This Row],[Number of adults aged 72 eligible in quarter 1]]*100</f>
        <v>29.588521927449918</v>
      </c>
      <c r="AA13">
        <v>3505</v>
      </c>
      <c r="AB13">
        <v>536</v>
      </c>
      <c r="AC13" s="20">
        <f>uptake_in_those_aged_70_by_ccg989[[#This Row],[Number of adults aged 73 vaccinated in quarter 1]]/uptake_in_those_aged_70_by_ccg989[[#This Row],[Number of adults aged 73 eligible in quarter 1]]*100</f>
        <v>15.292439372325251</v>
      </c>
      <c r="AD13">
        <v>3522</v>
      </c>
      <c r="AE13">
        <v>364</v>
      </c>
      <c r="AF13" s="20">
        <f>uptake_in_those_aged_70_by_ccg989[[#This Row],[Number of adults aged 74 vaccinated in quarter 1]]/uptake_in_those_aged_70_by_ccg989[[#This Row],[Number of adults aged 74 eligible in quarter 1]]*100</f>
        <v>10.33503691084611</v>
      </c>
      <c r="AG13">
        <v>3526</v>
      </c>
      <c r="AH13">
        <v>329</v>
      </c>
      <c r="AI13" s="25">
        <f>uptake_in_those_aged_70_by_ccg989[[#This Row],[Number of adults aged 75 vaccinated in quarter 1]]/uptake_in_those_aged_70_by_ccg989[[#This Row],[Number of adults aged 75 eligible in quarter 1]]*100</f>
        <v>9.3306863301191143</v>
      </c>
      <c r="AJ13">
        <v>3623</v>
      </c>
      <c r="AK13">
        <v>244</v>
      </c>
      <c r="AL13" s="20">
        <f>uptake_in_those_aged_70_by_ccg989[[#This Row],[Number of adults aged 76 vaccinated in quarter 1]]/uptake_in_those_aged_70_by_ccg989[[#This Row],[Number of adults aged 76 eligible in quarter 1]]*100</f>
        <v>6.7347502070107641</v>
      </c>
      <c r="AM13">
        <v>3757</v>
      </c>
      <c r="AN13">
        <v>192</v>
      </c>
      <c r="AO13" s="25">
        <f>uptake_in_those_aged_70_by_ccg989[[#This Row],[Number of adults aged 77 vaccinated in quarter 1]]/uptake_in_those_aged_70_by_ccg989[[#This Row],[Number of adults aged 77 eligible in quarter 1]]*100</f>
        <v>5.1104604737822728</v>
      </c>
      <c r="AP13">
        <v>4052</v>
      </c>
      <c r="AQ13">
        <v>149</v>
      </c>
      <c r="AR13" s="20">
        <f>uptake_in_those_aged_70_by_ccg989[[#This Row],[Number of adults aged 78 vaccinated in quarter 1]]/uptake_in_those_aged_70_by_ccg989[[#This Row],[Number of adults aged 78 eligible in quarter 1]]*100</f>
        <v>3.677196446199408</v>
      </c>
      <c r="AS13">
        <v>2936</v>
      </c>
      <c r="AT13">
        <v>75</v>
      </c>
      <c r="AU13" s="20">
        <f>uptake_in_those_aged_70_by_ccg989[[#This Row],[Number of adults aged 79 vaccinated in quarter 1]]/uptake_in_those_aged_70_by_ccg989[[#This Row],[Number of adults aged 79 eligible in quarter 1]]*100</f>
        <v>2.5544959128065394</v>
      </c>
      <c r="AV13">
        <v>2599</v>
      </c>
      <c r="AW13">
        <v>60</v>
      </c>
      <c r="AX13" s="25">
        <f>uptake_in_those_aged_70_by_ccg989[[#This Row],[Number of adults aged 80 vaccinated in quarter 1]]/uptake_in_those_aged_70_by_ccg989[[#This Row],[Number of adults aged 80 eligible in quarter 1]]*100</f>
        <v>2.308580223162755</v>
      </c>
    </row>
    <row r="14" spans="1:50" x14ac:dyDescent="0.2">
      <c r="A14" t="s">
        <v>130</v>
      </c>
      <c r="B14" t="s">
        <v>131</v>
      </c>
      <c r="C14">
        <v>2615</v>
      </c>
      <c r="D14">
        <v>103</v>
      </c>
      <c r="E14" s="20">
        <f>uptake_in_those_aged_70_by_ccg989[[#This Row],[Number of adults aged 65 vaccinated in quarter 1]]/uptake_in_those_aged_70_by_ccg989[[#This Row],[Number of adults aged 65 eligible in quarter 1]]*100</f>
        <v>3.9388145315487573</v>
      </c>
      <c r="F14">
        <v>2501</v>
      </c>
      <c r="G14">
        <v>717</v>
      </c>
      <c r="H14" s="20">
        <f>uptake_in_those_aged_70_by_ccg989[[#This Row],[Number of adults aged 66 vaccinated in quarter 1]]/uptake_in_those_aged_70_by_ccg989[[#This Row],[Number of adults aged 66 eligible in quarter 1]]*100</f>
        <v>28.668532586965213</v>
      </c>
      <c r="I14" s="21">
        <v>2522</v>
      </c>
      <c r="J14">
        <v>85</v>
      </c>
      <c r="K14" s="20">
        <f>uptake_in_those_aged_70_by_ccg989[[#This Row],[Number of adults aged 67 vaccinated in quarter 1]]/uptake_in_those_aged_70_by_ccg989[[#This Row],[Number of adults aged 67 eligible in quarter 1]]*100</f>
        <v>3.3703409992069786</v>
      </c>
      <c r="L14">
        <v>2326</v>
      </c>
      <c r="M14">
        <v>43</v>
      </c>
      <c r="N14" s="25">
        <f>uptake_in_those_aged_70_by_ccg989[[#This Row],[Number of adults aged 68 vaccinated in quarter 1]]/uptake_in_those_aged_70_by_ccg989[[#This Row],[Number of adults aged 68 eligible in quarter 1]]*100</f>
        <v>1.8486672398968185</v>
      </c>
      <c r="O14" s="21">
        <v>2310</v>
      </c>
      <c r="P14" s="21">
        <v>31</v>
      </c>
      <c r="Q14" s="25">
        <f>uptake_in_those_aged_70_by_ccg989[[#This Row],[Number of adults aged 69 vaccinated in quarter 1]]/uptake_in_those_aged_70_by_ccg989[[#This Row],[Number of adults aged 69 eligible in quarter 1]]*100</f>
        <v>1.3419913419913421</v>
      </c>
      <c r="R14">
        <v>2126</v>
      </c>
      <c r="S14">
        <v>171</v>
      </c>
      <c r="T14" s="20">
        <f>uptake_in_those_aged_70_by_ccg989[[#This Row],[Number of adults aged 70 vaccinated in quarter 1]]/uptake_in_those_aged_70_by_ccg989[[#This Row],[Number of adults aged 70 eligible in quarter 1]]*100</f>
        <v>8.0432737535277514</v>
      </c>
      <c r="U14">
        <v>2157</v>
      </c>
      <c r="V14">
        <v>908</v>
      </c>
      <c r="W14" s="20">
        <f>uptake_in_those_aged_70_by_ccg989[[#This Row],[Number of adults aged 71 vaccinated in quarter 1]]/uptake_in_those_aged_70_by_ccg989[[#This Row],[Number of adults aged 71 eligible in quarter 1]]*100</f>
        <v>42.095503013444599</v>
      </c>
      <c r="X14">
        <v>2063</v>
      </c>
      <c r="Y14">
        <v>636</v>
      </c>
      <c r="Z14" s="20">
        <f>uptake_in_those_aged_70_by_ccg989[[#This Row],[Number of adults aged 72 vaccinated in quarter 1]]/uptake_in_those_aged_70_by_ccg989[[#This Row],[Number of adults aged 72 eligible in quarter 1]]*100</f>
        <v>30.828889966068836</v>
      </c>
      <c r="AA14">
        <v>2010</v>
      </c>
      <c r="AB14">
        <v>376</v>
      </c>
      <c r="AC14" s="20">
        <f>uptake_in_those_aged_70_by_ccg989[[#This Row],[Number of adults aged 73 vaccinated in quarter 1]]/uptake_in_those_aged_70_by_ccg989[[#This Row],[Number of adults aged 73 eligible in quarter 1]]*100</f>
        <v>18.706467661691541</v>
      </c>
      <c r="AD14">
        <v>1899</v>
      </c>
      <c r="AE14">
        <v>196</v>
      </c>
      <c r="AF14" s="20">
        <f>uptake_in_those_aged_70_by_ccg989[[#This Row],[Number of adults aged 74 vaccinated in quarter 1]]/uptake_in_those_aged_70_by_ccg989[[#This Row],[Number of adults aged 74 eligible in quarter 1]]*100</f>
        <v>10.32122169562928</v>
      </c>
      <c r="AG14">
        <v>1851</v>
      </c>
      <c r="AH14">
        <v>147</v>
      </c>
      <c r="AI14" s="25">
        <f>uptake_in_those_aged_70_by_ccg989[[#This Row],[Number of adults aged 75 vaccinated in quarter 1]]/uptake_in_those_aged_70_by_ccg989[[#This Row],[Number of adults aged 75 eligible in quarter 1]]*100</f>
        <v>7.9416531604538081</v>
      </c>
      <c r="AJ14">
        <v>1876</v>
      </c>
      <c r="AK14">
        <v>113</v>
      </c>
      <c r="AL14" s="20">
        <f>uptake_in_those_aged_70_by_ccg989[[#This Row],[Number of adults aged 76 vaccinated in quarter 1]]/uptake_in_those_aged_70_by_ccg989[[#This Row],[Number of adults aged 76 eligible in quarter 1]]*100</f>
        <v>6.023454157782516</v>
      </c>
      <c r="AM14">
        <v>1823</v>
      </c>
      <c r="AN14">
        <v>80</v>
      </c>
      <c r="AO14" s="25">
        <f>uptake_in_those_aged_70_by_ccg989[[#This Row],[Number of adults aged 77 vaccinated in quarter 1]]/uptake_in_those_aged_70_by_ccg989[[#This Row],[Number of adults aged 77 eligible in quarter 1]]*100</f>
        <v>4.3883708173340645</v>
      </c>
      <c r="AP14">
        <v>2058</v>
      </c>
      <c r="AQ14">
        <v>61</v>
      </c>
      <c r="AR14" s="20">
        <f>uptake_in_those_aged_70_by_ccg989[[#This Row],[Number of adults aged 78 vaccinated in quarter 1]]/uptake_in_those_aged_70_by_ccg989[[#This Row],[Number of adults aged 78 eligible in quarter 1]]*100</f>
        <v>2.9640427599611274</v>
      </c>
      <c r="AS14">
        <v>1461</v>
      </c>
      <c r="AT14">
        <v>47</v>
      </c>
      <c r="AU14" s="20">
        <f>uptake_in_those_aged_70_by_ccg989[[#This Row],[Number of adults aged 79 vaccinated in quarter 1]]/uptake_in_those_aged_70_by_ccg989[[#This Row],[Number of adults aged 79 eligible in quarter 1]]*100</f>
        <v>3.2169746748802193</v>
      </c>
      <c r="AV14">
        <v>1335</v>
      </c>
      <c r="AW14">
        <v>31</v>
      </c>
      <c r="AX14" s="25">
        <f>uptake_in_those_aged_70_by_ccg989[[#This Row],[Number of adults aged 80 vaccinated in quarter 1]]/uptake_in_those_aged_70_by_ccg989[[#This Row],[Number of adults aged 80 eligible in quarter 1]]*100</f>
        <v>2.3220973782771535</v>
      </c>
    </row>
    <row r="15" spans="1:50" x14ac:dyDescent="0.2">
      <c r="A15" t="s">
        <v>132</v>
      </c>
      <c r="B15" t="s">
        <v>133</v>
      </c>
      <c r="C15">
        <v>2437</v>
      </c>
      <c r="D15">
        <v>138</v>
      </c>
      <c r="E15" s="20">
        <f>uptake_in_those_aged_70_by_ccg989[[#This Row],[Number of adults aged 65 vaccinated in quarter 1]]/uptake_in_those_aged_70_by_ccg989[[#This Row],[Number of adults aged 65 eligible in quarter 1]]*100</f>
        <v>5.6627000410340589</v>
      </c>
      <c r="F15">
        <v>2322</v>
      </c>
      <c r="G15">
        <v>836</v>
      </c>
      <c r="H15" s="20">
        <f>uptake_in_those_aged_70_by_ccg989[[#This Row],[Number of adults aged 66 vaccinated in quarter 1]]/uptake_in_those_aged_70_by_ccg989[[#This Row],[Number of adults aged 66 eligible in quarter 1]]*100</f>
        <v>36.003445305770889</v>
      </c>
      <c r="I15" s="21">
        <v>2231</v>
      </c>
      <c r="J15">
        <v>52</v>
      </c>
      <c r="K15" s="20">
        <f>uptake_in_those_aged_70_by_ccg989[[#This Row],[Number of adults aged 67 vaccinated in quarter 1]]/uptake_in_those_aged_70_by_ccg989[[#This Row],[Number of adults aged 67 eligible in quarter 1]]*100</f>
        <v>2.3307933662034963</v>
      </c>
      <c r="L15">
        <v>2145</v>
      </c>
      <c r="M15">
        <v>28</v>
      </c>
      <c r="N15" s="25">
        <f>uptake_in_those_aged_70_by_ccg989[[#This Row],[Number of adults aged 68 vaccinated in quarter 1]]/uptake_in_those_aged_70_by_ccg989[[#This Row],[Number of adults aged 68 eligible in quarter 1]]*100</f>
        <v>1.3053613053613053</v>
      </c>
      <c r="O15" s="21">
        <v>2085</v>
      </c>
      <c r="P15" s="21">
        <v>30</v>
      </c>
      <c r="Q15" s="25">
        <f>uptake_in_those_aged_70_by_ccg989[[#This Row],[Number of adults aged 69 vaccinated in quarter 1]]/uptake_in_those_aged_70_by_ccg989[[#This Row],[Number of adults aged 69 eligible in quarter 1]]*100</f>
        <v>1.4388489208633095</v>
      </c>
      <c r="R15">
        <v>1917</v>
      </c>
      <c r="S15">
        <v>155</v>
      </c>
      <c r="T15" s="20">
        <f>uptake_in_those_aged_70_by_ccg989[[#This Row],[Number of adults aged 70 vaccinated in quarter 1]]/uptake_in_those_aged_70_by_ccg989[[#This Row],[Number of adults aged 70 eligible in quarter 1]]*100</f>
        <v>8.0855503390714656</v>
      </c>
      <c r="U15">
        <v>1812</v>
      </c>
      <c r="V15">
        <v>838</v>
      </c>
      <c r="W15" s="20">
        <f>uptake_in_those_aged_70_by_ccg989[[#This Row],[Number of adults aged 71 vaccinated in quarter 1]]/uptake_in_those_aged_70_by_ccg989[[#This Row],[Number of adults aged 71 eligible in quarter 1]]*100</f>
        <v>46.247240618101543</v>
      </c>
      <c r="X15">
        <v>1847</v>
      </c>
      <c r="Y15">
        <v>491</v>
      </c>
      <c r="Z15" s="20">
        <f>uptake_in_those_aged_70_by_ccg989[[#This Row],[Number of adults aged 72 vaccinated in quarter 1]]/uptake_in_those_aged_70_by_ccg989[[#This Row],[Number of adults aged 72 eligible in quarter 1]]*100</f>
        <v>26.583649160801297</v>
      </c>
      <c r="AA15">
        <v>1740</v>
      </c>
      <c r="AB15">
        <v>262</v>
      </c>
      <c r="AC15" s="20">
        <f>uptake_in_those_aged_70_by_ccg989[[#This Row],[Number of adults aged 73 vaccinated in quarter 1]]/uptake_in_those_aged_70_by_ccg989[[#This Row],[Number of adults aged 73 eligible in quarter 1]]*100</f>
        <v>15.057471264367816</v>
      </c>
      <c r="AD15">
        <v>1708</v>
      </c>
      <c r="AE15">
        <v>147</v>
      </c>
      <c r="AF15" s="20">
        <f>uptake_in_those_aged_70_by_ccg989[[#This Row],[Number of adults aged 74 vaccinated in quarter 1]]/uptake_in_those_aged_70_by_ccg989[[#This Row],[Number of adults aged 74 eligible in quarter 1]]*100</f>
        <v>8.6065573770491799</v>
      </c>
      <c r="AG15">
        <v>1687</v>
      </c>
      <c r="AH15">
        <v>128</v>
      </c>
      <c r="AI15" s="25">
        <f>uptake_in_those_aged_70_by_ccg989[[#This Row],[Number of adults aged 75 vaccinated in quarter 1]]/uptake_in_those_aged_70_by_ccg989[[#This Row],[Number of adults aged 75 eligible in quarter 1]]*100</f>
        <v>7.5874333135743921</v>
      </c>
      <c r="AJ15">
        <v>1683</v>
      </c>
      <c r="AK15">
        <v>92</v>
      </c>
      <c r="AL15" s="20">
        <f>uptake_in_those_aged_70_by_ccg989[[#This Row],[Number of adults aged 76 vaccinated in quarter 1]]/uptake_in_those_aged_70_by_ccg989[[#This Row],[Number of adults aged 76 eligible in quarter 1]]*100</f>
        <v>5.4664289958407606</v>
      </c>
      <c r="AM15">
        <v>1682</v>
      </c>
      <c r="AN15">
        <v>72</v>
      </c>
      <c r="AO15" s="25">
        <f>uptake_in_those_aged_70_by_ccg989[[#This Row],[Number of adults aged 77 vaccinated in quarter 1]]/uptake_in_those_aged_70_by_ccg989[[#This Row],[Number of adults aged 77 eligible in quarter 1]]*100</f>
        <v>4.2806183115338881</v>
      </c>
      <c r="AP15">
        <v>1844</v>
      </c>
      <c r="AQ15">
        <v>89</v>
      </c>
      <c r="AR15" s="20">
        <f>uptake_in_those_aged_70_by_ccg989[[#This Row],[Number of adults aged 78 vaccinated in quarter 1]]/uptake_in_those_aged_70_by_ccg989[[#This Row],[Number of adults aged 78 eligible in quarter 1]]*100</f>
        <v>4.8264642082429505</v>
      </c>
      <c r="AS15">
        <v>1349</v>
      </c>
      <c r="AT15">
        <v>43</v>
      </c>
      <c r="AU15" s="20">
        <f>uptake_in_those_aged_70_by_ccg989[[#This Row],[Number of adults aged 79 vaccinated in quarter 1]]/uptake_in_those_aged_70_by_ccg989[[#This Row],[Number of adults aged 79 eligible in quarter 1]]*100</f>
        <v>3.1875463306152705</v>
      </c>
      <c r="AV15">
        <v>1237</v>
      </c>
      <c r="AW15">
        <v>22</v>
      </c>
      <c r="AX15" s="25">
        <f>uptake_in_those_aged_70_by_ccg989[[#This Row],[Number of adults aged 80 vaccinated in quarter 1]]/uptake_in_those_aged_70_by_ccg989[[#This Row],[Number of adults aged 80 eligible in quarter 1]]*100</f>
        <v>1.7784963621665322</v>
      </c>
    </row>
    <row r="16" spans="1:50" x14ac:dyDescent="0.2">
      <c r="A16" t="s">
        <v>134</v>
      </c>
      <c r="B16" t="s">
        <v>135</v>
      </c>
      <c r="C16">
        <v>1609</v>
      </c>
      <c r="D16">
        <v>69</v>
      </c>
      <c r="E16" s="20">
        <f>uptake_in_those_aged_70_by_ccg989[[#This Row],[Number of adults aged 65 vaccinated in quarter 1]]/uptake_in_those_aged_70_by_ccg989[[#This Row],[Number of adults aged 65 eligible in quarter 1]]*100</f>
        <v>4.2883778744561845</v>
      </c>
      <c r="F16">
        <v>1688</v>
      </c>
      <c r="G16">
        <v>488</v>
      </c>
      <c r="H16" s="20">
        <f>uptake_in_those_aged_70_by_ccg989[[#This Row],[Number of adults aged 66 vaccinated in quarter 1]]/uptake_in_those_aged_70_by_ccg989[[#This Row],[Number of adults aged 66 eligible in quarter 1]]*100</f>
        <v>28.90995260663507</v>
      </c>
      <c r="I16" s="21">
        <v>1574</v>
      </c>
      <c r="J16">
        <v>33</v>
      </c>
      <c r="K16" s="20">
        <f>uptake_in_those_aged_70_by_ccg989[[#This Row],[Number of adults aged 67 vaccinated in quarter 1]]/uptake_in_those_aged_70_by_ccg989[[#This Row],[Number of adults aged 67 eligible in quarter 1]]*100</f>
        <v>2.0965692503176618</v>
      </c>
      <c r="L16">
        <v>1466</v>
      </c>
      <c r="M16">
        <v>15</v>
      </c>
      <c r="N16" s="25">
        <f>uptake_in_those_aged_70_by_ccg989[[#This Row],[Number of adults aged 68 vaccinated in quarter 1]]/uptake_in_those_aged_70_by_ccg989[[#This Row],[Number of adults aged 68 eligible in quarter 1]]*100</f>
        <v>1.023192360163711</v>
      </c>
      <c r="O16" s="21">
        <v>1503</v>
      </c>
      <c r="P16" s="21">
        <v>27</v>
      </c>
      <c r="Q16" s="25">
        <f>uptake_in_those_aged_70_by_ccg989[[#This Row],[Number of adults aged 69 vaccinated in quarter 1]]/uptake_in_those_aged_70_by_ccg989[[#This Row],[Number of adults aged 69 eligible in quarter 1]]*100</f>
        <v>1.7964071856287425</v>
      </c>
      <c r="R16">
        <v>1369</v>
      </c>
      <c r="S16">
        <v>114</v>
      </c>
      <c r="T16" s="20">
        <f>uptake_in_those_aged_70_by_ccg989[[#This Row],[Number of adults aged 70 vaccinated in quarter 1]]/uptake_in_those_aged_70_by_ccg989[[#This Row],[Number of adults aged 70 eligible in quarter 1]]*100</f>
        <v>8.3272461650840022</v>
      </c>
      <c r="U16">
        <v>1350</v>
      </c>
      <c r="V16">
        <v>538</v>
      </c>
      <c r="W16" s="20">
        <f>uptake_in_those_aged_70_by_ccg989[[#This Row],[Number of adults aged 71 vaccinated in quarter 1]]/uptake_in_those_aged_70_by_ccg989[[#This Row],[Number of adults aged 71 eligible in quarter 1]]*100</f>
        <v>39.851851851851848</v>
      </c>
      <c r="X16">
        <v>1365</v>
      </c>
      <c r="Y16">
        <v>428</v>
      </c>
      <c r="Z16" s="20">
        <f>uptake_in_those_aged_70_by_ccg989[[#This Row],[Number of adults aged 72 vaccinated in quarter 1]]/uptake_in_those_aged_70_by_ccg989[[#This Row],[Number of adults aged 72 eligible in quarter 1]]*100</f>
        <v>31.355311355311354</v>
      </c>
      <c r="AA16">
        <v>1283</v>
      </c>
      <c r="AB16">
        <v>217</v>
      </c>
      <c r="AC16" s="20">
        <f>uptake_in_those_aged_70_by_ccg989[[#This Row],[Number of adults aged 73 vaccinated in quarter 1]]/uptake_in_those_aged_70_by_ccg989[[#This Row],[Number of adults aged 73 eligible in quarter 1]]*100</f>
        <v>16.913484021823848</v>
      </c>
      <c r="AD16">
        <v>1319</v>
      </c>
      <c r="AE16">
        <v>183</v>
      </c>
      <c r="AF16" s="20">
        <f>uptake_in_those_aged_70_by_ccg989[[#This Row],[Number of adults aged 74 vaccinated in quarter 1]]/uptake_in_those_aged_70_by_ccg989[[#This Row],[Number of adults aged 74 eligible in quarter 1]]*100</f>
        <v>13.874147081122063</v>
      </c>
      <c r="AG16">
        <v>1268</v>
      </c>
      <c r="AH16">
        <v>132</v>
      </c>
      <c r="AI16" s="25">
        <f>uptake_in_those_aged_70_by_ccg989[[#This Row],[Number of adults aged 75 vaccinated in quarter 1]]/uptake_in_those_aged_70_by_ccg989[[#This Row],[Number of adults aged 75 eligible in quarter 1]]*100</f>
        <v>10.410094637223976</v>
      </c>
      <c r="AJ16">
        <v>1257</v>
      </c>
      <c r="AK16">
        <v>90</v>
      </c>
      <c r="AL16" s="20">
        <f>uptake_in_those_aged_70_by_ccg989[[#This Row],[Number of adults aged 76 vaccinated in quarter 1]]/uptake_in_those_aged_70_by_ccg989[[#This Row],[Number of adults aged 76 eligible in quarter 1]]*100</f>
        <v>7.1599045346062056</v>
      </c>
      <c r="AM16">
        <v>1258</v>
      </c>
      <c r="AN16">
        <v>90</v>
      </c>
      <c r="AO16" s="25">
        <f>uptake_in_those_aged_70_by_ccg989[[#This Row],[Number of adults aged 77 vaccinated in quarter 1]]/uptake_in_those_aged_70_by_ccg989[[#This Row],[Number of adults aged 77 eligible in quarter 1]]*100</f>
        <v>7.1542130365659773</v>
      </c>
      <c r="AP16">
        <v>1298</v>
      </c>
      <c r="AQ16">
        <v>77</v>
      </c>
      <c r="AR16" s="20">
        <f>uptake_in_those_aged_70_by_ccg989[[#This Row],[Number of adults aged 78 vaccinated in quarter 1]]/uptake_in_those_aged_70_by_ccg989[[#This Row],[Number of adults aged 78 eligible in quarter 1]]*100</f>
        <v>5.9322033898305087</v>
      </c>
      <c r="AS16">
        <v>917</v>
      </c>
      <c r="AT16">
        <v>28</v>
      </c>
      <c r="AU16" s="20">
        <f>uptake_in_those_aged_70_by_ccg989[[#This Row],[Number of adults aged 79 vaccinated in quarter 1]]/uptake_in_those_aged_70_by_ccg989[[#This Row],[Number of adults aged 79 eligible in quarter 1]]*100</f>
        <v>3.0534351145038165</v>
      </c>
      <c r="AV16">
        <v>731</v>
      </c>
      <c r="AW16">
        <v>35</v>
      </c>
      <c r="AX16" s="25">
        <f>uptake_in_those_aged_70_by_ccg989[[#This Row],[Number of adults aged 80 vaccinated in quarter 1]]/uptake_in_those_aged_70_by_ccg989[[#This Row],[Number of adults aged 80 eligible in quarter 1]]*100</f>
        <v>4.7879616963064295</v>
      </c>
    </row>
    <row r="17" spans="1:50" x14ac:dyDescent="0.2">
      <c r="A17" t="s">
        <v>136</v>
      </c>
      <c r="B17" t="s">
        <v>137</v>
      </c>
      <c r="C17">
        <v>2691</v>
      </c>
      <c r="D17">
        <v>112</v>
      </c>
      <c r="E17" s="20">
        <f>uptake_in_those_aged_70_by_ccg989[[#This Row],[Number of adults aged 65 vaccinated in quarter 1]]/uptake_in_those_aged_70_by_ccg989[[#This Row],[Number of adults aged 65 eligible in quarter 1]]*100</f>
        <v>4.1620215533259008</v>
      </c>
      <c r="F17">
        <v>2662</v>
      </c>
      <c r="G17">
        <v>719</v>
      </c>
      <c r="H17" s="20">
        <f>uptake_in_those_aged_70_by_ccg989[[#This Row],[Number of adults aged 66 vaccinated in quarter 1]]/uptake_in_those_aged_70_by_ccg989[[#This Row],[Number of adults aged 66 eligible in quarter 1]]*100</f>
        <v>27.009767092411717</v>
      </c>
      <c r="I17" s="21">
        <v>2482</v>
      </c>
      <c r="J17">
        <v>61</v>
      </c>
      <c r="K17" s="20">
        <f>uptake_in_those_aged_70_by_ccg989[[#This Row],[Number of adults aged 67 vaccinated in quarter 1]]/uptake_in_those_aged_70_by_ccg989[[#This Row],[Number of adults aged 67 eligible in quarter 1]]*100</f>
        <v>2.4576954069298953</v>
      </c>
      <c r="L17">
        <v>2440</v>
      </c>
      <c r="M17">
        <v>35</v>
      </c>
      <c r="N17" s="25">
        <f>uptake_in_those_aged_70_by_ccg989[[#This Row],[Number of adults aged 68 vaccinated in quarter 1]]/uptake_in_those_aged_70_by_ccg989[[#This Row],[Number of adults aged 68 eligible in quarter 1]]*100</f>
        <v>1.4344262295081966</v>
      </c>
      <c r="O17" s="21">
        <v>2054</v>
      </c>
      <c r="P17" s="21">
        <v>24</v>
      </c>
      <c r="Q17" s="25">
        <f>uptake_in_those_aged_70_by_ccg989[[#This Row],[Number of adults aged 69 vaccinated in quarter 1]]/uptake_in_those_aged_70_by_ccg989[[#This Row],[Number of adults aged 69 eligible in quarter 1]]*100</f>
        <v>1.1684518013631937</v>
      </c>
      <c r="R17">
        <v>2022</v>
      </c>
      <c r="S17">
        <v>151</v>
      </c>
      <c r="T17" s="20">
        <f>uptake_in_those_aged_70_by_ccg989[[#This Row],[Number of adults aged 70 vaccinated in quarter 1]]/uptake_in_those_aged_70_by_ccg989[[#This Row],[Number of adults aged 70 eligible in quarter 1]]*100</f>
        <v>7.4678536102868449</v>
      </c>
      <c r="U17">
        <v>1892</v>
      </c>
      <c r="V17">
        <v>755</v>
      </c>
      <c r="W17" s="20">
        <f>uptake_in_those_aged_70_by_ccg989[[#This Row],[Number of adults aged 71 vaccinated in quarter 1]]/uptake_in_those_aged_70_by_ccg989[[#This Row],[Number of adults aged 71 eligible in quarter 1]]*100</f>
        <v>39.904862579281186</v>
      </c>
      <c r="X17">
        <v>1938</v>
      </c>
      <c r="Y17">
        <v>603</v>
      </c>
      <c r="Z17" s="20">
        <f>uptake_in_those_aged_70_by_ccg989[[#This Row],[Number of adults aged 72 vaccinated in quarter 1]]/uptake_in_those_aged_70_by_ccg989[[#This Row],[Number of adults aged 72 eligible in quarter 1]]*100</f>
        <v>31.11455108359133</v>
      </c>
      <c r="AA17">
        <v>1761</v>
      </c>
      <c r="AB17">
        <v>335</v>
      </c>
      <c r="AC17" s="20">
        <f>uptake_in_those_aged_70_by_ccg989[[#This Row],[Number of adults aged 73 vaccinated in quarter 1]]/uptake_in_those_aged_70_by_ccg989[[#This Row],[Number of adults aged 73 eligible in quarter 1]]*100</f>
        <v>19.02328222600795</v>
      </c>
      <c r="AD17">
        <v>1773</v>
      </c>
      <c r="AE17">
        <v>240</v>
      </c>
      <c r="AF17" s="20">
        <f>uptake_in_those_aged_70_by_ccg989[[#This Row],[Number of adults aged 74 vaccinated in quarter 1]]/uptake_in_those_aged_70_by_ccg989[[#This Row],[Number of adults aged 74 eligible in quarter 1]]*100</f>
        <v>13.536379018612521</v>
      </c>
      <c r="AG17">
        <v>1829</v>
      </c>
      <c r="AH17">
        <v>182</v>
      </c>
      <c r="AI17" s="25">
        <f>uptake_in_those_aged_70_by_ccg989[[#This Row],[Number of adults aged 75 vaccinated in quarter 1]]/uptake_in_those_aged_70_by_ccg989[[#This Row],[Number of adults aged 75 eligible in quarter 1]]*100</f>
        <v>9.9507927829414982</v>
      </c>
      <c r="AJ17">
        <v>1785</v>
      </c>
      <c r="AK17">
        <v>166</v>
      </c>
      <c r="AL17" s="20">
        <f>uptake_in_those_aged_70_by_ccg989[[#This Row],[Number of adults aged 76 vaccinated in quarter 1]]/uptake_in_those_aged_70_by_ccg989[[#This Row],[Number of adults aged 76 eligible in quarter 1]]*100</f>
        <v>9.2997198879551828</v>
      </c>
      <c r="AM17">
        <v>1800</v>
      </c>
      <c r="AN17">
        <v>151</v>
      </c>
      <c r="AO17" s="25">
        <f>uptake_in_those_aged_70_by_ccg989[[#This Row],[Number of adults aged 77 vaccinated in quarter 1]]/uptake_in_those_aged_70_by_ccg989[[#This Row],[Number of adults aged 77 eligible in quarter 1]]*100</f>
        <v>8.3888888888888893</v>
      </c>
      <c r="AP17">
        <v>2076</v>
      </c>
      <c r="AQ17">
        <v>127</v>
      </c>
      <c r="AR17" s="20">
        <f>uptake_in_those_aged_70_by_ccg989[[#This Row],[Number of adults aged 78 vaccinated in quarter 1]]/uptake_in_those_aged_70_by_ccg989[[#This Row],[Number of adults aged 78 eligible in quarter 1]]*100</f>
        <v>6.1175337186897885</v>
      </c>
      <c r="AS17">
        <v>1504</v>
      </c>
      <c r="AT17">
        <v>102</v>
      </c>
      <c r="AU17" s="20">
        <f>uptake_in_those_aged_70_by_ccg989[[#This Row],[Number of adults aged 79 vaccinated in quarter 1]]/uptake_in_those_aged_70_by_ccg989[[#This Row],[Number of adults aged 79 eligible in quarter 1]]*100</f>
        <v>6.7819148936170208</v>
      </c>
      <c r="AV17">
        <v>1290</v>
      </c>
      <c r="AW17">
        <v>63</v>
      </c>
      <c r="AX17" s="25">
        <f>uptake_in_those_aged_70_by_ccg989[[#This Row],[Number of adults aged 80 vaccinated in quarter 1]]/uptake_in_those_aged_70_by_ccg989[[#This Row],[Number of adults aged 80 eligible in quarter 1]]*100</f>
        <v>4.8837209302325579</v>
      </c>
    </row>
    <row r="18" spans="1:50" x14ac:dyDescent="0.2">
      <c r="A18" t="s">
        <v>138</v>
      </c>
      <c r="B18" t="s">
        <v>139</v>
      </c>
      <c r="C18">
        <v>4886</v>
      </c>
      <c r="D18">
        <v>214</v>
      </c>
      <c r="E18" s="20">
        <f>uptake_in_those_aged_70_by_ccg989[[#This Row],[Number of adults aged 65 vaccinated in quarter 1]]/uptake_in_those_aged_70_by_ccg989[[#This Row],[Number of adults aged 65 eligible in quarter 1]]*100</f>
        <v>4.379860826852231</v>
      </c>
      <c r="F18">
        <v>4879</v>
      </c>
      <c r="G18">
        <v>1396</v>
      </c>
      <c r="H18" s="20">
        <f>uptake_in_those_aged_70_by_ccg989[[#This Row],[Number of adults aged 66 vaccinated in quarter 1]]/uptake_in_those_aged_70_by_ccg989[[#This Row],[Number of adults aged 66 eligible in quarter 1]]*100</f>
        <v>28.61242057798729</v>
      </c>
      <c r="I18" s="21">
        <v>4699</v>
      </c>
      <c r="J18">
        <v>189</v>
      </c>
      <c r="K18" s="20">
        <f>uptake_in_those_aged_70_by_ccg989[[#This Row],[Number of adults aged 67 vaccinated in quarter 1]]/uptake_in_those_aged_70_by_ccg989[[#This Row],[Number of adults aged 67 eligible in quarter 1]]*100</f>
        <v>4.0221323685890615</v>
      </c>
      <c r="L18">
        <v>4435</v>
      </c>
      <c r="M18">
        <v>107</v>
      </c>
      <c r="N18" s="25">
        <f>uptake_in_those_aged_70_by_ccg989[[#This Row],[Number of adults aged 68 vaccinated in quarter 1]]/uptake_in_those_aged_70_by_ccg989[[#This Row],[Number of adults aged 68 eligible in quarter 1]]*100</f>
        <v>2.4126268320180384</v>
      </c>
      <c r="O18" s="21">
        <v>4241</v>
      </c>
      <c r="P18" s="21">
        <v>98</v>
      </c>
      <c r="Q18" s="25">
        <f>uptake_in_those_aged_70_by_ccg989[[#This Row],[Number of adults aged 69 vaccinated in quarter 1]]/uptake_in_those_aged_70_by_ccg989[[#This Row],[Number of adults aged 69 eligible in quarter 1]]*100</f>
        <v>2.3107757604338599</v>
      </c>
      <c r="R18">
        <v>3959</v>
      </c>
      <c r="S18">
        <v>292</v>
      </c>
      <c r="T18" s="20">
        <f>uptake_in_those_aged_70_by_ccg989[[#This Row],[Number of adults aged 70 vaccinated in quarter 1]]/uptake_in_those_aged_70_by_ccg989[[#This Row],[Number of adults aged 70 eligible in quarter 1]]*100</f>
        <v>7.3755998989643858</v>
      </c>
      <c r="U18">
        <v>3948</v>
      </c>
      <c r="V18">
        <v>1595</v>
      </c>
      <c r="W18" s="20">
        <f>uptake_in_those_aged_70_by_ccg989[[#This Row],[Number of adults aged 71 vaccinated in quarter 1]]/uptake_in_those_aged_70_by_ccg989[[#This Row],[Number of adults aged 71 eligible in quarter 1]]*100</f>
        <v>40.400202634245183</v>
      </c>
      <c r="X18">
        <v>3921</v>
      </c>
      <c r="Y18">
        <v>1369</v>
      </c>
      <c r="Z18" s="20">
        <f>uptake_in_those_aged_70_by_ccg989[[#This Row],[Number of adults aged 72 vaccinated in quarter 1]]/uptake_in_those_aged_70_by_ccg989[[#This Row],[Number of adults aged 72 eligible in quarter 1]]*100</f>
        <v>34.914562611578681</v>
      </c>
      <c r="AA18">
        <v>3757</v>
      </c>
      <c r="AB18">
        <v>843</v>
      </c>
      <c r="AC18" s="20">
        <f>uptake_in_those_aged_70_by_ccg989[[#This Row],[Number of adults aged 73 vaccinated in quarter 1]]/uptake_in_those_aged_70_by_ccg989[[#This Row],[Number of adults aged 73 eligible in quarter 1]]*100</f>
        <v>22.438115517700293</v>
      </c>
      <c r="AD18">
        <v>3890</v>
      </c>
      <c r="AE18">
        <v>631</v>
      </c>
      <c r="AF18" s="20">
        <f>uptake_in_those_aged_70_by_ccg989[[#This Row],[Number of adults aged 74 vaccinated in quarter 1]]/uptake_in_those_aged_70_by_ccg989[[#This Row],[Number of adults aged 74 eligible in quarter 1]]*100</f>
        <v>16.22107969151671</v>
      </c>
      <c r="AG18">
        <v>3834</v>
      </c>
      <c r="AH18">
        <v>557</v>
      </c>
      <c r="AI18" s="25">
        <f>uptake_in_those_aged_70_by_ccg989[[#This Row],[Number of adults aged 75 vaccinated in quarter 1]]/uptake_in_those_aged_70_by_ccg989[[#This Row],[Number of adults aged 75 eligible in quarter 1]]*100</f>
        <v>14.527908189880021</v>
      </c>
      <c r="AJ18">
        <v>3836</v>
      </c>
      <c r="AK18">
        <v>425</v>
      </c>
      <c r="AL18" s="20">
        <f>uptake_in_those_aged_70_by_ccg989[[#This Row],[Number of adults aged 76 vaccinated in quarter 1]]/uptake_in_those_aged_70_by_ccg989[[#This Row],[Number of adults aged 76 eligible in quarter 1]]*100</f>
        <v>11.079249217935349</v>
      </c>
      <c r="AM18">
        <v>3913</v>
      </c>
      <c r="AN18">
        <v>280</v>
      </c>
      <c r="AO18" s="25">
        <f>uptake_in_those_aged_70_by_ccg989[[#This Row],[Number of adults aged 77 vaccinated in quarter 1]]/uptake_in_those_aged_70_by_ccg989[[#This Row],[Number of adults aged 77 eligible in quarter 1]]*100</f>
        <v>7.1556350626118066</v>
      </c>
      <c r="AP18">
        <v>4138</v>
      </c>
      <c r="AQ18">
        <v>239</v>
      </c>
      <c r="AR18" s="20">
        <f>uptake_in_those_aged_70_by_ccg989[[#This Row],[Number of adults aged 78 vaccinated in quarter 1]]/uptake_in_those_aged_70_by_ccg989[[#This Row],[Number of adults aged 78 eligible in quarter 1]]*100</f>
        <v>5.7757370710488161</v>
      </c>
      <c r="AS18">
        <v>3063</v>
      </c>
      <c r="AT18">
        <v>118</v>
      </c>
      <c r="AU18" s="20">
        <f>uptake_in_those_aged_70_by_ccg989[[#This Row],[Number of adults aged 79 vaccinated in quarter 1]]/uptake_in_those_aged_70_by_ccg989[[#This Row],[Number of adults aged 79 eligible in quarter 1]]*100</f>
        <v>3.8524322559582109</v>
      </c>
      <c r="AV18">
        <v>2722</v>
      </c>
      <c r="AW18">
        <v>97</v>
      </c>
      <c r="AX18" s="25">
        <f>uptake_in_those_aged_70_by_ccg989[[#This Row],[Number of adults aged 80 vaccinated in quarter 1]]/uptake_in_those_aged_70_by_ccg989[[#This Row],[Number of adults aged 80 eligible in quarter 1]]*100</f>
        <v>3.5635562086700956</v>
      </c>
    </row>
    <row r="19" spans="1:50" x14ac:dyDescent="0.2">
      <c r="A19" t="s">
        <v>140</v>
      </c>
      <c r="B19" t="s">
        <v>141</v>
      </c>
      <c r="C19">
        <v>2290</v>
      </c>
      <c r="D19">
        <v>78</v>
      </c>
      <c r="E19" s="20">
        <f>uptake_in_those_aged_70_by_ccg989[[#This Row],[Number of adults aged 65 vaccinated in quarter 1]]/uptake_in_those_aged_70_by_ccg989[[#This Row],[Number of adults aged 65 eligible in quarter 1]]*100</f>
        <v>3.4061135371179039</v>
      </c>
      <c r="F19">
        <v>2078</v>
      </c>
      <c r="G19">
        <v>487</v>
      </c>
      <c r="H19" s="20">
        <f>uptake_in_those_aged_70_by_ccg989[[#This Row],[Number of adults aged 66 vaccinated in quarter 1]]/uptake_in_those_aged_70_by_ccg989[[#This Row],[Number of adults aged 66 eligible in quarter 1]]*100</f>
        <v>23.435996150144369</v>
      </c>
      <c r="I19" s="21">
        <v>2056</v>
      </c>
      <c r="J19">
        <v>66</v>
      </c>
      <c r="K19" s="20">
        <f>uptake_in_those_aged_70_by_ccg989[[#This Row],[Number of adults aged 67 vaccinated in quarter 1]]/uptake_in_those_aged_70_by_ccg989[[#This Row],[Number of adults aged 67 eligible in quarter 1]]*100</f>
        <v>3.2101167315175094</v>
      </c>
      <c r="L19">
        <v>2070</v>
      </c>
      <c r="M19">
        <v>48</v>
      </c>
      <c r="N19" s="25">
        <f>uptake_in_those_aged_70_by_ccg989[[#This Row],[Number of adults aged 68 vaccinated in quarter 1]]/uptake_in_those_aged_70_by_ccg989[[#This Row],[Number of adults aged 68 eligible in quarter 1]]*100</f>
        <v>2.318840579710145</v>
      </c>
      <c r="O19" s="21">
        <v>1842</v>
      </c>
      <c r="P19" s="21">
        <v>33</v>
      </c>
      <c r="Q19" s="25">
        <f>uptake_in_those_aged_70_by_ccg989[[#This Row],[Number of adults aged 69 vaccinated in quarter 1]]/uptake_in_those_aged_70_by_ccg989[[#This Row],[Number of adults aged 69 eligible in quarter 1]]*100</f>
        <v>1.7915309446254073</v>
      </c>
      <c r="R19">
        <v>1695</v>
      </c>
      <c r="S19">
        <v>115</v>
      </c>
      <c r="T19" s="20">
        <f>uptake_in_those_aged_70_by_ccg989[[#This Row],[Number of adults aged 70 vaccinated in quarter 1]]/uptake_in_those_aged_70_by_ccg989[[#This Row],[Number of adults aged 70 eligible in quarter 1]]*100</f>
        <v>6.7846607669616521</v>
      </c>
      <c r="U19">
        <v>1600</v>
      </c>
      <c r="V19">
        <v>609</v>
      </c>
      <c r="W19" s="20">
        <f>uptake_in_those_aged_70_by_ccg989[[#This Row],[Number of adults aged 71 vaccinated in quarter 1]]/uptake_in_those_aged_70_by_ccg989[[#This Row],[Number of adults aged 71 eligible in quarter 1]]*100</f>
        <v>38.0625</v>
      </c>
      <c r="X19">
        <v>1584</v>
      </c>
      <c r="Y19">
        <v>413</v>
      </c>
      <c r="Z19" s="20">
        <f>uptake_in_those_aged_70_by_ccg989[[#This Row],[Number of adults aged 72 vaccinated in quarter 1]]/uptake_in_those_aged_70_by_ccg989[[#This Row],[Number of adults aged 72 eligible in quarter 1]]*100</f>
        <v>26.073232323232325</v>
      </c>
      <c r="AA19">
        <v>1449</v>
      </c>
      <c r="AB19">
        <v>200</v>
      </c>
      <c r="AC19" s="20">
        <f>uptake_in_those_aged_70_by_ccg989[[#This Row],[Number of adults aged 73 vaccinated in quarter 1]]/uptake_in_those_aged_70_by_ccg989[[#This Row],[Number of adults aged 73 eligible in quarter 1]]*100</f>
        <v>13.802622498274673</v>
      </c>
      <c r="AD19">
        <v>1350</v>
      </c>
      <c r="AE19">
        <v>133</v>
      </c>
      <c r="AF19" s="20">
        <f>uptake_in_those_aged_70_by_ccg989[[#This Row],[Number of adults aged 74 vaccinated in quarter 1]]/uptake_in_those_aged_70_by_ccg989[[#This Row],[Number of adults aged 74 eligible in quarter 1]]*100</f>
        <v>9.8518518518518512</v>
      </c>
      <c r="AG19">
        <v>1271</v>
      </c>
      <c r="AH19">
        <v>81</v>
      </c>
      <c r="AI19" s="25">
        <f>uptake_in_those_aged_70_by_ccg989[[#This Row],[Number of adults aged 75 vaccinated in quarter 1]]/uptake_in_those_aged_70_by_ccg989[[#This Row],[Number of adults aged 75 eligible in quarter 1]]*100</f>
        <v>6.3729346970889074</v>
      </c>
      <c r="AJ19">
        <v>1249</v>
      </c>
      <c r="AK19">
        <v>71</v>
      </c>
      <c r="AL19" s="20">
        <f>uptake_in_those_aged_70_by_ccg989[[#This Row],[Number of adults aged 76 vaccinated in quarter 1]]/uptake_in_those_aged_70_by_ccg989[[#This Row],[Number of adults aged 76 eligible in quarter 1]]*100</f>
        <v>5.6845476381104882</v>
      </c>
      <c r="AM19">
        <v>1213</v>
      </c>
      <c r="AN19">
        <v>42</v>
      </c>
      <c r="AO19" s="25">
        <f>uptake_in_those_aged_70_by_ccg989[[#This Row],[Number of adults aged 77 vaccinated in quarter 1]]/uptake_in_those_aged_70_by_ccg989[[#This Row],[Number of adults aged 77 eligible in quarter 1]]*100</f>
        <v>3.4624896949711457</v>
      </c>
      <c r="AP19">
        <v>1253</v>
      </c>
      <c r="AQ19">
        <v>52</v>
      </c>
      <c r="AR19" s="20">
        <f>uptake_in_those_aged_70_by_ccg989[[#This Row],[Number of adults aged 78 vaccinated in quarter 1]]/uptake_in_those_aged_70_by_ccg989[[#This Row],[Number of adults aged 78 eligible in quarter 1]]*100</f>
        <v>4.1500399042298488</v>
      </c>
      <c r="AS19">
        <v>982</v>
      </c>
      <c r="AT19">
        <v>21</v>
      </c>
      <c r="AU19" s="20">
        <f>uptake_in_those_aged_70_by_ccg989[[#This Row],[Number of adults aged 79 vaccinated in quarter 1]]/uptake_in_those_aged_70_by_ccg989[[#This Row],[Number of adults aged 79 eligible in quarter 1]]*100</f>
        <v>2.1384928716904277</v>
      </c>
      <c r="AV19">
        <v>823</v>
      </c>
      <c r="AW19">
        <v>14</v>
      </c>
      <c r="AX19" s="25">
        <f>uptake_in_those_aged_70_by_ccg989[[#This Row],[Number of adults aged 80 vaccinated in quarter 1]]/uptake_in_those_aged_70_by_ccg989[[#This Row],[Number of adults aged 80 eligible in quarter 1]]*100</f>
        <v>1.7010935601458079</v>
      </c>
    </row>
    <row r="20" spans="1:50" x14ac:dyDescent="0.2">
      <c r="A20" t="s">
        <v>142</v>
      </c>
      <c r="B20" t="s">
        <v>143</v>
      </c>
      <c r="C20">
        <v>4873</v>
      </c>
      <c r="D20">
        <v>258</v>
      </c>
      <c r="E20" s="20">
        <f>uptake_in_those_aged_70_by_ccg989[[#This Row],[Number of adults aged 65 vaccinated in quarter 1]]/uptake_in_those_aged_70_by_ccg989[[#This Row],[Number of adults aged 65 eligible in quarter 1]]*100</f>
        <v>5.2944797865791093</v>
      </c>
      <c r="F20">
        <v>4749</v>
      </c>
      <c r="G20">
        <v>1351</v>
      </c>
      <c r="H20" s="20">
        <f>uptake_in_those_aged_70_by_ccg989[[#This Row],[Number of adults aged 66 vaccinated in quarter 1]]/uptake_in_those_aged_70_by_ccg989[[#This Row],[Number of adults aged 66 eligible in quarter 1]]*100</f>
        <v>28.448094335649611</v>
      </c>
      <c r="I20" s="21">
        <v>4464</v>
      </c>
      <c r="J20">
        <v>143</v>
      </c>
      <c r="K20" s="20">
        <f>uptake_in_those_aged_70_by_ccg989[[#This Row],[Number of adults aged 67 vaccinated in quarter 1]]/uptake_in_those_aged_70_by_ccg989[[#This Row],[Number of adults aged 67 eligible in quarter 1]]*100</f>
        <v>3.2034050179211468</v>
      </c>
      <c r="L20">
        <v>4297</v>
      </c>
      <c r="M20">
        <v>78</v>
      </c>
      <c r="N20" s="25">
        <f>uptake_in_those_aged_70_by_ccg989[[#This Row],[Number of adults aged 68 vaccinated in quarter 1]]/uptake_in_those_aged_70_by_ccg989[[#This Row],[Number of adults aged 68 eligible in quarter 1]]*100</f>
        <v>1.8152199208750293</v>
      </c>
      <c r="O20" s="21">
        <v>4030</v>
      </c>
      <c r="P20" s="21">
        <v>58</v>
      </c>
      <c r="Q20" s="25">
        <f>uptake_in_those_aged_70_by_ccg989[[#This Row],[Number of adults aged 69 vaccinated in quarter 1]]/uptake_in_those_aged_70_by_ccg989[[#This Row],[Number of adults aged 69 eligible in quarter 1]]*100</f>
        <v>1.4392059553349876</v>
      </c>
      <c r="R20">
        <v>3870</v>
      </c>
      <c r="S20">
        <v>298</v>
      </c>
      <c r="T20" s="20">
        <f>uptake_in_those_aged_70_by_ccg989[[#This Row],[Number of adults aged 70 vaccinated in quarter 1]]/uptake_in_those_aged_70_by_ccg989[[#This Row],[Number of adults aged 70 eligible in quarter 1]]*100</f>
        <v>7.7002583979328163</v>
      </c>
      <c r="U20">
        <v>3939</v>
      </c>
      <c r="V20">
        <v>1531</v>
      </c>
      <c r="W20" s="20">
        <f>uptake_in_those_aged_70_by_ccg989[[#This Row],[Number of adults aged 71 vaccinated in quarter 1]]/uptake_in_those_aged_70_by_ccg989[[#This Row],[Number of adults aged 71 eligible in quarter 1]]*100</f>
        <v>38.867732927138867</v>
      </c>
      <c r="X20">
        <v>3812</v>
      </c>
      <c r="Y20">
        <v>1215</v>
      </c>
      <c r="Z20" s="20">
        <f>uptake_in_those_aged_70_by_ccg989[[#This Row],[Number of adults aged 72 vaccinated in quarter 1]]/uptake_in_those_aged_70_by_ccg989[[#This Row],[Number of adults aged 72 eligible in quarter 1]]*100</f>
        <v>31.873032528856243</v>
      </c>
      <c r="AA20">
        <v>3762</v>
      </c>
      <c r="AB20">
        <v>719</v>
      </c>
      <c r="AC20" s="20">
        <f>uptake_in_those_aged_70_by_ccg989[[#This Row],[Number of adults aged 73 vaccinated in quarter 1]]/uptake_in_those_aged_70_by_ccg989[[#This Row],[Number of adults aged 73 eligible in quarter 1]]*100</f>
        <v>19.11217437533227</v>
      </c>
      <c r="AD20">
        <v>3658</v>
      </c>
      <c r="AE20">
        <v>499</v>
      </c>
      <c r="AF20" s="20">
        <f>uptake_in_those_aged_70_by_ccg989[[#This Row],[Number of adults aged 74 vaccinated in quarter 1]]/uptake_in_those_aged_70_by_ccg989[[#This Row],[Number of adults aged 74 eligible in quarter 1]]*100</f>
        <v>13.641334062329141</v>
      </c>
      <c r="AG20">
        <v>3714</v>
      </c>
      <c r="AH20">
        <v>402</v>
      </c>
      <c r="AI20" s="25">
        <f>uptake_in_those_aged_70_by_ccg989[[#This Row],[Number of adults aged 75 vaccinated in quarter 1]]/uptake_in_those_aged_70_by_ccg989[[#This Row],[Number of adults aged 75 eligible in quarter 1]]*100</f>
        <v>10.823909531502423</v>
      </c>
      <c r="AJ20">
        <v>3892</v>
      </c>
      <c r="AK20">
        <v>304</v>
      </c>
      <c r="AL20" s="20">
        <f>uptake_in_those_aged_70_by_ccg989[[#This Row],[Number of adults aged 76 vaccinated in quarter 1]]/uptake_in_those_aged_70_by_ccg989[[#This Row],[Number of adults aged 76 eligible in quarter 1]]*100</f>
        <v>7.8108941418293938</v>
      </c>
      <c r="AM20">
        <v>3880</v>
      </c>
      <c r="AN20">
        <v>259</v>
      </c>
      <c r="AO20" s="25">
        <f>uptake_in_those_aged_70_by_ccg989[[#This Row],[Number of adults aged 77 vaccinated in quarter 1]]/uptake_in_those_aged_70_by_ccg989[[#This Row],[Number of adults aged 77 eligible in quarter 1]]*100</f>
        <v>6.6752577319587632</v>
      </c>
      <c r="AP20">
        <v>4478</v>
      </c>
      <c r="AQ20">
        <v>207</v>
      </c>
      <c r="AR20" s="20">
        <f>uptake_in_those_aged_70_by_ccg989[[#This Row],[Number of adults aged 78 vaccinated in quarter 1]]/uptake_in_those_aged_70_by_ccg989[[#This Row],[Number of adults aged 78 eligible in quarter 1]]*100</f>
        <v>4.6225993747208571</v>
      </c>
      <c r="AS20">
        <v>3331</v>
      </c>
      <c r="AT20">
        <v>114</v>
      </c>
      <c r="AU20" s="20">
        <f>uptake_in_those_aged_70_by_ccg989[[#This Row],[Number of adults aged 79 vaccinated in quarter 1]]/uptake_in_those_aged_70_by_ccg989[[#This Row],[Number of adults aged 79 eligible in quarter 1]]*100</f>
        <v>3.4223956769738813</v>
      </c>
      <c r="AV20">
        <v>2951</v>
      </c>
      <c r="AW20">
        <v>92</v>
      </c>
      <c r="AX20" s="25">
        <f>uptake_in_those_aged_70_by_ccg989[[#This Row],[Number of adults aged 80 vaccinated in quarter 1]]/uptake_in_those_aged_70_by_ccg989[[#This Row],[Number of adults aged 80 eligible in quarter 1]]*100</f>
        <v>3.1175872585564215</v>
      </c>
    </row>
    <row r="21" spans="1:50" x14ac:dyDescent="0.2">
      <c r="A21" t="s">
        <v>144</v>
      </c>
      <c r="B21" t="s">
        <v>145</v>
      </c>
      <c r="C21">
        <v>2227</v>
      </c>
      <c r="D21">
        <v>68</v>
      </c>
      <c r="E21" s="20">
        <f>uptake_in_those_aged_70_by_ccg989[[#This Row],[Number of adults aged 65 vaccinated in quarter 1]]/uptake_in_those_aged_70_by_ccg989[[#This Row],[Number of adults aged 65 eligible in quarter 1]]*100</f>
        <v>3.0534351145038165</v>
      </c>
      <c r="F21">
        <v>2074</v>
      </c>
      <c r="G21">
        <v>462</v>
      </c>
      <c r="H21" s="20">
        <f>uptake_in_those_aged_70_by_ccg989[[#This Row],[Number of adults aged 66 vaccinated in quarter 1]]/uptake_in_those_aged_70_by_ccg989[[#This Row],[Number of adults aged 66 eligible in quarter 1]]*100</f>
        <v>22.275795564127289</v>
      </c>
      <c r="I21" s="21">
        <v>1964</v>
      </c>
      <c r="J21">
        <v>44</v>
      </c>
      <c r="K21" s="20">
        <f>uptake_in_those_aged_70_by_ccg989[[#This Row],[Number of adults aged 67 vaccinated in quarter 1]]/uptake_in_those_aged_70_by_ccg989[[#This Row],[Number of adults aged 67 eligible in quarter 1]]*100</f>
        <v>2.2403258655804481</v>
      </c>
      <c r="L21">
        <v>1897</v>
      </c>
      <c r="M21">
        <v>32</v>
      </c>
      <c r="N21" s="25">
        <f>uptake_in_those_aged_70_by_ccg989[[#This Row],[Number of adults aged 68 vaccinated in quarter 1]]/uptake_in_those_aged_70_by_ccg989[[#This Row],[Number of adults aged 68 eligible in quarter 1]]*100</f>
        <v>1.6868740115972589</v>
      </c>
      <c r="O21" s="21">
        <v>1854</v>
      </c>
      <c r="P21" s="21">
        <v>29</v>
      </c>
      <c r="Q21" s="25">
        <f>uptake_in_those_aged_70_by_ccg989[[#This Row],[Number of adults aged 69 vaccinated in quarter 1]]/uptake_in_those_aged_70_by_ccg989[[#This Row],[Number of adults aged 69 eligible in quarter 1]]*100</f>
        <v>1.564185544768069</v>
      </c>
      <c r="R21">
        <v>1702</v>
      </c>
      <c r="S21">
        <v>105</v>
      </c>
      <c r="T21" s="20">
        <f>uptake_in_those_aged_70_by_ccg989[[#This Row],[Number of adults aged 70 vaccinated in quarter 1]]/uptake_in_those_aged_70_by_ccg989[[#This Row],[Number of adults aged 70 eligible in quarter 1]]*100</f>
        <v>6.169212690951821</v>
      </c>
      <c r="U21">
        <v>1667</v>
      </c>
      <c r="V21">
        <v>610</v>
      </c>
      <c r="W21" s="20">
        <f>uptake_in_those_aged_70_by_ccg989[[#This Row],[Number of adults aged 71 vaccinated in quarter 1]]/uptake_in_those_aged_70_by_ccg989[[#This Row],[Number of adults aged 71 eligible in quarter 1]]*100</f>
        <v>36.592681463707258</v>
      </c>
      <c r="X21">
        <v>1624</v>
      </c>
      <c r="Y21">
        <v>494</v>
      </c>
      <c r="Z21" s="20">
        <f>uptake_in_those_aged_70_by_ccg989[[#This Row],[Number of adults aged 72 vaccinated in quarter 1]]/uptake_in_those_aged_70_by_ccg989[[#This Row],[Number of adults aged 72 eligible in quarter 1]]*100</f>
        <v>30.418719211822658</v>
      </c>
      <c r="AA21">
        <v>1492</v>
      </c>
      <c r="AB21">
        <v>252</v>
      </c>
      <c r="AC21" s="20">
        <f>uptake_in_those_aged_70_by_ccg989[[#This Row],[Number of adults aged 73 vaccinated in quarter 1]]/uptake_in_those_aged_70_by_ccg989[[#This Row],[Number of adults aged 73 eligible in quarter 1]]*100</f>
        <v>16.890080428954423</v>
      </c>
      <c r="AD21">
        <v>1499</v>
      </c>
      <c r="AE21">
        <v>186</v>
      </c>
      <c r="AF21" s="20">
        <f>uptake_in_those_aged_70_by_ccg989[[#This Row],[Number of adults aged 74 vaccinated in quarter 1]]/uptake_in_those_aged_70_by_ccg989[[#This Row],[Number of adults aged 74 eligible in quarter 1]]*100</f>
        <v>12.408272181454302</v>
      </c>
      <c r="AG21">
        <v>1387</v>
      </c>
      <c r="AH21">
        <v>163</v>
      </c>
      <c r="AI21" s="25">
        <f>uptake_in_those_aged_70_by_ccg989[[#This Row],[Number of adults aged 75 vaccinated in quarter 1]]/uptake_in_those_aged_70_by_ccg989[[#This Row],[Number of adults aged 75 eligible in quarter 1]]*100</f>
        <v>11.751982696467195</v>
      </c>
      <c r="AJ21">
        <v>1406</v>
      </c>
      <c r="AK21">
        <v>118</v>
      </c>
      <c r="AL21" s="20">
        <f>uptake_in_those_aged_70_by_ccg989[[#This Row],[Number of adults aged 76 vaccinated in quarter 1]]/uptake_in_those_aged_70_by_ccg989[[#This Row],[Number of adults aged 76 eligible in quarter 1]]*100</f>
        <v>8.3926031294452343</v>
      </c>
      <c r="AM21">
        <v>1433</v>
      </c>
      <c r="AN21">
        <v>94</v>
      </c>
      <c r="AO21" s="25">
        <f>uptake_in_those_aged_70_by_ccg989[[#This Row],[Number of adults aged 77 vaccinated in quarter 1]]/uptake_in_those_aged_70_by_ccg989[[#This Row],[Number of adults aged 77 eligible in quarter 1]]*100</f>
        <v>6.5596650383810182</v>
      </c>
      <c r="AP21">
        <v>1593</v>
      </c>
      <c r="AQ21">
        <v>95</v>
      </c>
      <c r="AR21" s="20">
        <f>uptake_in_those_aged_70_by_ccg989[[#This Row],[Number of adults aged 78 vaccinated in quarter 1]]/uptake_in_those_aged_70_by_ccg989[[#This Row],[Number of adults aged 78 eligible in quarter 1]]*100</f>
        <v>5.9635907093534213</v>
      </c>
      <c r="AS21">
        <v>1121</v>
      </c>
      <c r="AT21">
        <v>39</v>
      </c>
      <c r="AU21" s="20">
        <f>uptake_in_those_aged_70_by_ccg989[[#This Row],[Number of adults aged 79 vaccinated in quarter 1]]/uptake_in_those_aged_70_by_ccg989[[#This Row],[Number of adults aged 79 eligible in quarter 1]]*100</f>
        <v>3.4790365744870648</v>
      </c>
      <c r="AV21">
        <v>998</v>
      </c>
      <c r="AW21">
        <v>31</v>
      </c>
      <c r="AX21" s="25">
        <f>uptake_in_those_aged_70_by_ccg989[[#This Row],[Number of adults aged 80 vaccinated in quarter 1]]/uptake_in_those_aged_70_by_ccg989[[#This Row],[Number of adults aged 80 eligible in quarter 1]]*100</f>
        <v>3.1062124248496992</v>
      </c>
    </row>
    <row r="22" spans="1:50" x14ac:dyDescent="0.2">
      <c r="A22" t="s">
        <v>146</v>
      </c>
      <c r="B22" t="s">
        <v>147</v>
      </c>
      <c r="C22">
        <v>1918</v>
      </c>
      <c r="D22">
        <v>98</v>
      </c>
      <c r="E22" s="20">
        <f>uptake_in_those_aged_70_by_ccg989[[#This Row],[Number of adults aged 65 vaccinated in quarter 1]]/uptake_in_those_aged_70_by_ccg989[[#This Row],[Number of adults aged 65 eligible in quarter 1]]*100</f>
        <v>5.1094890510948909</v>
      </c>
      <c r="F22">
        <v>1763</v>
      </c>
      <c r="G22">
        <v>583</v>
      </c>
      <c r="H22" s="20">
        <f>uptake_in_those_aged_70_by_ccg989[[#This Row],[Number of adults aged 66 vaccinated in quarter 1]]/uptake_in_those_aged_70_by_ccg989[[#This Row],[Number of adults aged 66 eligible in quarter 1]]*100</f>
        <v>33.068633011911515</v>
      </c>
      <c r="I22" s="21">
        <v>1835</v>
      </c>
      <c r="J22">
        <v>75</v>
      </c>
      <c r="K22" s="20">
        <f>uptake_in_those_aged_70_by_ccg989[[#This Row],[Number of adults aged 67 vaccinated in quarter 1]]/uptake_in_those_aged_70_by_ccg989[[#This Row],[Number of adults aged 67 eligible in quarter 1]]*100</f>
        <v>4.0871934604904636</v>
      </c>
      <c r="L22">
        <v>1707</v>
      </c>
      <c r="M22">
        <v>31</v>
      </c>
      <c r="N22" s="25">
        <f>uptake_in_those_aged_70_by_ccg989[[#This Row],[Number of adults aged 68 vaccinated in quarter 1]]/uptake_in_those_aged_70_by_ccg989[[#This Row],[Number of adults aged 68 eligible in quarter 1]]*100</f>
        <v>1.8160515524311658</v>
      </c>
      <c r="O22" s="21">
        <v>1642</v>
      </c>
      <c r="P22" s="21">
        <v>35</v>
      </c>
      <c r="Q22" s="25">
        <f>uptake_in_those_aged_70_by_ccg989[[#This Row],[Number of adults aged 69 vaccinated in quarter 1]]/uptake_in_those_aged_70_by_ccg989[[#This Row],[Number of adults aged 69 eligible in quarter 1]]*100</f>
        <v>2.1315468940316684</v>
      </c>
      <c r="R22">
        <v>1563</v>
      </c>
      <c r="S22">
        <v>134</v>
      </c>
      <c r="T22" s="20">
        <f>uptake_in_those_aged_70_by_ccg989[[#This Row],[Number of adults aged 70 vaccinated in quarter 1]]/uptake_in_those_aged_70_by_ccg989[[#This Row],[Number of adults aged 70 eligible in quarter 1]]*100</f>
        <v>8.5732565579014715</v>
      </c>
      <c r="U22">
        <v>1636</v>
      </c>
      <c r="V22">
        <v>793</v>
      </c>
      <c r="W22" s="20">
        <f>uptake_in_those_aged_70_by_ccg989[[#This Row],[Number of adults aged 71 vaccinated in quarter 1]]/uptake_in_those_aged_70_by_ccg989[[#This Row],[Number of adults aged 71 eligible in quarter 1]]*100</f>
        <v>48.471882640586799</v>
      </c>
      <c r="X22">
        <v>1560</v>
      </c>
      <c r="Y22">
        <v>491</v>
      </c>
      <c r="Z22" s="20">
        <f>uptake_in_those_aged_70_by_ccg989[[#This Row],[Number of adults aged 72 vaccinated in quarter 1]]/uptake_in_those_aged_70_by_ccg989[[#This Row],[Number of adults aged 72 eligible in quarter 1]]*100</f>
        <v>31.474358974358974</v>
      </c>
      <c r="AA22">
        <v>1473</v>
      </c>
      <c r="AB22">
        <v>248</v>
      </c>
      <c r="AC22" s="20">
        <f>uptake_in_those_aged_70_by_ccg989[[#This Row],[Number of adults aged 73 vaccinated in quarter 1]]/uptake_in_those_aged_70_by_ccg989[[#This Row],[Number of adults aged 73 eligible in quarter 1]]*100</f>
        <v>16.836388323150032</v>
      </c>
      <c r="AD22">
        <v>1538</v>
      </c>
      <c r="AE22">
        <v>199</v>
      </c>
      <c r="AF22" s="20">
        <f>uptake_in_those_aged_70_by_ccg989[[#This Row],[Number of adults aged 74 vaccinated in quarter 1]]/uptake_in_those_aged_70_by_ccg989[[#This Row],[Number of adults aged 74 eligible in quarter 1]]*100</f>
        <v>12.93888166449935</v>
      </c>
      <c r="AG22">
        <v>1530</v>
      </c>
      <c r="AH22">
        <v>184</v>
      </c>
      <c r="AI22" s="25">
        <f>uptake_in_those_aged_70_by_ccg989[[#This Row],[Number of adults aged 75 vaccinated in quarter 1]]/uptake_in_those_aged_70_by_ccg989[[#This Row],[Number of adults aged 75 eligible in quarter 1]]*100</f>
        <v>12.026143790849673</v>
      </c>
      <c r="AJ22">
        <v>1504</v>
      </c>
      <c r="AK22">
        <v>110</v>
      </c>
      <c r="AL22" s="20">
        <f>uptake_in_those_aged_70_by_ccg989[[#This Row],[Number of adults aged 76 vaccinated in quarter 1]]/uptake_in_those_aged_70_by_ccg989[[#This Row],[Number of adults aged 76 eligible in quarter 1]]*100</f>
        <v>7.3138297872340425</v>
      </c>
      <c r="AM22">
        <v>1593</v>
      </c>
      <c r="AN22">
        <v>96</v>
      </c>
      <c r="AO22" s="25">
        <f>uptake_in_those_aged_70_by_ccg989[[#This Row],[Number of adults aged 77 vaccinated in quarter 1]]/uptake_in_those_aged_70_by_ccg989[[#This Row],[Number of adults aged 77 eligible in quarter 1]]*100</f>
        <v>6.0263653483992465</v>
      </c>
      <c r="AP22">
        <v>1838</v>
      </c>
      <c r="AQ22">
        <v>91</v>
      </c>
      <c r="AR22" s="20">
        <f>uptake_in_those_aged_70_by_ccg989[[#This Row],[Number of adults aged 78 vaccinated in quarter 1]]/uptake_in_those_aged_70_by_ccg989[[#This Row],[Number of adults aged 78 eligible in quarter 1]]*100</f>
        <v>4.9510337323177369</v>
      </c>
      <c r="AS22">
        <v>1404</v>
      </c>
      <c r="AT22">
        <v>47</v>
      </c>
      <c r="AU22" s="20">
        <f>uptake_in_those_aged_70_by_ccg989[[#This Row],[Number of adults aged 79 vaccinated in quarter 1]]/uptake_in_those_aged_70_by_ccg989[[#This Row],[Number of adults aged 79 eligible in quarter 1]]*100</f>
        <v>3.3475783475783478</v>
      </c>
      <c r="AV22">
        <v>1176</v>
      </c>
      <c r="AW22">
        <v>43</v>
      </c>
      <c r="AX22" s="25">
        <f>uptake_in_those_aged_70_by_ccg989[[#This Row],[Number of adults aged 80 vaccinated in quarter 1]]/uptake_in_those_aged_70_by_ccg989[[#This Row],[Number of adults aged 80 eligible in quarter 1]]*100</f>
        <v>3.6564625850340136</v>
      </c>
    </row>
    <row r="23" spans="1:50" x14ac:dyDescent="0.2">
      <c r="A23" t="s">
        <v>148</v>
      </c>
      <c r="B23" t="s">
        <v>149</v>
      </c>
      <c r="C23">
        <v>3818</v>
      </c>
      <c r="D23">
        <v>207</v>
      </c>
      <c r="E23" s="20">
        <f>uptake_in_those_aged_70_by_ccg989[[#This Row],[Number of adults aged 65 vaccinated in quarter 1]]/uptake_in_those_aged_70_by_ccg989[[#This Row],[Number of adults aged 65 eligible in quarter 1]]*100</f>
        <v>5.4216867469879517</v>
      </c>
      <c r="F23">
        <v>3588</v>
      </c>
      <c r="G23">
        <v>1351</v>
      </c>
      <c r="H23" s="20">
        <f>uptake_in_those_aged_70_by_ccg989[[#This Row],[Number of adults aged 66 vaccinated in quarter 1]]/uptake_in_those_aged_70_by_ccg989[[#This Row],[Number of adults aged 66 eligible in quarter 1]]*100</f>
        <v>37.653288740245259</v>
      </c>
      <c r="I23" s="21">
        <v>3429</v>
      </c>
      <c r="J23">
        <v>122</v>
      </c>
      <c r="K23" s="20">
        <f>uptake_in_those_aged_70_by_ccg989[[#This Row],[Number of adults aged 67 vaccinated in quarter 1]]/uptake_in_those_aged_70_by_ccg989[[#This Row],[Number of adults aged 67 eligible in quarter 1]]*100</f>
        <v>3.557888597258676</v>
      </c>
      <c r="L23">
        <v>3317</v>
      </c>
      <c r="M23">
        <v>64</v>
      </c>
      <c r="N23" s="25">
        <f>uptake_in_those_aged_70_by_ccg989[[#This Row],[Number of adults aged 68 vaccinated in quarter 1]]/uptake_in_those_aged_70_by_ccg989[[#This Row],[Number of adults aged 68 eligible in quarter 1]]*100</f>
        <v>1.9294543261983721</v>
      </c>
      <c r="O23" s="21">
        <v>3248</v>
      </c>
      <c r="P23" s="21">
        <v>76</v>
      </c>
      <c r="Q23" s="25">
        <f>uptake_in_those_aged_70_by_ccg989[[#This Row],[Number of adults aged 69 vaccinated in quarter 1]]/uptake_in_those_aged_70_by_ccg989[[#This Row],[Number of adults aged 69 eligible in quarter 1]]*100</f>
        <v>2.3399014778325125</v>
      </c>
      <c r="R23">
        <v>3032</v>
      </c>
      <c r="S23">
        <v>267</v>
      </c>
      <c r="T23" s="20">
        <f>uptake_in_those_aged_70_by_ccg989[[#This Row],[Number of adults aged 70 vaccinated in quarter 1]]/uptake_in_those_aged_70_by_ccg989[[#This Row],[Number of adults aged 70 eligible in quarter 1]]*100</f>
        <v>8.8060686015831138</v>
      </c>
      <c r="U23">
        <v>2998</v>
      </c>
      <c r="V23">
        <v>1532</v>
      </c>
      <c r="W23" s="20">
        <f>uptake_in_those_aged_70_by_ccg989[[#This Row],[Number of adults aged 71 vaccinated in quarter 1]]/uptake_in_those_aged_70_by_ccg989[[#This Row],[Number of adults aged 71 eligible in quarter 1]]*100</f>
        <v>51.100733822548364</v>
      </c>
      <c r="X23">
        <v>3038</v>
      </c>
      <c r="Y23">
        <v>1022</v>
      </c>
      <c r="Z23" s="20">
        <f>uptake_in_those_aged_70_by_ccg989[[#This Row],[Number of adults aged 72 vaccinated in quarter 1]]/uptake_in_those_aged_70_by_ccg989[[#This Row],[Number of adults aged 72 eligible in quarter 1]]*100</f>
        <v>33.640552995391701</v>
      </c>
      <c r="AA23">
        <v>2826</v>
      </c>
      <c r="AB23">
        <v>447</v>
      </c>
      <c r="AC23" s="20">
        <f>uptake_in_those_aged_70_by_ccg989[[#This Row],[Number of adults aged 73 vaccinated in quarter 1]]/uptake_in_those_aged_70_by_ccg989[[#This Row],[Number of adults aged 73 eligible in quarter 1]]*100</f>
        <v>15.817409766454352</v>
      </c>
      <c r="AD23">
        <v>2766</v>
      </c>
      <c r="AE23">
        <v>375</v>
      </c>
      <c r="AF23" s="20">
        <f>uptake_in_those_aged_70_by_ccg989[[#This Row],[Number of adults aged 74 vaccinated in quarter 1]]/uptake_in_those_aged_70_by_ccg989[[#This Row],[Number of adults aged 74 eligible in quarter 1]]*100</f>
        <v>13.557483731019524</v>
      </c>
      <c r="AG23">
        <v>2845</v>
      </c>
      <c r="AH23">
        <v>271</v>
      </c>
      <c r="AI23" s="25">
        <f>uptake_in_those_aged_70_by_ccg989[[#This Row],[Number of adults aged 75 vaccinated in quarter 1]]/uptake_in_those_aged_70_by_ccg989[[#This Row],[Number of adults aged 75 eligible in quarter 1]]*100</f>
        <v>9.5254833040421794</v>
      </c>
      <c r="AJ23">
        <v>2830</v>
      </c>
      <c r="AK23">
        <v>189</v>
      </c>
      <c r="AL23" s="20">
        <f>uptake_in_those_aged_70_by_ccg989[[#This Row],[Number of adults aged 76 vaccinated in quarter 1]]/uptake_in_those_aged_70_by_ccg989[[#This Row],[Number of adults aged 76 eligible in quarter 1]]*100</f>
        <v>6.6784452296819783</v>
      </c>
      <c r="AM23">
        <v>3002</v>
      </c>
      <c r="AN23">
        <v>169</v>
      </c>
      <c r="AO23" s="25">
        <f>uptake_in_those_aged_70_by_ccg989[[#This Row],[Number of adults aged 77 vaccinated in quarter 1]]/uptake_in_those_aged_70_by_ccg989[[#This Row],[Number of adults aged 77 eligible in quarter 1]]*100</f>
        <v>5.6295802798134575</v>
      </c>
      <c r="AP23">
        <v>3318</v>
      </c>
      <c r="AQ23">
        <v>120</v>
      </c>
      <c r="AR23" s="20">
        <f>uptake_in_those_aged_70_by_ccg989[[#This Row],[Number of adults aged 78 vaccinated in quarter 1]]/uptake_in_those_aged_70_by_ccg989[[#This Row],[Number of adults aged 78 eligible in quarter 1]]*100</f>
        <v>3.6166365280289332</v>
      </c>
      <c r="AS23">
        <v>2431</v>
      </c>
      <c r="AT23">
        <v>60</v>
      </c>
      <c r="AU23" s="20">
        <f>uptake_in_those_aged_70_by_ccg989[[#This Row],[Number of adults aged 79 vaccinated in quarter 1]]/uptake_in_those_aged_70_by_ccg989[[#This Row],[Number of adults aged 79 eligible in quarter 1]]*100</f>
        <v>2.4681201151789387</v>
      </c>
      <c r="AV23">
        <v>2279</v>
      </c>
      <c r="AW23">
        <v>47</v>
      </c>
      <c r="AX23" s="25">
        <f>uptake_in_those_aged_70_by_ccg989[[#This Row],[Number of adults aged 80 vaccinated in quarter 1]]/uptake_in_those_aged_70_by_ccg989[[#This Row],[Number of adults aged 80 eligible in quarter 1]]*100</f>
        <v>2.0623080298376482</v>
      </c>
    </row>
    <row r="24" spans="1:50" x14ac:dyDescent="0.2">
      <c r="A24" t="s">
        <v>150</v>
      </c>
      <c r="B24" t="s">
        <v>151</v>
      </c>
      <c r="C24">
        <v>2630</v>
      </c>
      <c r="D24">
        <v>107</v>
      </c>
      <c r="E24" s="20">
        <f>uptake_in_those_aged_70_by_ccg989[[#This Row],[Number of adults aged 65 vaccinated in quarter 1]]/uptake_in_those_aged_70_by_ccg989[[#This Row],[Number of adults aged 65 eligible in quarter 1]]*100</f>
        <v>4.0684410646387832</v>
      </c>
      <c r="F24">
        <v>2403</v>
      </c>
      <c r="G24">
        <v>664</v>
      </c>
      <c r="H24" s="20">
        <f>uptake_in_those_aged_70_by_ccg989[[#This Row],[Number of adults aged 66 vaccinated in quarter 1]]/uptake_in_those_aged_70_by_ccg989[[#This Row],[Number of adults aged 66 eligible in quarter 1]]*100</f>
        <v>27.632126508531002</v>
      </c>
      <c r="I24" s="21">
        <v>2316</v>
      </c>
      <c r="J24">
        <v>69</v>
      </c>
      <c r="K24" s="20">
        <f>uptake_in_those_aged_70_by_ccg989[[#This Row],[Number of adults aged 67 vaccinated in quarter 1]]/uptake_in_those_aged_70_by_ccg989[[#This Row],[Number of adults aged 67 eligible in quarter 1]]*100</f>
        <v>2.9792746113989637</v>
      </c>
      <c r="L24">
        <v>2166</v>
      </c>
      <c r="M24">
        <v>36</v>
      </c>
      <c r="N24" s="25">
        <f>uptake_in_those_aged_70_by_ccg989[[#This Row],[Number of adults aged 68 vaccinated in quarter 1]]/uptake_in_those_aged_70_by_ccg989[[#This Row],[Number of adults aged 68 eligible in quarter 1]]*100</f>
        <v>1.662049861495845</v>
      </c>
      <c r="O24" s="21">
        <v>2154</v>
      </c>
      <c r="P24" s="21">
        <v>42</v>
      </c>
      <c r="Q24" s="25">
        <f>uptake_in_those_aged_70_by_ccg989[[#This Row],[Number of adults aged 69 vaccinated in quarter 1]]/uptake_in_those_aged_70_by_ccg989[[#This Row],[Number of adults aged 69 eligible in quarter 1]]*100</f>
        <v>1.9498607242339834</v>
      </c>
      <c r="R24">
        <v>2006</v>
      </c>
      <c r="S24">
        <v>139</v>
      </c>
      <c r="T24" s="20">
        <f>uptake_in_those_aged_70_by_ccg989[[#This Row],[Number of adults aged 70 vaccinated in quarter 1]]/uptake_in_those_aged_70_by_ccg989[[#This Row],[Number of adults aged 70 eligible in quarter 1]]*100</f>
        <v>6.9292123629112661</v>
      </c>
      <c r="U24">
        <v>1988</v>
      </c>
      <c r="V24">
        <v>811</v>
      </c>
      <c r="W24" s="20">
        <f>uptake_in_those_aged_70_by_ccg989[[#This Row],[Number of adults aged 71 vaccinated in quarter 1]]/uptake_in_those_aged_70_by_ccg989[[#This Row],[Number of adults aged 71 eligible in quarter 1]]*100</f>
        <v>40.794768611670015</v>
      </c>
      <c r="X24">
        <v>1943</v>
      </c>
      <c r="Y24">
        <v>627</v>
      </c>
      <c r="Z24" s="20">
        <f>uptake_in_those_aged_70_by_ccg989[[#This Row],[Number of adults aged 72 vaccinated in quarter 1]]/uptake_in_those_aged_70_by_ccg989[[#This Row],[Number of adults aged 72 eligible in quarter 1]]*100</f>
        <v>32.269686052496141</v>
      </c>
      <c r="AA24">
        <v>1908</v>
      </c>
      <c r="AB24">
        <v>362</v>
      </c>
      <c r="AC24" s="20">
        <f>uptake_in_those_aged_70_by_ccg989[[#This Row],[Number of adults aged 73 vaccinated in quarter 1]]/uptake_in_those_aged_70_by_ccg989[[#This Row],[Number of adults aged 73 eligible in quarter 1]]*100</f>
        <v>18.972746331236898</v>
      </c>
      <c r="AD24">
        <v>1981</v>
      </c>
      <c r="AE24">
        <v>258</v>
      </c>
      <c r="AF24" s="20">
        <f>uptake_in_those_aged_70_by_ccg989[[#This Row],[Number of adults aged 74 vaccinated in quarter 1]]/uptake_in_those_aged_70_by_ccg989[[#This Row],[Number of adults aged 74 eligible in quarter 1]]*100</f>
        <v>13.023725391216557</v>
      </c>
      <c r="AG24">
        <v>1967</v>
      </c>
      <c r="AH24">
        <v>246</v>
      </c>
      <c r="AI24" s="25">
        <f>uptake_in_those_aged_70_by_ccg989[[#This Row],[Number of adults aged 75 vaccinated in quarter 1]]/uptake_in_those_aged_70_by_ccg989[[#This Row],[Number of adults aged 75 eligible in quarter 1]]*100</f>
        <v>12.506354855109302</v>
      </c>
      <c r="AJ24">
        <v>1873</v>
      </c>
      <c r="AK24">
        <v>170</v>
      </c>
      <c r="AL24" s="20">
        <f>uptake_in_those_aged_70_by_ccg989[[#This Row],[Number of adults aged 76 vaccinated in quarter 1]]/uptake_in_those_aged_70_by_ccg989[[#This Row],[Number of adults aged 76 eligible in quarter 1]]*100</f>
        <v>9.0763481046449552</v>
      </c>
      <c r="AM24">
        <v>2110</v>
      </c>
      <c r="AN24">
        <v>155</v>
      </c>
      <c r="AO24" s="25">
        <f>uptake_in_those_aged_70_by_ccg989[[#This Row],[Number of adults aged 77 vaccinated in quarter 1]]/uptake_in_those_aged_70_by_ccg989[[#This Row],[Number of adults aged 77 eligible in quarter 1]]*100</f>
        <v>7.3459715639810419</v>
      </c>
      <c r="AP24">
        <v>2245</v>
      </c>
      <c r="AQ24">
        <v>144</v>
      </c>
      <c r="AR24" s="20">
        <f>uptake_in_those_aged_70_by_ccg989[[#This Row],[Number of adults aged 78 vaccinated in quarter 1]]/uptake_in_those_aged_70_by_ccg989[[#This Row],[Number of adults aged 78 eligible in quarter 1]]*100</f>
        <v>6.4142538975501111</v>
      </c>
      <c r="AS24">
        <v>1701</v>
      </c>
      <c r="AT24">
        <v>78</v>
      </c>
      <c r="AU24" s="20">
        <f>uptake_in_those_aged_70_by_ccg989[[#This Row],[Number of adults aged 79 vaccinated in quarter 1]]/uptake_in_those_aged_70_by_ccg989[[#This Row],[Number of adults aged 79 eligible in quarter 1]]*100</f>
        <v>4.5855379188712515</v>
      </c>
      <c r="AV24">
        <v>1477</v>
      </c>
      <c r="AW24">
        <v>61</v>
      </c>
      <c r="AX24" s="25">
        <f>uptake_in_those_aged_70_by_ccg989[[#This Row],[Number of adults aged 80 vaccinated in quarter 1]]/uptake_in_those_aged_70_by_ccg989[[#This Row],[Number of adults aged 80 eligible in quarter 1]]*100</f>
        <v>4.1299932295192958</v>
      </c>
    </row>
    <row r="25" spans="1:50" x14ac:dyDescent="0.2">
      <c r="A25" t="s">
        <v>152</v>
      </c>
      <c r="B25" t="s">
        <v>153</v>
      </c>
      <c r="C25">
        <v>2569</v>
      </c>
      <c r="D25">
        <v>91</v>
      </c>
      <c r="E25" s="20">
        <f>uptake_in_those_aged_70_by_ccg989[[#This Row],[Number of adults aged 65 vaccinated in quarter 1]]/uptake_in_those_aged_70_by_ccg989[[#This Row],[Number of adults aged 65 eligible in quarter 1]]*100</f>
        <v>3.5422343324250685</v>
      </c>
      <c r="F25">
        <v>2474</v>
      </c>
      <c r="G25">
        <v>555</v>
      </c>
      <c r="H25" s="20">
        <f>uptake_in_those_aged_70_by_ccg989[[#This Row],[Number of adults aged 66 vaccinated in quarter 1]]/uptake_in_those_aged_70_by_ccg989[[#This Row],[Number of adults aged 66 eligible in quarter 1]]*100</f>
        <v>22.433306386418757</v>
      </c>
      <c r="I25" s="21">
        <v>2348</v>
      </c>
      <c r="J25">
        <v>69</v>
      </c>
      <c r="K25" s="20">
        <f>uptake_in_those_aged_70_by_ccg989[[#This Row],[Number of adults aged 67 vaccinated in quarter 1]]/uptake_in_those_aged_70_by_ccg989[[#This Row],[Number of adults aged 67 eligible in quarter 1]]*100</f>
        <v>2.938671209540034</v>
      </c>
      <c r="L25">
        <v>2338</v>
      </c>
      <c r="M25">
        <v>57</v>
      </c>
      <c r="N25" s="25">
        <f>uptake_in_those_aged_70_by_ccg989[[#This Row],[Number of adults aged 68 vaccinated in quarter 1]]/uptake_in_those_aged_70_by_ccg989[[#This Row],[Number of adults aged 68 eligible in quarter 1]]*100</f>
        <v>2.4379811804961506</v>
      </c>
      <c r="O25" s="21">
        <v>2111</v>
      </c>
      <c r="P25" s="21">
        <v>58</v>
      </c>
      <c r="Q25" s="25">
        <f>uptake_in_those_aged_70_by_ccg989[[#This Row],[Number of adults aged 69 vaccinated in quarter 1]]/uptake_in_those_aged_70_by_ccg989[[#This Row],[Number of adults aged 69 eligible in quarter 1]]*100</f>
        <v>2.7475130270014212</v>
      </c>
      <c r="R25">
        <v>1922</v>
      </c>
      <c r="S25">
        <v>115</v>
      </c>
      <c r="T25" s="20">
        <f>uptake_in_those_aged_70_by_ccg989[[#This Row],[Number of adults aged 70 vaccinated in quarter 1]]/uptake_in_those_aged_70_by_ccg989[[#This Row],[Number of adults aged 70 eligible in quarter 1]]*100</f>
        <v>5.9833506763787723</v>
      </c>
      <c r="U25">
        <v>1854</v>
      </c>
      <c r="V25">
        <v>641</v>
      </c>
      <c r="W25" s="20">
        <f>uptake_in_those_aged_70_by_ccg989[[#This Row],[Number of adults aged 71 vaccinated in quarter 1]]/uptake_in_those_aged_70_by_ccg989[[#This Row],[Number of adults aged 71 eligible in quarter 1]]*100</f>
        <v>34.573894282632146</v>
      </c>
      <c r="X25">
        <v>1940</v>
      </c>
      <c r="Y25">
        <v>489</v>
      </c>
      <c r="Z25" s="20">
        <f>uptake_in_those_aged_70_by_ccg989[[#This Row],[Number of adults aged 72 vaccinated in quarter 1]]/uptake_in_those_aged_70_by_ccg989[[#This Row],[Number of adults aged 72 eligible in quarter 1]]*100</f>
        <v>25.206185567010309</v>
      </c>
      <c r="AA25">
        <v>1896</v>
      </c>
      <c r="AB25">
        <v>272</v>
      </c>
      <c r="AC25" s="20">
        <f>uptake_in_those_aged_70_by_ccg989[[#This Row],[Number of adults aged 73 vaccinated in quarter 1]]/uptake_in_those_aged_70_by_ccg989[[#This Row],[Number of adults aged 73 eligible in quarter 1]]*100</f>
        <v>14.345991561181433</v>
      </c>
      <c r="AD25">
        <v>1882</v>
      </c>
      <c r="AE25">
        <v>203</v>
      </c>
      <c r="AF25" s="20">
        <f>uptake_in_those_aged_70_by_ccg989[[#This Row],[Number of adults aged 74 vaccinated in quarter 1]]/uptake_in_those_aged_70_by_ccg989[[#This Row],[Number of adults aged 74 eligible in quarter 1]]*100</f>
        <v>10.786397449521786</v>
      </c>
      <c r="AG25">
        <v>1822</v>
      </c>
      <c r="AH25">
        <v>162</v>
      </c>
      <c r="AI25" s="25">
        <f>uptake_in_those_aged_70_by_ccg989[[#This Row],[Number of adults aged 75 vaccinated in quarter 1]]/uptake_in_those_aged_70_by_ccg989[[#This Row],[Number of adults aged 75 eligible in quarter 1]]*100</f>
        <v>8.8913282107574094</v>
      </c>
      <c r="AJ25">
        <v>1842</v>
      </c>
      <c r="AK25">
        <v>114</v>
      </c>
      <c r="AL25" s="20">
        <f>uptake_in_those_aged_70_by_ccg989[[#This Row],[Number of adults aged 76 vaccinated in quarter 1]]/uptake_in_those_aged_70_by_ccg989[[#This Row],[Number of adults aged 76 eligible in quarter 1]]*100</f>
        <v>6.1889250814332248</v>
      </c>
      <c r="AM25">
        <v>1880</v>
      </c>
      <c r="AN25">
        <v>105</v>
      </c>
      <c r="AO25" s="25">
        <f>uptake_in_those_aged_70_by_ccg989[[#This Row],[Number of adults aged 77 vaccinated in quarter 1]]/uptake_in_those_aged_70_by_ccg989[[#This Row],[Number of adults aged 77 eligible in quarter 1]]*100</f>
        <v>5.5851063829787231</v>
      </c>
      <c r="AP25">
        <v>2209</v>
      </c>
      <c r="AQ25">
        <v>84</v>
      </c>
      <c r="AR25" s="20">
        <f>uptake_in_those_aged_70_by_ccg989[[#This Row],[Number of adults aged 78 vaccinated in quarter 1]]/uptake_in_those_aged_70_by_ccg989[[#This Row],[Number of adults aged 78 eligible in quarter 1]]*100</f>
        <v>3.8026256224535988</v>
      </c>
      <c r="AS25">
        <v>1464</v>
      </c>
      <c r="AT25">
        <v>40</v>
      </c>
      <c r="AU25" s="20">
        <f>uptake_in_those_aged_70_by_ccg989[[#This Row],[Number of adults aged 79 vaccinated in quarter 1]]/uptake_in_those_aged_70_by_ccg989[[#This Row],[Number of adults aged 79 eligible in quarter 1]]*100</f>
        <v>2.7322404371584699</v>
      </c>
      <c r="AV25">
        <v>1338</v>
      </c>
      <c r="AW25">
        <v>41</v>
      </c>
      <c r="AX25" s="25">
        <f>uptake_in_those_aged_70_by_ccg989[[#This Row],[Number of adults aged 80 vaccinated in quarter 1]]/uptake_in_those_aged_70_by_ccg989[[#This Row],[Number of adults aged 80 eligible in quarter 1]]*100</f>
        <v>3.0642750373692076</v>
      </c>
    </row>
    <row r="26" spans="1:50" x14ac:dyDescent="0.2">
      <c r="A26" t="s">
        <v>154</v>
      </c>
      <c r="B26" t="s">
        <v>155</v>
      </c>
      <c r="C26">
        <v>2633</v>
      </c>
      <c r="D26">
        <v>109</v>
      </c>
      <c r="E26" s="20">
        <f>uptake_in_those_aged_70_by_ccg989[[#This Row],[Number of adults aged 65 vaccinated in quarter 1]]/uptake_in_those_aged_70_by_ccg989[[#This Row],[Number of adults aged 65 eligible in quarter 1]]*100</f>
        <v>4.1397645271553358</v>
      </c>
      <c r="F26">
        <v>2604</v>
      </c>
      <c r="G26">
        <v>751</v>
      </c>
      <c r="H26" s="20">
        <f>uptake_in_those_aged_70_by_ccg989[[#This Row],[Number of adults aged 66 vaccinated in quarter 1]]/uptake_in_those_aged_70_by_ccg989[[#This Row],[Number of adults aged 66 eligible in quarter 1]]*100</f>
        <v>28.840245775729645</v>
      </c>
      <c r="I26" s="21">
        <v>2489</v>
      </c>
      <c r="J26">
        <v>120</v>
      </c>
      <c r="K26" s="20">
        <f>uptake_in_those_aged_70_by_ccg989[[#This Row],[Number of adults aged 67 vaccinated in quarter 1]]/uptake_in_those_aged_70_by_ccg989[[#This Row],[Number of adults aged 67 eligible in quarter 1]]*100</f>
        <v>4.8212133386902369</v>
      </c>
      <c r="L26">
        <v>2438</v>
      </c>
      <c r="M26">
        <v>55</v>
      </c>
      <c r="N26" s="25">
        <f>uptake_in_those_aged_70_by_ccg989[[#This Row],[Number of adults aged 68 vaccinated in quarter 1]]/uptake_in_those_aged_70_by_ccg989[[#This Row],[Number of adults aged 68 eligible in quarter 1]]*100</f>
        <v>2.2559474979491387</v>
      </c>
      <c r="O26" s="21">
        <v>2214</v>
      </c>
      <c r="P26" s="21">
        <v>52</v>
      </c>
      <c r="Q26" s="25">
        <f>uptake_in_those_aged_70_by_ccg989[[#This Row],[Number of adults aged 69 vaccinated in quarter 1]]/uptake_in_those_aged_70_by_ccg989[[#This Row],[Number of adults aged 69 eligible in quarter 1]]*100</f>
        <v>2.3486901535682025</v>
      </c>
      <c r="R26">
        <v>2153</v>
      </c>
      <c r="S26">
        <v>192</v>
      </c>
      <c r="T26" s="20">
        <f>uptake_in_those_aged_70_by_ccg989[[#This Row],[Number of adults aged 70 vaccinated in quarter 1]]/uptake_in_those_aged_70_by_ccg989[[#This Row],[Number of adults aged 70 eligible in quarter 1]]*100</f>
        <v>8.917789131444497</v>
      </c>
      <c r="U26">
        <v>2020</v>
      </c>
      <c r="V26">
        <v>865</v>
      </c>
      <c r="W26" s="20">
        <f>uptake_in_those_aged_70_by_ccg989[[#This Row],[Number of adults aged 71 vaccinated in quarter 1]]/uptake_in_those_aged_70_by_ccg989[[#This Row],[Number of adults aged 71 eligible in quarter 1]]*100</f>
        <v>42.821782178217823</v>
      </c>
      <c r="X26">
        <v>1982</v>
      </c>
      <c r="Y26">
        <v>573</v>
      </c>
      <c r="Z26" s="20">
        <f>uptake_in_those_aged_70_by_ccg989[[#This Row],[Number of adults aged 72 vaccinated in quarter 1]]/uptake_in_those_aged_70_by_ccg989[[#This Row],[Number of adults aged 72 eligible in quarter 1]]*100</f>
        <v>28.910191725529767</v>
      </c>
      <c r="AA26">
        <v>1999</v>
      </c>
      <c r="AB26">
        <v>421</v>
      </c>
      <c r="AC26" s="20">
        <f>uptake_in_those_aged_70_by_ccg989[[#This Row],[Number of adults aged 73 vaccinated in quarter 1]]/uptake_in_those_aged_70_by_ccg989[[#This Row],[Number of adults aged 73 eligible in quarter 1]]*100</f>
        <v>21.060530265132567</v>
      </c>
      <c r="AD26">
        <v>1961</v>
      </c>
      <c r="AE26">
        <v>286</v>
      </c>
      <c r="AF26" s="20">
        <f>uptake_in_those_aged_70_by_ccg989[[#This Row],[Number of adults aged 74 vaccinated in quarter 1]]/uptake_in_those_aged_70_by_ccg989[[#This Row],[Number of adults aged 74 eligible in quarter 1]]*100</f>
        <v>14.584395716471189</v>
      </c>
      <c r="AG26">
        <v>1995</v>
      </c>
      <c r="AH26">
        <v>225</v>
      </c>
      <c r="AI26" s="25">
        <f>uptake_in_those_aged_70_by_ccg989[[#This Row],[Number of adults aged 75 vaccinated in quarter 1]]/uptake_in_those_aged_70_by_ccg989[[#This Row],[Number of adults aged 75 eligible in quarter 1]]*100</f>
        <v>11.278195488721805</v>
      </c>
      <c r="AJ26">
        <v>1907</v>
      </c>
      <c r="AK26">
        <v>192</v>
      </c>
      <c r="AL26" s="20">
        <f>uptake_in_those_aged_70_by_ccg989[[#This Row],[Number of adults aged 76 vaccinated in quarter 1]]/uptake_in_those_aged_70_by_ccg989[[#This Row],[Number of adults aged 76 eligible in quarter 1]]*100</f>
        <v>10.068169900367069</v>
      </c>
      <c r="AM26">
        <v>1980</v>
      </c>
      <c r="AN26">
        <v>147</v>
      </c>
      <c r="AO26" s="25">
        <f>uptake_in_those_aged_70_by_ccg989[[#This Row],[Number of adults aged 77 vaccinated in quarter 1]]/uptake_in_those_aged_70_by_ccg989[[#This Row],[Number of adults aged 77 eligible in quarter 1]]*100</f>
        <v>7.4242424242424248</v>
      </c>
      <c r="AP26">
        <v>2128</v>
      </c>
      <c r="AQ26">
        <v>126</v>
      </c>
      <c r="AR26" s="20">
        <f>uptake_in_those_aged_70_by_ccg989[[#This Row],[Number of adults aged 78 vaccinated in quarter 1]]/uptake_in_those_aged_70_by_ccg989[[#This Row],[Number of adults aged 78 eligible in quarter 1]]*100</f>
        <v>5.9210526315789469</v>
      </c>
      <c r="AS26">
        <v>1636</v>
      </c>
      <c r="AT26">
        <v>70</v>
      </c>
      <c r="AU26" s="20">
        <f>uptake_in_those_aged_70_by_ccg989[[#This Row],[Number of adults aged 79 vaccinated in quarter 1]]/uptake_in_those_aged_70_by_ccg989[[#This Row],[Number of adults aged 79 eligible in quarter 1]]*100</f>
        <v>4.2787286063569683</v>
      </c>
      <c r="AV26">
        <v>1475</v>
      </c>
      <c r="AW26">
        <v>59</v>
      </c>
      <c r="AX26" s="25">
        <f>uptake_in_those_aged_70_by_ccg989[[#This Row],[Number of adults aged 80 vaccinated in quarter 1]]/uptake_in_those_aged_70_by_ccg989[[#This Row],[Number of adults aged 80 eligible in quarter 1]]*100</f>
        <v>4</v>
      </c>
    </row>
    <row r="27" spans="1:50" x14ac:dyDescent="0.2">
      <c r="A27" t="s">
        <v>156</v>
      </c>
      <c r="B27" t="s">
        <v>157</v>
      </c>
      <c r="C27">
        <v>2675</v>
      </c>
      <c r="D27">
        <v>136</v>
      </c>
      <c r="E27" s="20">
        <f>uptake_in_those_aged_70_by_ccg989[[#This Row],[Number of adults aged 65 vaccinated in quarter 1]]/uptake_in_those_aged_70_by_ccg989[[#This Row],[Number of adults aged 65 eligible in quarter 1]]*100</f>
        <v>5.08411214953271</v>
      </c>
      <c r="F27">
        <v>2688</v>
      </c>
      <c r="G27">
        <v>793</v>
      </c>
      <c r="H27" s="20">
        <f>uptake_in_those_aged_70_by_ccg989[[#This Row],[Number of adults aged 66 vaccinated in quarter 1]]/uptake_in_those_aged_70_by_ccg989[[#This Row],[Number of adults aged 66 eligible in quarter 1]]*100</f>
        <v>29.501488095238095</v>
      </c>
      <c r="I27" s="21">
        <v>2481</v>
      </c>
      <c r="J27">
        <v>55</v>
      </c>
      <c r="K27" s="20">
        <f>uptake_in_those_aged_70_by_ccg989[[#This Row],[Number of adults aged 67 vaccinated in quarter 1]]/uptake_in_those_aged_70_by_ccg989[[#This Row],[Number of adults aged 67 eligible in quarter 1]]*100</f>
        <v>2.2168480451430876</v>
      </c>
      <c r="L27">
        <v>2377</v>
      </c>
      <c r="M27">
        <v>45</v>
      </c>
      <c r="N27" s="25">
        <f>uptake_in_those_aged_70_by_ccg989[[#This Row],[Number of adults aged 68 vaccinated in quarter 1]]/uptake_in_those_aged_70_by_ccg989[[#This Row],[Number of adults aged 68 eligible in quarter 1]]*100</f>
        <v>1.8931426167437946</v>
      </c>
      <c r="O27" s="21">
        <v>2231</v>
      </c>
      <c r="P27" s="21">
        <v>46</v>
      </c>
      <c r="Q27" s="25">
        <f>uptake_in_those_aged_70_by_ccg989[[#This Row],[Number of adults aged 69 vaccinated in quarter 1]]/uptake_in_those_aged_70_by_ccg989[[#This Row],[Number of adults aged 69 eligible in quarter 1]]*100</f>
        <v>2.0618556701030926</v>
      </c>
      <c r="R27">
        <v>2168</v>
      </c>
      <c r="S27">
        <v>211</v>
      </c>
      <c r="T27" s="20">
        <f>uptake_in_those_aged_70_by_ccg989[[#This Row],[Number of adults aged 70 vaccinated in quarter 1]]/uptake_in_those_aged_70_by_ccg989[[#This Row],[Number of adults aged 70 eligible in quarter 1]]*100</f>
        <v>9.732472324723247</v>
      </c>
      <c r="U27">
        <v>2123</v>
      </c>
      <c r="V27">
        <v>892</v>
      </c>
      <c r="W27" s="20">
        <f>uptake_in_those_aged_70_by_ccg989[[#This Row],[Number of adults aged 71 vaccinated in quarter 1]]/uptake_in_those_aged_70_by_ccg989[[#This Row],[Number of adults aged 71 eligible in quarter 1]]*100</f>
        <v>42.016015073009896</v>
      </c>
      <c r="X27">
        <v>2056</v>
      </c>
      <c r="Y27">
        <v>554</v>
      </c>
      <c r="Z27" s="20">
        <f>uptake_in_those_aged_70_by_ccg989[[#This Row],[Number of adults aged 72 vaccinated in quarter 1]]/uptake_in_those_aged_70_by_ccg989[[#This Row],[Number of adults aged 72 eligible in quarter 1]]*100</f>
        <v>26.945525291828794</v>
      </c>
      <c r="AA27">
        <v>1928</v>
      </c>
      <c r="AB27">
        <v>292</v>
      </c>
      <c r="AC27" s="20">
        <f>uptake_in_those_aged_70_by_ccg989[[#This Row],[Number of adults aged 73 vaccinated in quarter 1]]/uptake_in_those_aged_70_by_ccg989[[#This Row],[Number of adults aged 73 eligible in quarter 1]]*100</f>
        <v>15.145228215767634</v>
      </c>
      <c r="AD27">
        <v>2038</v>
      </c>
      <c r="AE27">
        <v>188</v>
      </c>
      <c r="AF27" s="20">
        <f>uptake_in_those_aged_70_by_ccg989[[#This Row],[Number of adults aged 74 vaccinated in quarter 1]]/uptake_in_those_aged_70_by_ccg989[[#This Row],[Number of adults aged 74 eligible in quarter 1]]*100</f>
        <v>9.2247301275760538</v>
      </c>
      <c r="AG27">
        <v>2020</v>
      </c>
      <c r="AH27">
        <v>177</v>
      </c>
      <c r="AI27" s="25">
        <f>uptake_in_those_aged_70_by_ccg989[[#This Row],[Number of adults aged 75 vaccinated in quarter 1]]/uptake_in_those_aged_70_by_ccg989[[#This Row],[Number of adults aged 75 eligible in quarter 1]]*100</f>
        <v>8.7623762376237622</v>
      </c>
      <c r="AJ27">
        <v>1917</v>
      </c>
      <c r="AK27">
        <v>141</v>
      </c>
      <c r="AL27" s="20">
        <f>uptake_in_those_aged_70_by_ccg989[[#This Row],[Number of adults aged 76 vaccinated in quarter 1]]/uptake_in_those_aged_70_by_ccg989[[#This Row],[Number of adults aged 76 eligible in quarter 1]]*100</f>
        <v>7.3552425665101726</v>
      </c>
      <c r="AM27">
        <v>1996</v>
      </c>
      <c r="AN27">
        <v>121</v>
      </c>
      <c r="AO27" s="25">
        <f>uptake_in_those_aged_70_by_ccg989[[#This Row],[Number of adults aged 77 vaccinated in quarter 1]]/uptake_in_those_aged_70_by_ccg989[[#This Row],[Number of adults aged 77 eligible in quarter 1]]*100</f>
        <v>6.0621242484969935</v>
      </c>
      <c r="AP27">
        <v>2264</v>
      </c>
      <c r="AQ27">
        <v>92</v>
      </c>
      <c r="AR27" s="20">
        <f>uptake_in_those_aged_70_by_ccg989[[#This Row],[Number of adults aged 78 vaccinated in quarter 1]]/uptake_in_those_aged_70_by_ccg989[[#This Row],[Number of adults aged 78 eligible in quarter 1]]*100</f>
        <v>4.0636042402826851</v>
      </c>
      <c r="AS27">
        <v>1682</v>
      </c>
      <c r="AT27">
        <v>63</v>
      </c>
      <c r="AU27" s="20">
        <f>uptake_in_those_aged_70_by_ccg989[[#This Row],[Number of adults aged 79 vaccinated in quarter 1]]/uptake_in_those_aged_70_by_ccg989[[#This Row],[Number of adults aged 79 eligible in quarter 1]]*100</f>
        <v>3.7455410225921519</v>
      </c>
      <c r="AV27">
        <v>1542</v>
      </c>
      <c r="AW27">
        <v>32</v>
      </c>
      <c r="AX27" s="25">
        <f>uptake_in_those_aged_70_by_ccg989[[#This Row],[Number of adults aged 80 vaccinated in quarter 1]]/uptake_in_those_aged_70_by_ccg989[[#This Row],[Number of adults aged 80 eligible in quarter 1]]*100</f>
        <v>2.0752269779507131</v>
      </c>
    </row>
    <row r="28" spans="1:50" x14ac:dyDescent="0.2">
      <c r="A28" t="s">
        <v>158</v>
      </c>
      <c r="B28" t="s">
        <v>159</v>
      </c>
      <c r="C28">
        <v>1580</v>
      </c>
      <c r="D28">
        <v>96</v>
      </c>
      <c r="E28" s="20">
        <f>uptake_in_those_aged_70_by_ccg989[[#This Row],[Number of adults aged 65 vaccinated in quarter 1]]/uptake_in_those_aged_70_by_ccg989[[#This Row],[Number of adults aged 65 eligible in quarter 1]]*100</f>
        <v>6.0759493670886071</v>
      </c>
      <c r="F28">
        <v>1460</v>
      </c>
      <c r="G28">
        <v>481</v>
      </c>
      <c r="H28" s="20">
        <f>uptake_in_those_aged_70_by_ccg989[[#This Row],[Number of adults aged 66 vaccinated in quarter 1]]/uptake_in_those_aged_70_by_ccg989[[#This Row],[Number of adults aged 66 eligible in quarter 1]]*100</f>
        <v>32.945205479452056</v>
      </c>
      <c r="I28" s="21">
        <v>1490</v>
      </c>
      <c r="J28">
        <v>43</v>
      </c>
      <c r="K28" s="20">
        <f>uptake_in_those_aged_70_by_ccg989[[#This Row],[Number of adults aged 67 vaccinated in quarter 1]]/uptake_in_those_aged_70_by_ccg989[[#This Row],[Number of adults aged 67 eligible in quarter 1]]*100</f>
        <v>2.8859060402684564</v>
      </c>
      <c r="L28">
        <v>1348</v>
      </c>
      <c r="M28">
        <v>22</v>
      </c>
      <c r="N28" s="25">
        <f>uptake_in_those_aged_70_by_ccg989[[#This Row],[Number of adults aged 68 vaccinated in quarter 1]]/uptake_in_those_aged_70_by_ccg989[[#This Row],[Number of adults aged 68 eligible in quarter 1]]*100</f>
        <v>1.6320474777448073</v>
      </c>
      <c r="O28" s="21">
        <v>1331</v>
      </c>
      <c r="P28" s="21">
        <v>24</v>
      </c>
      <c r="Q28" s="25">
        <f>uptake_in_those_aged_70_by_ccg989[[#This Row],[Number of adults aged 69 vaccinated in quarter 1]]/uptake_in_those_aged_70_by_ccg989[[#This Row],[Number of adults aged 69 eligible in quarter 1]]*100</f>
        <v>1.8031555221637865</v>
      </c>
      <c r="R28">
        <v>1267</v>
      </c>
      <c r="S28">
        <v>95</v>
      </c>
      <c r="T28" s="20">
        <f>uptake_in_those_aged_70_by_ccg989[[#This Row],[Number of adults aged 70 vaccinated in quarter 1]]/uptake_in_those_aged_70_by_ccg989[[#This Row],[Number of adults aged 70 eligible in quarter 1]]*100</f>
        <v>7.4980268350434098</v>
      </c>
      <c r="U28">
        <v>1211</v>
      </c>
      <c r="V28">
        <v>520</v>
      </c>
      <c r="W28" s="20">
        <f>uptake_in_those_aged_70_by_ccg989[[#This Row],[Number of adults aged 71 vaccinated in quarter 1]]/uptake_in_those_aged_70_by_ccg989[[#This Row],[Number of adults aged 71 eligible in quarter 1]]*100</f>
        <v>42.939719240297272</v>
      </c>
      <c r="X28">
        <v>1265</v>
      </c>
      <c r="Y28">
        <v>457</v>
      </c>
      <c r="Z28" s="20">
        <f>uptake_in_those_aged_70_by_ccg989[[#This Row],[Number of adults aged 72 vaccinated in quarter 1]]/uptake_in_those_aged_70_by_ccg989[[#This Row],[Number of adults aged 72 eligible in quarter 1]]*100</f>
        <v>36.126482213438734</v>
      </c>
      <c r="AA28">
        <v>1215</v>
      </c>
      <c r="AB28">
        <v>256</v>
      </c>
      <c r="AC28" s="20">
        <f>uptake_in_those_aged_70_by_ccg989[[#This Row],[Number of adults aged 73 vaccinated in quarter 1]]/uptake_in_those_aged_70_by_ccg989[[#This Row],[Number of adults aged 73 eligible in quarter 1]]*100</f>
        <v>21.069958847736626</v>
      </c>
      <c r="AD28">
        <v>1158</v>
      </c>
      <c r="AE28">
        <v>168</v>
      </c>
      <c r="AF28" s="20">
        <f>uptake_in_those_aged_70_by_ccg989[[#This Row],[Number of adults aged 74 vaccinated in quarter 1]]/uptake_in_those_aged_70_by_ccg989[[#This Row],[Number of adults aged 74 eligible in quarter 1]]*100</f>
        <v>14.507772020725387</v>
      </c>
      <c r="AG28">
        <v>1209</v>
      </c>
      <c r="AH28">
        <v>94</v>
      </c>
      <c r="AI28" s="25">
        <f>uptake_in_those_aged_70_by_ccg989[[#This Row],[Number of adults aged 75 vaccinated in quarter 1]]/uptake_in_those_aged_70_by_ccg989[[#This Row],[Number of adults aged 75 eligible in quarter 1]]*100</f>
        <v>7.7750206782464844</v>
      </c>
      <c r="AJ28">
        <v>1222</v>
      </c>
      <c r="AK28">
        <v>80</v>
      </c>
      <c r="AL28" s="20">
        <f>uptake_in_those_aged_70_by_ccg989[[#This Row],[Number of adults aged 76 vaccinated in quarter 1]]/uptake_in_those_aged_70_by_ccg989[[#This Row],[Number of adults aged 76 eligible in quarter 1]]*100</f>
        <v>6.5466448445171856</v>
      </c>
      <c r="AM28">
        <v>1278</v>
      </c>
      <c r="AN28">
        <v>77</v>
      </c>
      <c r="AO28" s="25">
        <f>uptake_in_those_aged_70_by_ccg989[[#This Row],[Number of adults aged 77 vaccinated in quarter 1]]/uptake_in_those_aged_70_by_ccg989[[#This Row],[Number of adults aged 77 eligible in quarter 1]]*100</f>
        <v>6.0250391236306733</v>
      </c>
      <c r="AP28">
        <v>1384</v>
      </c>
      <c r="AQ28">
        <v>60</v>
      </c>
      <c r="AR28" s="20">
        <f>uptake_in_those_aged_70_by_ccg989[[#This Row],[Number of adults aged 78 vaccinated in quarter 1]]/uptake_in_those_aged_70_by_ccg989[[#This Row],[Number of adults aged 78 eligible in quarter 1]]*100</f>
        <v>4.3352601156069364</v>
      </c>
      <c r="AS28">
        <v>1121</v>
      </c>
      <c r="AT28">
        <v>34</v>
      </c>
      <c r="AU28" s="20">
        <f>uptake_in_those_aged_70_by_ccg989[[#This Row],[Number of adults aged 79 vaccinated in quarter 1]]/uptake_in_those_aged_70_by_ccg989[[#This Row],[Number of adults aged 79 eligible in quarter 1]]*100</f>
        <v>3.0330062444246209</v>
      </c>
      <c r="AV28">
        <v>887</v>
      </c>
      <c r="AW28">
        <v>25</v>
      </c>
      <c r="AX28" s="25">
        <f>uptake_in_those_aged_70_by_ccg989[[#This Row],[Number of adults aged 80 vaccinated in quarter 1]]/uptake_in_those_aged_70_by_ccg989[[#This Row],[Number of adults aged 80 eligible in quarter 1]]*100</f>
        <v>2.818489289740699</v>
      </c>
    </row>
    <row r="29" spans="1:50" x14ac:dyDescent="0.2">
      <c r="A29" t="s">
        <v>160</v>
      </c>
      <c r="B29" t="s">
        <v>161</v>
      </c>
      <c r="C29">
        <v>4023</v>
      </c>
      <c r="D29">
        <v>258</v>
      </c>
      <c r="E29" s="20">
        <f>uptake_in_those_aged_70_by_ccg989[[#This Row],[Number of adults aged 65 vaccinated in quarter 1]]/uptake_in_those_aged_70_by_ccg989[[#This Row],[Number of adults aged 65 eligible in quarter 1]]*100</f>
        <v>6.4131245339299037</v>
      </c>
      <c r="F29">
        <v>3949</v>
      </c>
      <c r="G29">
        <v>1247</v>
      </c>
      <c r="H29" s="20">
        <f>uptake_in_those_aged_70_by_ccg989[[#This Row],[Number of adults aged 66 vaccinated in quarter 1]]/uptake_in_those_aged_70_by_ccg989[[#This Row],[Number of adults aged 66 eligible in quarter 1]]*100</f>
        <v>31.57761458597113</v>
      </c>
      <c r="I29" s="21">
        <v>3696</v>
      </c>
      <c r="J29">
        <v>100</v>
      </c>
      <c r="K29" s="20">
        <f>uptake_in_those_aged_70_by_ccg989[[#This Row],[Number of adults aged 67 vaccinated in quarter 1]]/uptake_in_those_aged_70_by_ccg989[[#This Row],[Number of adults aged 67 eligible in quarter 1]]*100</f>
        <v>2.7056277056277054</v>
      </c>
      <c r="L29">
        <v>3543</v>
      </c>
      <c r="M29">
        <v>59</v>
      </c>
      <c r="N29" s="25">
        <f>uptake_in_those_aged_70_by_ccg989[[#This Row],[Number of adults aged 68 vaccinated in quarter 1]]/uptake_in_those_aged_70_by_ccg989[[#This Row],[Number of adults aged 68 eligible in quarter 1]]*100</f>
        <v>1.6652554332486593</v>
      </c>
      <c r="O29" s="21">
        <v>3381</v>
      </c>
      <c r="P29" s="21">
        <v>60</v>
      </c>
      <c r="Q29" s="25">
        <f>uptake_in_those_aged_70_by_ccg989[[#This Row],[Number of adults aged 69 vaccinated in quarter 1]]/uptake_in_those_aged_70_by_ccg989[[#This Row],[Number of adults aged 69 eligible in quarter 1]]*100</f>
        <v>1.7746228926353149</v>
      </c>
      <c r="R29">
        <v>3247</v>
      </c>
      <c r="S29">
        <v>363</v>
      </c>
      <c r="T29" s="20">
        <f>uptake_in_those_aged_70_by_ccg989[[#This Row],[Number of adults aged 70 vaccinated in quarter 1]]/uptake_in_those_aged_70_by_ccg989[[#This Row],[Number of adults aged 70 eligible in quarter 1]]*100</f>
        <v>11.179550354173083</v>
      </c>
      <c r="U29">
        <v>3262</v>
      </c>
      <c r="V29">
        <v>1505</v>
      </c>
      <c r="W29" s="20">
        <f>uptake_in_those_aged_70_by_ccg989[[#This Row],[Number of adults aged 71 vaccinated in quarter 1]]/uptake_in_those_aged_70_by_ccg989[[#This Row],[Number of adults aged 71 eligible in quarter 1]]*100</f>
        <v>46.137339055793994</v>
      </c>
      <c r="X29">
        <v>3202</v>
      </c>
      <c r="Y29">
        <v>1049</v>
      </c>
      <c r="Z29" s="20">
        <f>uptake_in_those_aged_70_by_ccg989[[#This Row],[Number of adults aged 72 vaccinated in quarter 1]]/uptake_in_those_aged_70_by_ccg989[[#This Row],[Number of adults aged 72 eligible in quarter 1]]*100</f>
        <v>32.760774515927544</v>
      </c>
      <c r="AA29">
        <v>3028</v>
      </c>
      <c r="AB29">
        <v>559</v>
      </c>
      <c r="AC29" s="20">
        <f>uptake_in_those_aged_70_by_ccg989[[#This Row],[Number of adults aged 73 vaccinated in quarter 1]]/uptake_in_those_aged_70_by_ccg989[[#This Row],[Number of adults aged 73 eligible in quarter 1]]*100</f>
        <v>18.461030383091149</v>
      </c>
      <c r="AD29">
        <v>3067</v>
      </c>
      <c r="AE29">
        <v>394</v>
      </c>
      <c r="AF29" s="20">
        <f>uptake_in_those_aged_70_by_ccg989[[#This Row],[Number of adults aged 74 vaccinated in quarter 1]]/uptake_in_those_aged_70_by_ccg989[[#This Row],[Number of adults aged 74 eligible in quarter 1]]*100</f>
        <v>12.846429735898271</v>
      </c>
      <c r="AG29">
        <v>3161</v>
      </c>
      <c r="AH29">
        <v>359</v>
      </c>
      <c r="AI29" s="25">
        <f>uptake_in_those_aged_70_by_ccg989[[#This Row],[Number of adults aged 75 vaccinated in quarter 1]]/uptake_in_those_aged_70_by_ccg989[[#This Row],[Number of adults aged 75 eligible in quarter 1]]*100</f>
        <v>11.357165453970262</v>
      </c>
      <c r="AJ29">
        <v>3255</v>
      </c>
      <c r="AK29">
        <v>297</v>
      </c>
      <c r="AL29" s="20">
        <f>uptake_in_those_aged_70_by_ccg989[[#This Row],[Number of adults aged 76 vaccinated in quarter 1]]/uptake_in_those_aged_70_by_ccg989[[#This Row],[Number of adults aged 76 eligible in quarter 1]]*100</f>
        <v>9.1244239631336406</v>
      </c>
      <c r="AM29">
        <v>3292</v>
      </c>
      <c r="AN29">
        <v>228</v>
      </c>
      <c r="AO29" s="25">
        <f>uptake_in_those_aged_70_by_ccg989[[#This Row],[Number of adults aged 77 vaccinated in quarter 1]]/uptake_in_those_aged_70_by_ccg989[[#This Row],[Number of adults aged 77 eligible in quarter 1]]*100</f>
        <v>6.9258809234507908</v>
      </c>
      <c r="AP29">
        <v>3757</v>
      </c>
      <c r="AQ29">
        <v>219</v>
      </c>
      <c r="AR29" s="20">
        <f>uptake_in_those_aged_70_by_ccg989[[#This Row],[Number of adults aged 78 vaccinated in quarter 1]]/uptake_in_those_aged_70_by_ccg989[[#This Row],[Number of adults aged 78 eligible in quarter 1]]*100</f>
        <v>5.8291189779079051</v>
      </c>
      <c r="AS29">
        <v>2647</v>
      </c>
      <c r="AT29">
        <v>122</v>
      </c>
      <c r="AU29" s="20">
        <f>uptake_in_those_aged_70_by_ccg989[[#This Row],[Number of adults aged 79 vaccinated in quarter 1]]/uptake_in_those_aged_70_by_ccg989[[#This Row],[Number of adults aged 79 eligible in quarter 1]]*100</f>
        <v>4.6089913109180198</v>
      </c>
      <c r="AV29">
        <v>2547</v>
      </c>
      <c r="AW29">
        <v>94</v>
      </c>
      <c r="AX29" s="25">
        <f>uptake_in_those_aged_70_by_ccg989[[#This Row],[Number of adults aged 80 vaccinated in quarter 1]]/uptake_in_those_aged_70_by_ccg989[[#This Row],[Number of adults aged 80 eligible in quarter 1]]*100</f>
        <v>3.6906164114644682</v>
      </c>
    </row>
    <row r="30" spans="1:50" x14ac:dyDescent="0.2">
      <c r="A30" t="s">
        <v>162</v>
      </c>
      <c r="B30" t="s">
        <v>163</v>
      </c>
      <c r="C30">
        <v>2997</v>
      </c>
      <c r="D30">
        <v>135</v>
      </c>
      <c r="E30" s="20">
        <f>uptake_in_those_aged_70_by_ccg989[[#This Row],[Number of adults aged 65 vaccinated in quarter 1]]/uptake_in_those_aged_70_by_ccg989[[#This Row],[Number of adults aged 65 eligible in quarter 1]]*100</f>
        <v>4.5045045045045047</v>
      </c>
      <c r="F30">
        <v>2837</v>
      </c>
      <c r="G30">
        <v>896</v>
      </c>
      <c r="H30" s="20">
        <f>uptake_in_those_aged_70_by_ccg989[[#This Row],[Number of adults aged 66 vaccinated in quarter 1]]/uptake_in_those_aged_70_by_ccg989[[#This Row],[Number of adults aged 66 eligible in quarter 1]]*100</f>
        <v>31.582657737046176</v>
      </c>
      <c r="I30" s="21">
        <v>2739</v>
      </c>
      <c r="J30">
        <v>71</v>
      </c>
      <c r="K30" s="20">
        <f>uptake_in_those_aged_70_by_ccg989[[#This Row],[Number of adults aged 67 vaccinated in quarter 1]]/uptake_in_those_aged_70_by_ccg989[[#This Row],[Number of adults aged 67 eligible in quarter 1]]*100</f>
        <v>2.5921869295363273</v>
      </c>
      <c r="L30">
        <v>2811</v>
      </c>
      <c r="M30">
        <v>49</v>
      </c>
      <c r="N30" s="25">
        <f>uptake_in_those_aged_70_by_ccg989[[#This Row],[Number of adults aged 68 vaccinated in quarter 1]]/uptake_in_those_aged_70_by_ccg989[[#This Row],[Number of adults aged 68 eligible in quarter 1]]*100</f>
        <v>1.7431519032372822</v>
      </c>
      <c r="O30" s="21">
        <v>2659</v>
      </c>
      <c r="P30" s="21">
        <v>54</v>
      </c>
      <c r="Q30" s="25">
        <f>uptake_in_those_aged_70_by_ccg989[[#This Row],[Number of adults aged 69 vaccinated in quarter 1]]/uptake_in_those_aged_70_by_ccg989[[#This Row],[Number of adults aged 69 eligible in quarter 1]]*100</f>
        <v>2.0308386611508085</v>
      </c>
      <c r="R30">
        <v>2511</v>
      </c>
      <c r="S30">
        <v>198</v>
      </c>
      <c r="T30" s="20">
        <f>uptake_in_those_aged_70_by_ccg989[[#This Row],[Number of adults aged 70 vaccinated in quarter 1]]/uptake_in_those_aged_70_by_ccg989[[#This Row],[Number of adults aged 70 eligible in quarter 1]]*100</f>
        <v>7.8853046594982077</v>
      </c>
      <c r="U30">
        <v>2551</v>
      </c>
      <c r="V30">
        <v>1125</v>
      </c>
      <c r="W30" s="20">
        <f>uptake_in_those_aged_70_by_ccg989[[#This Row],[Number of adults aged 71 vaccinated in quarter 1]]/uptake_in_those_aged_70_by_ccg989[[#This Row],[Number of adults aged 71 eligible in quarter 1]]*100</f>
        <v>44.100352802822421</v>
      </c>
      <c r="X30">
        <v>2541</v>
      </c>
      <c r="Y30">
        <v>883</v>
      </c>
      <c r="Z30" s="20">
        <f>uptake_in_those_aged_70_by_ccg989[[#This Row],[Number of adults aged 72 vaccinated in quarter 1]]/uptake_in_those_aged_70_by_ccg989[[#This Row],[Number of adults aged 72 eligible in quarter 1]]*100</f>
        <v>34.750098386462028</v>
      </c>
      <c r="AA30">
        <v>2348</v>
      </c>
      <c r="AB30">
        <v>456</v>
      </c>
      <c r="AC30" s="20">
        <f>uptake_in_those_aged_70_by_ccg989[[#This Row],[Number of adults aged 73 vaccinated in quarter 1]]/uptake_in_those_aged_70_by_ccg989[[#This Row],[Number of adults aged 73 eligible in quarter 1]]*100</f>
        <v>19.420783645655877</v>
      </c>
      <c r="AD30">
        <v>2382</v>
      </c>
      <c r="AE30">
        <v>327</v>
      </c>
      <c r="AF30" s="20">
        <f>uptake_in_those_aged_70_by_ccg989[[#This Row],[Number of adults aged 74 vaccinated in quarter 1]]/uptake_in_those_aged_70_by_ccg989[[#This Row],[Number of adults aged 74 eligible in quarter 1]]*100</f>
        <v>13.727959697732997</v>
      </c>
      <c r="AG30">
        <v>2412</v>
      </c>
      <c r="AH30">
        <v>270</v>
      </c>
      <c r="AI30" s="25">
        <f>uptake_in_those_aged_70_by_ccg989[[#This Row],[Number of adults aged 75 vaccinated in quarter 1]]/uptake_in_those_aged_70_by_ccg989[[#This Row],[Number of adults aged 75 eligible in quarter 1]]*100</f>
        <v>11.194029850746269</v>
      </c>
      <c r="AJ30">
        <v>2543</v>
      </c>
      <c r="AK30">
        <v>183</v>
      </c>
      <c r="AL30" s="20">
        <f>uptake_in_those_aged_70_by_ccg989[[#This Row],[Number of adults aged 76 vaccinated in quarter 1]]/uptake_in_those_aged_70_by_ccg989[[#This Row],[Number of adults aged 76 eligible in quarter 1]]*100</f>
        <v>7.1962249311836413</v>
      </c>
      <c r="AM30">
        <v>2576</v>
      </c>
      <c r="AN30">
        <v>203</v>
      </c>
      <c r="AO30" s="25">
        <f>uptake_in_those_aged_70_by_ccg989[[#This Row],[Number of adults aged 77 vaccinated in quarter 1]]/uptake_in_those_aged_70_by_ccg989[[#This Row],[Number of adults aged 77 eligible in quarter 1]]*100</f>
        <v>7.8804347826086962</v>
      </c>
      <c r="AP30">
        <v>2884</v>
      </c>
      <c r="AQ30">
        <v>174</v>
      </c>
      <c r="AR30" s="20">
        <f>uptake_in_those_aged_70_by_ccg989[[#This Row],[Number of adults aged 78 vaccinated in quarter 1]]/uptake_in_those_aged_70_by_ccg989[[#This Row],[Number of adults aged 78 eligible in quarter 1]]*100</f>
        <v>6.0332871012482663</v>
      </c>
      <c r="AS30">
        <v>2207</v>
      </c>
      <c r="AT30">
        <v>91</v>
      </c>
      <c r="AU30" s="20">
        <f>uptake_in_those_aged_70_by_ccg989[[#This Row],[Number of adults aged 79 vaccinated in quarter 1]]/uptake_in_those_aged_70_by_ccg989[[#This Row],[Number of adults aged 79 eligible in quarter 1]]*100</f>
        <v>4.1232442229270498</v>
      </c>
      <c r="AV30">
        <v>1923</v>
      </c>
      <c r="AW30">
        <v>84</v>
      </c>
      <c r="AX30" s="25">
        <f>uptake_in_those_aged_70_by_ccg989[[#This Row],[Number of adults aged 80 vaccinated in quarter 1]]/uptake_in_those_aged_70_by_ccg989[[#This Row],[Number of adults aged 80 eligible in quarter 1]]*100</f>
        <v>4.3681747269890794</v>
      </c>
    </row>
    <row r="31" spans="1:50" x14ac:dyDescent="0.2">
      <c r="A31" t="s">
        <v>164</v>
      </c>
      <c r="B31" t="s">
        <v>165</v>
      </c>
      <c r="C31">
        <v>3224</v>
      </c>
      <c r="D31">
        <v>186</v>
      </c>
      <c r="E31" s="20">
        <f>uptake_in_those_aged_70_by_ccg989[[#This Row],[Number of adults aged 65 vaccinated in quarter 1]]/uptake_in_those_aged_70_by_ccg989[[#This Row],[Number of adults aged 65 eligible in quarter 1]]*100</f>
        <v>5.7692307692307692</v>
      </c>
      <c r="F31">
        <v>3200</v>
      </c>
      <c r="G31">
        <v>977</v>
      </c>
      <c r="H31" s="20">
        <f>uptake_in_those_aged_70_by_ccg989[[#This Row],[Number of adults aged 66 vaccinated in quarter 1]]/uptake_in_those_aged_70_by_ccg989[[#This Row],[Number of adults aged 66 eligible in quarter 1]]*100</f>
        <v>30.53125</v>
      </c>
      <c r="I31" s="21">
        <v>3094</v>
      </c>
      <c r="J31">
        <v>77</v>
      </c>
      <c r="K31" s="20">
        <f>uptake_in_those_aged_70_by_ccg989[[#This Row],[Number of adults aged 67 vaccinated in quarter 1]]/uptake_in_those_aged_70_by_ccg989[[#This Row],[Number of adults aged 67 eligible in quarter 1]]*100</f>
        <v>2.4886877828054299</v>
      </c>
      <c r="L31">
        <v>3058</v>
      </c>
      <c r="M31">
        <v>39</v>
      </c>
      <c r="N31" s="25">
        <f>uptake_in_those_aged_70_by_ccg989[[#This Row],[Number of adults aged 68 vaccinated in quarter 1]]/uptake_in_those_aged_70_by_ccg989[[#This Row],[Number of adults aged 68 eligible in quarter 1]]*100</f>
        <v>1.2753433616742968</v>
      </c>
      <c r="O31" s="21">
        <v>2894</v>
      </c>
      <c r="P31" s="21">
        <v>42</v>
      </c>
      <c r="Q31" s="25">
        <f>uptake_in_those_aged_70_by_ccg989[[#This Row],[Number of adults aged 69 vaccinated in quarter 1]]/uptake_in_those_aged_70_by_ccg989[[#This Row],[Number of adults aged 69 eligible in quarter 1]]*100</f>
        <v>1.4512785072563925</v>
      </c>
      <c r="R31">
        <v>2689</v>
      </c>
      <c r="S31">
        <v>248</v>
      </c>
      <c r="T31" s="20">
        <f>uptake_in_those_aged_70_by_ccg989[[#This Row],[Number of adults aged 70 vaccinated in quarter 1]]/uptake_in_those_aged_70_by_ccg989[[#This Row],[Number of adults aged 70 eligible in quarter 1]]*100</f>
        <v>9.2227593901078464</v>
      </c>
      <c r="U31">
        <v>2681</v>
      </c>
      <c r="V31">
        <v>1253</v>
      </c>
      <c r="W31" s="20">
        <f>uptake_in_those_aged_70_by_ccg989[[#This Row],[Number of adults aged 71 vaccinated in quarter 1]]/uptake_in_those_aged_70_by_ccg989[[#This Row],[Number of adults aged 71 eligible in quarter 1]]*100</f>
        <v>46.736292428198432</v>
      </c>
      <c r="X31">
        <v>2662</v>
      </c>
      <c r="Y31">
        <v>816</v>
      </c>
      <c r="Z31" s="20">
        <f>uptake_in_those_aged_70_by_ccg989[[#This Row],[Number of adults aged 72 vaccinated in quarter 1]]/uptake_in_those_aged_70_by_ccg989[[#This Row],[Number of adults aged 72 eligible in quarter 1]]*100</f>
        <v>30.653643876784368</v>
      </c>
      <c r="AA31">
        <v>2424</v>
      </c>
      <c r="AB31">
        <v>435</v>
      </c>
      <c r="AC31" s="20">
        <f>uptake_in_those_aged_70_by_ccg989[[#This Row],[Number of adults aged 73 vaccinated in quarter 1]]/uptake_in_those_aged_70_by_ccg989[[#This Row],[Number of adults aged 73 eligible in quarter 1]]*100</f>
        <v>17.945544554455445</v>
      </c>
      <c r="AD31">
        <v>2499</v>
      </c>
      <c r="AE31">
        <v>331</v>
      </c>
      <c r="AF31" s="20">
        <f>uptake_in_those_aged_70_by_ccg989[[#This Row],[Number of adults aged 74 vaccinated in quarter 1]]/uptake_in_those_aged_70_by_ccg989[[#This Row],[Number of adults aged 74 eligible in quarter 1]]*100</f>
        <v>13.2452981192477</v>
      </c>
      <c r="AG31">
        <v>2381</v>
      </c>
      <c r="AH31">
        <v>276</v>
      </c>
      <c r="AI31" s="25">
        <f>uptake_in_those_aged_70_by_ccg989[[#This Row],[Number of adults aged 75 vaccinated in quarter 1]]/uptake_in_those_aged_70_by_ccg989[[#This Row],[Number of adults aged 75 eligible in quarter 1]]*100</f>
        <v>11.591768164636708</v>
      </c>
      <c r="AJ31">
        <v>2469</v>
      </c>
      <c r="AK31">
        <v>212</v>
      </c>
      <c r="AL31" s="20">
        <f>uptake_in_those_aged_70_by_ccg989[[#This Row],[Number of adults aged 76 vaccinated in quarter 1]]/uptake_in_those_aged_70_by_ccg989[[#This Row],[Number of adults aged 76 eligible in quarter 1]]*100</f>
        <v>8.586472255974078</v>
      </c>
      <c r="AM31">
        <v>2519</v>
      </c>
      <c r="AN31">
        <v>207</v>
      </c>
      <c r="AO31" s="25">
        <f>uptake_in_those_aged_70_by_ccg989[[#This Row],[Number of adults aged 77 vaccinated in quarter 1]]/uptake_in_those_aged_70_by_ccg989[[#This Row],[Number of adults aged 77 eligible in quarter 1]]*100</f>
        <v>8.2175466454942434</v>
      </c>
      <c r="AP31">
        <v>2607</v>
      </c>
      <c r="AQ31">
        <v>174</v>
      </c>
      <c r="AR31" s="20">
        <f>uptake_in_those_aged_70_by_ccg989[[#This Row],[Number of adults aged 78 vaccinated in quarter 1]]/uptake_in_those_aged_70_by_ccg989[[#This Row],[Number of adults aged 78 eligible in quarter 1]]*100</f>
        <v>6.6743383199079398</v>
      </c>
      <c r="AS31">
        <v>2079</v>
      </c>
      <c r="AT31">
        <v>104</v>
      </c>
      <c r="AU31" s="20">
        <f>uptake_in_those_aged_70_by_ccg989[[#This Row],[Number of adults aged 79 vaccinated in quarter 1]]/uptake_in_those_aged_70_by_ccg989[[#This Row],[Number of adults aged 79 eligible in quarter 1]]*100</f>
        <v>5.0024050024050029</v>
      </c>
      <c r="AV31">
        <v>1936</v>
      </c>
      <c r="AW31">
        <v>68</v>
      </c>
      <c r="AX31" s="25">
        <f>uptake_in_those_aged_70_by_ccg989[[#This Row],[Number of adults aged 80 vaccinated in quarter 1]]/uptake_in_those_aged_70_by_ccg989[[#This Row],[Number of adults aged 80 eligible in quarter 1]]*100</f>
        <v>3.5123966942148761</v>
      </c>
    </row>
    <row r="32" spans="1:50" x14ac:dyDescent="0.2">
      <c r="A32" t="s">
        <v>166</v>
      </c>
      <c r="B32" t="s">
        <v>167</v>
      </c>
      <c r="C32">
        <v>1624</v>
      </c>
      <c r="D32">
        <v>106</v>
      </c>
      <c r="E32" s="20">
        <f>uptake_in_those_aged_70_by_ccg989[[#This Row],[Number of adults aged 65 vaccinated in quarter 1]]/uptake_in_those_aged_70_by_ccg989[[#This Row],[Number of adults aged 65 eligible in quarter 1]]*100</f>
        <v>6.5270935960591139</v>
      </c>
      <c r="F32">
        <v>1659</v>
      </c>
      <c r="G32">
        <v>616</v>
      </c>
      <c r="H32" s="20">
        <f>uptake_in_those_aged_70_by_ccg989[[#This Row],[Number of adults aged 66 vaccinated in quarter 1]]/uptake_in_those_aged_70_by_ccg989[[#This Row],[Number of adults aged 66 eligible in quarter 1]]*100</f>
        <v>37.130801687763714</v>
      </c>
      <c r="I32" s="21">
        <v>1486</v>
      </c>
      <c r="J32">
        <v>21</v>
      </c>
      <c r="K32" s="20">
        <f>uptake_in_those_aged_70_by_ccg989[[#This Row],[Number of adults aged 67 vaccinated in quarter 1]]/uptake_in_those_aged_70_by_ccg989[[#This Row],[Number of adults aged 67 eligible in quarter 1]]*100</f>
        <v>1.4131897711978465</v>
      </c>
      <c r="L32">
        <v>1527</v>
      </c>
      <c r="M32">
        <v>10</v>
      </c>
      <c r="N32" s="25">
        <f>uptake_in_those_aged_70_by_ccg989[[#This Row],[Number of adults aged 68 vaccinated in quarter 1]]/uptake_in_those_aged_70_by_ccg989[[#This Row],[Number of adults aged 68 eligible in quarter 1]]*100</f>
        <v>0.65487884741322855</v>
      </c>
      <c r="O32" s="21">
        <v>1387</v>
      </c>
      <c r="P32" s="21">
        <v>18</v>
      </c>
      <c r="Q32" s="25">
        <f>uptake_in_those_aged_70_by_ccg989[[#This Row],[Number of adults aged 69 vaccinated in quarter 1]]/uptake_in_those_aged_70_by_ccg989[[#This Row],[Number of adults aged 69 eligible in quarter 1]]*100</f>
        <v>1.2977649603460706</v>
      </c>
      <c r="R32">
        <v>1386</v>
      </c>
      <c r="S32">
        <v>130</v>
      </c>
      <c r="T32" s="20">
        <f>uptake_in_those_aged_70_by_ccg989[[#This Row],[Number of adults aged 70 vaccinated in quarter 1]]/uptake_in_those_aged_70_by_ccg989[[#This Row],[Number of adults aged 70 eligible in quarter 1]]*100</f>
        <v>9.3795093795093791</v>
      </c>
      <c r="U32">
        <v>1337</v>
      </c>
      <c r="V32">
        <v>676</v>
      </c>
      <c r="W32" s="20">
        <f>uptake_in_those_aged_70_by_ccg989[[#This Row],[Number of adults aged 71 vaccinated in quarter 1]]/uptake_in_those_aged_70_by_ccg989[[#This Row],[Number of adults aged 71 eligible in quarter 1]]*100</f>
        <v>50.560957367240093</v>
      </c>
      <c r="X32">
        <v>1344</v>
      </c>
      <c r="Y32">
        <v>341</v>
      </c>
      <c r="Z32" s="20">
        <f>uptake_in_those_aged_70_by_ccg989[[#This Row],[Number of adults aged 72 vaccinated in quarter 1]]/uptake_in_those_aged_70_by_ccg989[[#This Row],[Number of adults aged 72 eligible in quarter 1]]*100</f>
        <v>25.372023809523807</v>
      </c>
      <c r="AA32">
        <v>1262</v>
      </c>
      <c r="AB32">
        <v>194</v>
      </c>
      <c r="AC32" s="20">
        <f>uptake_in_those_aged_70_by_ccg989[[#This Row],[Number of adults aged 73 vaccinated in quarter 1]]/uptake_in_those_aged_70_by_ccg989[[#This Row],[Number of adults aged 73 eligible in quarter 1]]*100</f>
        <v>15.372424722662439</v>
      </c>
      <c r="AD32">
        <v>1251</v>
      </c>
      <c r="AE32">
        <v>168</v>
      </c>
      <c r="AF32" s="20">
        <f>uptake_in_those_aged_70_by_ccg989[[#This Row],[Number of adults aged 74 vaccinated in quarter 1]]/uptake_in_those_aged_70_by_ccg989[[#This Row],[Number of adults aged 74 eligible in quarter 1]]*100</f>
        <v>13.429256594724221</v>
      </c>
      <c r="AG32">
        <v>1300</v>
      </c>
      <c r="AH32">
        <v>137</v>
      </c>
      <c r="AI32" s="25">
        <f>uptake_in_those_aged_70_by_ccg989[[#This Row],[Number of adults aged 75 vaccinated in quarter 1]]/uptake_in_those_aged_70_by_ccg989[[#This Row],[Number of adults aged 75 eligible in quarter 1]]*100</f>
        <v>10.538461538461538</v>
      </c>
      <c r="AJ32">
        <v>1304</v>
      </c>
      <c r="AK32">
        <v>93</v>
      </c>
      <c r="AL32" s="20">
        <f>uptake_in_those_aged_70_by_ccg989[[#This Row],[Number of adults aged 76 vaccinated in quarter 1]]/uptake_in_those_aged_70_by_ccg989[[#This Row],[Number of adults aged 76 eligible in quarter 1]]*100</f>
        <v>7.1319018404907979</v>
      </c>
      <c r="AM32">
        <v>1419</v>
      </c>
      <c r="AN32">
        <v>91</v>
      </c>
      <c r="AO32" s="25">
        <f>uptake_in_those_aged_70_by_ccg989[[#This Row],[Number of adults aged 77 vaccinated in quarter 1]]/uptake_in_those_aged_70_by_ccg989[[#This Row],[Number of adults aged 77 eligible in quarter 1]]*100</f>
        <v>6.4129668780831564</v>
      </c>
      <c r="AP32">
        <v>1459</v>
      </c>
      <c r="AQ32">
        <v>58</v>
      </c>
      <c r="AR32" s="20">
        <f>uptake_in_those_aged_70_by_ccg989[[#This Row],[Number of adults aged 78 vaccinated in quarter 1]]/uptake_in_those_aged_70_by_ccg989[[#This Row],[Number of adults aged 78 eligible in quarter 1]]*100</f>
        <v>3.9753255654557917</v>
      </c>
      <c r="AS32">
        <v>1092</v>
      </c>
      <c r="AT32">
        <v>32</v>
      </c>
      <c r="AU32" s="20">
        <f>uptake_in_those_aged_70_by_ccg989[[#This Row],[Number of adults aged 79 vaccinated in quarter 1]]/uptake_in_those_aged_70_by_ccg989[[#This Row],[Number of adults aged 79 eligible in quarter 1]]*100</f>
        <v>2.9304029304029302</v>
      </c>
      <c r="AV32">
        <v>1027</v>
      </c>
      <c r="AW32">
        <v>30</v>
      </c>
      <c r="AX32" s="25">
        <f>uptake_in_those_aged_70_by_ccg989[[#This Row],[Number of adults aged 80 vaccinated in quarter 1]]/uptake_in_those_aged_70_by_ccg989[[#This Row],[Number of adults aged 80 eligible in quarter 1]]*100</f>
        <v>2.9211295034079843</v>
      </c>
    </row>
    <row r="33" spans="1:50" x14ac:dyDescent="0.2">
      <c r="A33" t="s">
        <v>168</v>
      </c>
      <c r="B33" t="s">
        <v>169</v>
      </c>
      <c r="C33">
        <v>2640</v>
      </c>
      <c r="D33">
        <v>173</v>
      </c>
      <c r="E33" s="20">
        <f>uptake_in_those_aged_70_by_ccg989[[#This Row],[Number of adults aged 65 vaccinated in quarter 1]]/uptake_in_those_aged_70_by_ccg989[[#This Row],[Number of adults aged 65 eligible in quarter 1]]*100</f>
        <v>6.5530303030303036</v>
      </c>
      <c r="F33">
        <v>2659</v>
      </c>
      <c r="G33">
        <v>996</v>
      </c>
      <c r="H33" s="20">
        <f>uptake_in_those_aged_70_by_ccg989[[#This Row],[Number of adults aged 66 vaccinated in quarter 1]]/uptake_in_those_aged_70_by_ccg989[[#This Row],[Number of adults aged 66 eligible in quarter 1]]*100</f>
        <v>37.45769086122602</v>
      </c>
      <c r="I33" s="21">
        <v>2562</v>
      </c>
      <c r="J33">
        <v>51</v>
      </c>
      <c r="K33" s="20">
        <f>uptake_in_those_aged_70_by_ccg989[[#This Row],[Number of adults aged 67 vaccinated in quarter 1]]/uptake_in_those_aged_70_by_ccg989[[#This Row],[Number of adults aged 67 eligible in quarter 1]]*100</f>
        <v>1.9906323185011712</v>
      </c>
      <c r="L33">
        <v>2513</v>
      </c>
      <c r="M33">
        <v>33</v>
      </c>
      <c r="N33" s="25">
        <f>uptake_in_those_aged_70_by_ccg989[[#This Row],[Number of adults aged 68 vaccinated in quarter 1]]/uptake_in_those_aged_70_by_ccg989[[#This Row],[Number of adults aged 68 eligible in quarter 1]]*100</f>
        <v>1.3131715081575805</v>
      </c>
      <c r="O33" s="21">
        <v>2397</v>
      </c>
      <c r="P33" s="21">
        <v>35</v>
      </c>
      <c r="Q33" s="25">
        <f>uptake_in_those_aged_70_by_ccg989[[#This Row],[Number of adults aged 69 vaccinated in quarter 1]]/uptake_in_those_aged_70_by_ccg989[[#This Row],[Number of adults aged 69 eligible in quarter 1]]*100</f>
        <v>1.4601585314977055</v>
      </c>
      <c r="R33">
        <v>2126</v>
      </c>
      <c r="S33">
        <v>203</v>
      </c>
      <c r="T33" s="20">
        <f>uptake_in_those_aged_70_by_ccg989[[#This Row],[Number of adults aged 70 vaccinated in quarter 1]]/uptake_in_those_aged_70_by_ccg989[[#This Row],[Number of adults aged 70 eligible in quarter 1]]*100</f>
        <v>9.5484477892756345</v>
      </c>
      <c r="U33">
        <v>2166</v>
      </c>
      <c r="V33">
        <v>1025</v>
      </c>
      <c r="W33" s="20">
        <f>uptake_in_those_aged_70_by_ccg989[[#This Row],[Number of adults aged 71 vaccinated in quarter 1]]/uptake_in_those_aged_70_by_ccg989[[#This Row],[Number of adults aged 71 eligible in quarter 1]]*100</f>
        <v>47.322253000923361</v>
      </c>
      <c r="X33">
        <v>2054</v>
      </c>
      <c r="Y33">
        <v>570</v>
      </c>
      <c r="Z33" s="20">
        <f>uptake_in_those_aged_70_by_ccg989[[#This Row],[Number of adults aged 72 vaccinated in quarter 1]]/uptake_in_those_aged_70_by_ccg989[[#This Row],[Number of adults aged 72 eligible in quarter 1]]*100</f>
        <v>27.750730282375851</v>
      </c>
      <c r="AA33">
        <v>1941</v>
      </c>
      <c r="AB33">
        <v>269</v>
      </c>
      <c r="AC33" s="20">
        <f>uptake_in_those_aged_70_by_ccg989[[#This Row],[Number of adults aged 73 vaccinated in quarter 1]]/uptake_in_those_aged_70_by_ccg989[[#This Row],[Number of adults aged 73 eligible in quarter 1]]*100</f>
        <v>13.858835651725915</v>
      </c>
      <c r="AD33">
        <v>2019</v>
      </c>
      <c r="AE33">
        <v>194</v>
      </c>
      <c r="AF33" s="20">
        <f>uptake_in_those_aged_70_by_ccg989[[#This Row],[Number of adults aged 74 vaccinated in quarter 1]]/uptake_in_those_aged_70_by_ccg989[[#This Row],[Number of adults aged 74 eligible in quarter 1]]*100</f>
        <v>9.6087171867261034</v>
      </c>
      <c r="AG33">
        <v>2052</v>
      </c>
      <c r="AH33">
        <v>219</v>
      </c>
      <c r="AI33" s="25">
        <f>uptake_in_those_aged_70_by_ccg989[[#This Row],[Number of adults aged 75 vaccinated in quarter 1]]/uptake_in_those_aged_70_by_ccg989[[#This Row],[Number of adults aged 75 eligible in quarter 1]]*100</f>
        <v>10.672514619883041</v>
      </c>
      <c r="AJ33">
        <v>2026</v>
      </c>
      <c r="AK33">
        <v>171</v>
      </c>
      <c r="AL33" s="20">
        <f>uptake_in_those_aged_70_by_ccg989[[#This Row],[Number of adults aged 76 vaccinated in quarter 1]]/uptake_in_those_aged_70_by_ccg989[[#This Row],[Number of adults aged 76 eligible in quarter 1]]*100</f>
        <v>8.4402764067127354</v>
      </c>
      <c r="AM33">
        <v>2050</v>
      </c>
      <c r="AN33">
        <v>144</v>
      </c>
      <c r="AO33" s="25">
        <f>uptake_in_those_aged_70_by_ccg989[[#This Row],[Number of adults aged 77 vaccinated in quarter 1]]/uptake_in_those_aged_70_by_ccg989[[#This Row],[Number of adults aged 77 eligible in quarter 1]]*100</f>
        <v>7.0243902439024399</v>
      </c>
      <c r="AP33">
        <v>2278</v>
      </c>
      <c r="AQ33">
        <v>113</v>
      </c>
      <c r="AR33" s="20">
        <f>uptake_in_those_aged_70_by_ccg989[[#This Row],[Number of adults aged 78 vaccinated in quarter 1]]/uptake_in_those_aged_70_by_ccg989[[#This Row],[Number of adults aged 78 eligible in quarter 1]]*100</f>
        <v>4.960491659350307</v>
      </c>
      <c r="AS33">
        <v>1669</v>
      </c>
      <c r="AT33">
        <v>68</v>
      </c>
      <c r="AU33" s="20">
        <f>uptake_in_those_aged_70_by_ccg989[[#This Row],[Number of adults aged 79 vaccinated in quarter 1]]/uptake_in_those_aged_70_by_ccg989[[#This Row],[Number of adults aged 79 eligible in quarter 1]]*100</f>
        <v>4.0742959856201324</v>
      </c>
      <c r="AV33">
        <v>1468</v>
      </c>
      <c r="AW33">
        <v>56</v>
      </c>
      <c r="AX33" s="25">
        <f>uptake_in_those_aged_70_by_ccg989[[#This Row],[Number of adults aged 80 vaccinated in quarter 1]]/uptake_in_those_aged_70_by_ccg989[[#This Row],[Number of adults aged 80 eligible in quarter 1]]*100</f>
        <v>3.8147138964577656</v>
      </c>
    </row>
    <row r="34" spans="1:50" x14ac:dyDescent="0.2">
      <c r="A34" t="s">
        <v>170</v>
      </c>
      <c r="B34" t="s">
        <v>171</v>
      </c>
      <c r="C34">
        <v>4127</v>
      </c>
      <c r="D34">
        <v>223</v>
      </c>
      <c r="E34" s="20">
        <f>uptake_in_those_aged_70_by_ccg989[[#This Row],[Number of adults aged 65 vaccinated in quarter 1]]/uptake_in_those_aged_70_by_ccg989[[#This Row],[Number of adults aged 65 eligible in quarter 1]]*100</f>
        <v>5.4034407559970923</v>
      </c>
      <c r="F34">
        <v>3953</v>
      </c>
      <c r="G34">
        <v>1421</v>
      </c>
      <c r="H34" s="20">
        <f>uptake_in_those_aged_70_by_ccg989[[#This Row],[Number of adults aged 66 vaccinated in quarter 1]]/uptake_in_those_aged_70_by_ccg989[[#This Row],[Number of adults aged 66 eligible in quarter 1]]*100</f>
        <v>35.947381735390842</v>
      </c>
      <c r="I34" s="21">
        <v>3843</v>
      </c>
      <c r="J34">
        <v>116</v>
      </c>
      <c r="K34" s="20">
        <f>uptake_in_those_aged_70_by_ccg989[[#This Row],[Number of adults aged 67 vaccinated in quarter 1]]/uptake_in_those_aged_70_by_ccg989[[#This Row],[Number of adults aged 67 eligible in quarter 1]]*100</f>
        <v>3.0184751496226907</v>
      </c>
      <c r="L34">
        <v>3613</v>
      </c>
      <c r="M34">
        <v>71</v>
      </c>
      <c r="N34" s="25">
        <f>uptake_in_those_aged_70_by_ccg989[[#This Row],[Number of adults aged 68 vaccinated in quarter 1]]/uptake_in_those_aged_70_by_ccg989[[#This Row],[Number of adults aged 68 eligible in quarter 1]]*100</f>
        <v>1.9651259341267644</v>
      </c>
      <c r="O34" s="21">
        <v>3528</v>
      </c>
      <c r="P34" s="21">
        <v>64</v>
      </c>
      <c r="Q34" s="25">
        <f>uptake_in_those_aged_70_by_ccg989[[#This Row],[Number of adults aged 69 vaccinated in quarter 1]]/uptake_in_those_aged_70_by_ccg989[[#This Row],[Number of adults aged 69 eligible in quarter 1]]*100</f>
        <v>1.8140589569160999</v>
      </c>
      <c r="R34">
        <v>3320</v>
      </c>
      <c r="S34">
        <v>328</v>
      </c>
      <c r="T34" s="20">
        <f>uptake_in_those_aged_70_by_ccg989[[#This Row],[Number of adults aged 70 vaccinated in quarter 1]]/uptake_in_those_aged_70_by_ccg989[[#This Row],[Number of adults aged 70 eligible in quarter 1]]*100</f>
        <v>9.8795180722891569</v>
      </c>
      <c r="U34">
        <v>3216</v>
      </c>
      <c r="V34">
        <v>1616</v>
      </c>
      <c r="W34" s="20">
        <f>uptake_in_those_aged_70_by_ccg989[[#This Row],[Number of adults aged 71 vaccinated in quarter 1]]/uptake_in_those_aged_70_by_ccg989[[#This Row],[Number of adults aged 71 eligible in quarter 1]]*100</f>
        <v>50.248756218905477</v>
      </c>
      <c r="X34">
        <v>3194</v>
      </c>
      <c r="Y34">
        <v>961</v>
      </c>
      <c r="Z34" s="20">
        <f>uptake_in_those_aged_70_by_ccg989[[#This Row],[Number of adults aged 72 vaccinated in quarter 1]]/uptake_in_those_aged_70_by_ccg989[[#This Row],[Number of adults aged 72 eligible in quarter 1]]*100</f>
        <v>30.087664370695055</v>
      </c>
      <c r="AA34">
        <v>2982</v>
      </c>
      <c r="AB34">
        <v>589</v>
      </c>
      <c r="AC34" s="20">
        <f>uptake_in_those_aged_70_by_ccg989[[#This Row],[Number of adults aged 73 vaccinated in quarter 1]]/uptake_in_those_aged_70_by_ccg989[[#This Row],[Number of adults aged 73 eligible in quarter 1]]*100</f>
        <v>19.751844399731723</v>
      </c>
      <c r="AD34">
        <v>3031</v>
      </c>
      <c r="AE34">
        <v>385</v>
      </c>
      <c r="AF34" s="20">
        <f>uptake_in_those_aged_70_by_ccg989[[#This Row],[Number of adults aged 74 vaccinated in quarter 1]]/uptake_in_those_aged_70_by_ccg989[[#This Row],[Number of adults aged 74 eligible in quarter 1]]*100</f>
        <v>12.702078521939955</v>
      </c>
      <c r="AG34">
        <v>2879</v>
      </c>
      <c r="AH34">
        <v>342</v>
      </c>
      <c r="AI34" s="25">
        <f>uptake_in_those_aged_70_by_ccg989[[#This Row],[Number of adults aged 75 vaccinated in quarter 1]]/uptake_in_those_aged_70_by_ccg989[[#This Row],[Number of adults aged 75 eligible in quarter 1]]*100</f>
        <v>11.879124696075026</v>
      </c>
      <c r="AJ34">
        <v>2916</v>
      </c>
      <c r="AK34">
        <v>303</v>
      </c>
      <c r="AL34" s="20">
        <f>uptake_in_those_aged_70_by_ccg989[[#This Row],[Number of adults aged 76 vaccinated in quarter 1]]/uptake_in_those_aged_70_by_ccg989[[#This Row],[Number of adults aged 76 eligible in quarter 1]]*100</f>
        <v>10.390946502057613</v>
      </c>
      <c r="AM34">
        <v>3120</v>
      </c>
      <c r="AN34">
        <v>255</v>
      </c>
      <c r="AO34" s="25">
        <f>uptake_in_those_aged_70_by_ccg989[[#This Row],[Number of adults aged 77 vaccinated in quarter 1]]/uptake_in_those_aged_70_by_ccg989[[#This Row],[Number of adults aged 77 eligible in quarter 1]]*100</f>
        <v>8.1730769230769234</v>
      </c>
      <c r="AP34">
        <v>3174</v>
      </c>
      <c r="AQ34">
        <v>210</v>
      </c>
      <c r="AR34" s="20">
        <f>uptake_in_those_aged_70_by_ccg989[[#This Row],[Number of adults aged 78 vaccinated in quarter 1]]/uptake_in_those_aged_70_by_ccg989[[#This Row],[Number of adults aged 78 eligible in quarter 1]]*100</f>
        <v>6.6162570888468801</v>
      </c>
      <c r="AS34">
        <v>2390</v>
      </c>
      <c r="AT34">
        <v>104</v>
      </c>
      <c r="AU34" s="20">
        <f>uptake_in_those_aged_70_by_ccg989[[#This Row],[Number of adults aged 79 vaccinated in quarter 1]]/uptake_in_those_aged_70_by_ccg989[[#This Row],[Number of adults aged 79 eligible in quarter 1]]*100</f>
        <v>4.3514644351464433</v>
      </c>
      <c r="AV34">
        <v>2216</v>
      </c>
      <c r="AW34">
        <v>68</v>
      </c>
      <c r="AX34" s="25">
        <f>uptake_in_those_aged_70_by_ccg989[[#This Row],[Number of adults aged 80 vaccinated in quarter 1]]/uptake_in_those_aged_70_by_ccg989[[#This Row],[Number of adults aged 80 eligible in quarter 1]]*100</f>
        <v>3.0685920577617329</v>
      </c>
    </row>
    <row r="35" spans="1:50" x14ac:dyDescent="0.2">
      <c r="A35" t="s">
        <v>172</v>
      </c>
      <c r="B35" t="s">
        <v>173</v>
      </c>
      <c r="C35">
        <v>4673</v>
      </c>
      <c r="D35">
        <v>332</v>
      </c>
      <c r="E35" s="20">
        <f>uptake_in_those_aged_70_by_ccg989[[#This Row],[Number of adults aged 65 vaccinated in quarter 1]]/uptake_in_those_aged_70_by_ccg989[[#This Row],[Number of adults aged 65 eligible in quarter 1]]*100</f>
        <v>7.1046436978386476</v>
      </c>
      <c r="F35">
        <v>4604</v>
      </c>
      <c r="G35">
        <v>1934</v>
      </c>
      <c r="H35" s="20">
        <f>uptake_in_those_aged_70_by_ccg989[[#This Row],[Number of adults aged 66 vaccinated in quarter 1]]/uptake_in_those_aged_70_by_ccg989[[#This Row],[Number of adults aged 66 eligible in quarter 1]]*100</f>
        <v>42.006950477845351</v>
      </c>
      <c r="I35" s="21">
        <v>4601</v>
      </c>
      <c r="J35">
        <v>212</v>
      </c>
      <c r="K35" s="20">
        <f>uptake_in_those_aged_70_by_ccg989[[#This Row],[Number of adults aged 67 vaccinated in quarter 1]]/uptake_in_those_aged_70_by_ccg989[[#This Row],[Number of adults aged 67 eligible in quarter 1]]*100</f>
        <v>4.6076939795696585</v>
      </c>
      <c r="L35">
        <v>4366</v>
      </c>
      <c r="M35">
        <v>89</v>
      </c>
      <c r="N35" s="25">
        <f>uptake_in_those_aged_70_by_ccg989[[#This Row],[Number of adults aged 68 vaccinated in quarter 1]]/uptake_in_those_aged_70_by_ccg989[[#This Row],[Number of adults aged 68 eligible in quarter 1]]*100</f>
        <v>2.0384791571232248</v>
      </c>
      <c r="O35" s="21">
        <v>4359</v>
      </c>
      <c r="P35" s="21">
        <v>100</v>
      </c>
      <c r="Q35" s="25">
        <f>uptake_in_those_aged_70_by_ccg989[[#This Row],[Number of adults aged 69 vaccinated in quarter 1]]/uptake_in_those_aged_70_by_ccg989[[#This Row],[Number of adults aged 69 eligible in quarter 1]]*100</f>
        <v>2.2941041523285155</v>
      </c>
      <c r="R35">
        <v>4130</v>
      </c>
      <c r="S35">
        <v>418</v>
      </c>
      <c r="T35" s="20">
        <f>uptake_in_those_aged_70_by_ccg989[[#This Row],[Number of adults aged 70 vaccinated in quarter 1]]/uptake_in_those_aged_70_by_ccg989[[#This Row],[Number of adults aged 70 eligible in quarter 1]]*100</f>
        <v>10.121065375302663</v>
      </c>
      <c r="U35">
        <v>4114</v>
      </c>
      <c r="V35">
        <v>2098</v>
      </c>
      <c r="W35" s="20">
        <f>uptake_in_those_aged_70_by_ccg989[[#This Row],[Number of adults aged 71 vaccinated in quarter 1]]/uptake_in_those_aged_70_by_ccg989[[#This Row],[Number of adults aged 71 eligible in quarter 1]]*100</f>
        <v>50.996596985901796</v>
      </c>
      <c r="X35">
        <v>4060</v>
      </c>
      <c r="Y35">
        <v>1248</v>
      </c>
      <c r="Z35" s="20">
        <f>uptake_in_those_aged_70_by_ccg989[[#This Row],[Number of adults aged 72 vaccinated in quarter 1]]/uptake_in_those_aged_70_by_ccg989[[#This Row],[Number of adults aged 72 eligible in quarter 1]]*100</f>
        <v>30.738916256157633</v>
      </c>
      <c r="AA35">
        <v>3991</v>
      </c>
      <c r="AB35">
        <v>798</v>
      </c>
      <c r="AC35" s="20">
        <f>uptake_in_those_aged_70_by_ccg989[[#This Row],[Number of adults aged 73 vaccinated in quarter 1]]/uptake_in_those_aged_70_by_ccg989[[#This Row],[Number of adults aged 73 eligible in quarter 1]]*100</f>
        <v>19.994988724630421</v>
      </c>
      <c r="AD35">
        <v>3894</v>
      </c>
      <c r="AE35">
        <v>651</v>
      </c>
      <c r="AF35" s="20">
        <f>uptake_in_those_aged_70_by_ccg989[[#This Row],[Number of adults aged 74 vaccinated in quarter 1]]/uptake_in_those_aged_70_by_ccg989[[#This Row],[Number of adults aged 74 eligible in quarter 1]]*100</f>
        <v>16.718027734976886</v>
      </c>
      <c r="AG35">
        <v>4049</v>
      </c>
      <c r="AH35">
        <v>505</v>
      </c>
      <c r="AI35" s="25">
        <f>uptake_in_those_aged_70_by_ccg989[[#This Row],[Number of adults aged 75 vaccinated in quarter 1]]/uptake_in_those_aged_70_by_ccg989[[#This Row],[Number of adults aged 75 eligible in quarter 1]]*100</f>
        <v>12.472215361817733</v>
      </c>
      <c r="AJ35">
        <v>4048</v>
      </c>
      <c r="AK35">
        <v>379</v>
      </c>
      <c r="AL35" s="20">
        <f>uptake_in_those_aged_70_by_ccg989[[#This Row],[Number of adults aged 76 vaccinated in quarter 1]]/uptake_in_those_aged_70_by_ccg989[[#This Row],[Number of adults aged 76 eligible in quarter 1]]*100</f>
        <v>9.3626482213438731</v>
      </c>
      <c r="AM35">
        <v>4306</v>
      </c>
      <c r="AN35">
        <v>310</v>
      </c>
      <c r="AO35" s="25">
        <f>uptake_in_those_aged_70_by_ccg989[[#This Row],[Number of adults aged 77 vaccinated in quarter 1]]/uptake_in_those_aged_70_by_ccg989[[#This Row],[Number of adults aged 77 eligible in quarter 1]]*100</f>
        <v>7.1992568509057122</v>
      </c>
      <c r="AP35">
        <v>4850</v>
      </c>
      <c r="AQ35">
        <v>307</v>
      </c>
      <c r="AR35" s="20">
        <f>uptake_in_those_aged_70_by_ccg989[[#This Row],[Number of adults aged 78 vaccinated in quarter 1]]/uptake_in_those_aged_70_by_ccg989[[#This Row],[Number of adults aged 78 eligible in quarter 1]]*100</f>
        <v>6.3298969072164954</v>
      </c>
      <c r="AS35">
        <v>3670</v>
      </c>
      <c r="AT35">
        <v>192</v>
      </c>
      <c r="AU35" s="20">
        <f>uptake_in_those_aged_70_by_ccg989[[#This Row],[Number of adults aged 79 vaccinated in quarter 1]]/uptake_in_those_aged_70_by_ccg989[[#This Row],[Number of adults aged 79 eligible in quarter 1]]*100</f>
        <v>5.2316076294277929</v>
      </c>
      <c r="AV35">
        <v>3112</v>
      </c>
      <c r="AW35">
        <v>154</v>
      </c>
      <c r="AX35" s="25">
        <f>uptake_in_those_aged_70_by_ccg989[[#This Row],[Number of adults aged 80 vaccinated in quarter 1]]/uptake_in_those_aged_70_by_ccg989[[#This Row],[Number of adults aged 80 eligible in quarter 1]]*100</f>
        <v>4.948586118251928</v>
      </c>
    </row>
    <row r="36" spans="1:50" x14ac:dyDescent="0.2">
      <c r="A36" t="s">
        <v>174</v>
      </c>
      <c r="B36" t="s">
        <v>175</v>
      </c>
      <c r="C36">
        <v>3372</v>
      </c>
      <c r="D36">
        <v>137</v>
      </c>
      <c r="E36" s="20">
        <f>uptake_in_those_aged_70_by_ccg989[[#This Row],[Number of adults aged 65 vaccinated in quarter 1]]/uptake_in_those_aged_70_by_ccg989[[#This Row],[Number of adults aged 65 eligible in quarter 1]]*100</f>
        <v>4.0628706998813762</v>
      </c>
      <c r="F36">
        <v>3243</v>
      </c>
      <c r="G36">
        <v>960</v>
      </c>
      <c r="H36" s="20">
        <f>uptake_in_those_aged_70_by_ccg989[[#This Row],[Number of adults aged 66 vaccinated in quarter 1]]/uptake_in_those_aged_70_by_ccg989[[#This Row],[Number of adults aged 66 eligible in quarter 1]]*100</f>
        <v>29.602220166512488</v>
      </c>
      <c r="I36" s="21">
        <v>3099</v>
      </c>
      <c r="J36">
        <v>39</v>
      </c>
      <c r="K36" s="20">
        <f>uptake_in_those_aged_70_by_ccg989[[#This Row],[Number of adults aged 67 vaccinated in quarter 1]]/uptake_in_those_aged_70_by_ccg989[[#This Row],[Number of adults aged 67 eligible in quarter 1]]*100</f>
        <v>1.2584704743465636</v>
      </c>
      <c r="L36">
        <v>2994</v>
      </c>
      <c r="M36">
        <v>22</v>
      </c>
      <c r="N36" s="25">
        <f>uptake_in_those_aged_70_by_ccg989[[#This Row],[Number of adults aged 68 vaccinated in quarter 1]]/uptake_in_those_aged_70_by_ccg989[[#This Row],[Number of adults aged 68 eligible in quarter 1]]*100</f>
        <v>0.73480293921175688</v>
      </c>
      <c r="O36" s="21">
        <v>2813</v>
      </c>
      <c r="P36" s="21">
        <v>21</v>
      </c>
      <c r="Q36" s="25">
        <f>uptake_in_those_aged_70_by_ccg989[[#This Row],[Number of adults aged 69 vaccinated in quarter 1]]/uptake_in_those_aged_70_by_ccg989[[#This Row],[Number of adults aged 69 eligible in quarter 1]]*100</f>
        <v>0.74653394952008534</v>
      </c>
      <c r="R36">
        <v>2604</v>
      </c>
      <c r="S36">
        <v>182</v>
      </c>
      <c r="T36" s="20">
        <f>uptake_in_those_aged_70_by_ccg989[[#This Row],[Number of adults aged 70 vaccinated in quarter 1]]/uptake_in_those_aged_70_by_ccg989[[#This Row],[Number of adults aged 70 eligible in quarter 1]]*100</f>
        <v>6.9892473118279561</v>
      </c>
      <c r="U36">
        <v>2586</v>
      </c>
      <c r="V36">
        <v>1053</v>
      </c>
      <c r="W36" s="20">
        <f>uptake_in_those_aged_70_by_ccg989[[#This Row],[Number of adults aged 71 vaccinated in quarter 1]]/uptake_in_those_aged_70_by_ccg989[[#This Row],[Number of adults aged 71 eligible in quarter 1]]*100</f>
        <v>40.719257540603252</v>
      </c>
      <c r="X36">
        <v>2523</v>
      </c>
      <c r="Y36">
        <v>684</v>
      </c>
      <c r="Z36" s="20">
        <f>uptake_in_those_aged_70_by_ccg989[[#This Row],[Number of adults aged 72 vaccinated in quarter 1]]/uptake_in_those_aged_70_by_ccg989[[#This Row],[Number of adults aged 72 eligible in quarter 1]]*100</f>
        <v>27.110582639714625</v>
      </c>
      <c r="AA36">
        <v>2364</v>
      </c>
      <c r="AB36">
        <v>384</v>
      </c>
      <c r="AC36" s="20">
        <f>uptake_in_those_aged_70_by_ccg989[[#This Row],[Number of adults aged 73 vaccinated in quarter 1]]/uptake_in_those_aged_70_by_ccg989[[#This Row],[Number of adults aged 73 eligible in quarter 1]]*100</f>
        <v>16.243654822335024</v>
      </c>
      <c r="AD36">
        <v>2347</v>
      </c>
      <c r="AE36">
        <v>274</v>
      </c>
      <c r="AF36" s="20">
        <f>uptake_in_those_aged_70_by_ccg989[[#This Row],[Number of adults aged 74 vaccinated in quarter 1]]/uptake_in_those_aged_70_by_ccg989[[#This Row],[Number of adults aged 74 eligible in quarter 1]]*100</f>
        <v>11.674478057094163</v>
      </c>
      <c r="AG36">
        <v>2176</v>
      </c>
      <c r="AH36">
        <v>219</v>
      </c>
      <c r="AI36" s="25">
        <f>uptake_in_those_aged_70_by_ccg989[[#This Row],[Number of adults aged 75 vaccinated in quarter 1]]/uptake_in_those_aged_70_by_ccg989[[#This Row],[Number of adults aged 75 eligible in quarter 1]]*100</f>
        <v>10.064338235294118</v>
      </c>
      <c r="AJ36">
        <v>2125</v>
      </c>
      <c r="AK36">
        <v>145</v>
      </c>
      <c r="AL36" s="20">
        <f>uptake_in_those_aged_70_by_ccg989[[#This Row],[Number of adults aged 76 vaccinated in quarter 1]]/uptake_in_those_aged_70_by_ccg989[[#This Row],[Number of adults aged 76 eligible in quarter 1]]*100</f>
        <v>6.8235294117647065</v>
      </c>
      <c r="AM36">
        <v>2274</v>
      </c>
      <c r="AN36">
        <v>140</v>
      </c>
      <c r="AO36" s="25">
        <f>uptake_in_those_aged_70_by_ccg989[[#This Row],[Number of adults aged 77 vaccinated in quarter 1]]/uptake_in_those_aged_70_by_ccg989[[#This Row],[Number of adults aged 77 eligible in quarter 1]]*100</f>
        <v>6.1565523306948107</v>
      </c>
      <c r="AP36">
        <v>2545</v>
      </c>
      <c r="AQ36">
        <v>140</v>
      </c>
      <c r="AR36" s="20">
        <f>uptake_in_those_aged_70_by_ccg989[[#This Row],[Number of adults aged 78 vaccinated in quarter 1]]/uptake_in_those_aged_70_by_ccg989[[#This Row],[Number of adults aged 78 eligible in quarter 1]]*100</f>
        <v>5.5009823182711202</v>
      </c>
      <c r="AS36">
        <v>1790</v>
      </c>
      <c r="AT36">
        <v>90</v>
      </c>
      <c r="AU36" s="20">
        <f>uptake_in_those_aged_70_by_ccg989[[#This Row],[Number of adults aged 79 vaccinated in quarter 1]]/uptake_in_those_aged_70_by_ccg989[[#This Row],[Number of adults aged 79 eligible in quarter 1]]*100</f>
        <v>5.027932960893855</v>
      </c>
      <c r="AV36">
        <v>1457</v>
      </c>
      <c r="AW36">
        <v>42</v>
      </c>
      <c r="AX36" s="25">
        <f>uptake_in_those_aged_70_by_ccg989[[#This Row],[Number of adults aged 80 vaccinated in quarter 1]]/uptake_in_those_aged_70_by_ccg989[[#This Row],[Number of adults aged 80 eligible in quarter 1]]*100</f>
        <v>2.8826355525051475</v>
      </c>
    </row>
    <row r="37" spans="1:50" x14ac:dyDescent="0.2">
      <c r="A37" t="s">
        <v>176</v>
      </c>
      <c r="B37" t="s">
        <v>177</v>
      </c>
      <c r="C37">
        <v>2227</v>
      </c>
      <c r="D37">
        <v>85</v>
      </c>
      <c r="E37" s="20">
        <f>uptake_in_those_aged_70_by_ccg989[[#This Row],[Number of adults aged 65 vaccinated in quarter 1]]/uptake_in_those_aged_70_by_ccg989[[#This Row],[Number of adults aged 65 eligible in quarter 1]]*100</f>
        <v>3.8167938931297711</v>
      </c>
      <c r="F37">
        <v>2206</v>
      </c>
      <c r="G37">
        <v>637</v>
      </c>
      <c r="H37" s="20">
        <f>uptake_in_those_aged_70_by_ccg989[[#This Row],[Number of adults aged 66 vaccinated in quarter 1]]/uptake_in_those_aged_70_by_ccg989[[#This Row],[Number of adults aged 66 eligible in quarter 1]]*100</f>
        <v>28.875793291024475</v>
      </c>
      <c r="I37" s="21">
        <v>2089</v>
      </c>
      <c r="J37">
        <v>43</v>
      </c>
      <c r="K37" s="20">
        <f>uptake_in_those_aged_70_by_ccg989[[#This Row],[Number of adults aged 67 vaccinated in quarter 1]]/uptake_in_those_aged_70_by_ccg989[[#This Row],[Number of adults aged 67 eligible in quarter 1]]*100</f>
        <v>2.0584011488750598</v>
      </c>
      <c r="L37">
        <v>2007</v>
      </c>
      <c r="M37">
        <v>22</v>
      </c>
      <c r="N37" s="25">
        <f>uptake_in_those_aged_70_by_ccg989[[#This Row],[Number of adults aged 68 vaccinated in quarter 1]]/uptake_in_those_aged_70_by_ccg989[[#This Row],[Number of adults aged 68 eligible in quarter 1]]*100</f>
        <v>1.096163428001993</v>
      </c>
      <c r="O37" s="21">
        <v>1938</v>
      </c>
      <c r="P37" s="21">
        <v>30</v>
      </c>
      <c r="Q37" s="25">
        <f>uptake_in_those_aged_70_by_ccg989[[#This Row],[Number of adults aged 69 vaccinated in quarter 1]]/uptake_in_those_aged_70_by_ccg989[[#This Row],[Number of adults aged 69 eligible in quarter 1]]*100</f>
        <v>1.5479876160990713</v>
      </c>
      <c r="R37">
        <v>1815</v>
      </c>
      <c r="S37">
        <v>134</v>
      </c>
      <c r="T37" s="20">
        <f>uptake_in_those_aged_70_by_ccg989[[#This Row],[Number of adults aged 70 vaccinated in quarter 1]]/uptake_in_those_aged_70_by_ccg989[[#This Row],[Number of adults aged 70 eligible in quarter 1]]*100</f>
        <v>7.3829201101928383</v>
      </c>
      <c r="U37">
        <v>1822</v>
      </c>
      <c r="V37">
        <v>652</v>
      </c>
      <c r="W37" s="20">
        <f>uptake_in_those_aged_70_by_ccg989[[#This Row],[Number of adults aged 71 vaccinated in quarter 1]]/uptake_in_those_aged_70_by_ccg989[[#This Row],[Number of adults aged 71 eligible in quarter 1]]*100</f>
        <v>35.784851811196489</v>
      </c>
      <c r="X37">
        <v>1728</v>
      </c>
      <c r="Y37">
        <v>352</v>
      </c>
      <c r="Z37" s="20">
        <f>uptake_in_those_aged_70_by_ccg989[[#This Row],[Number of adults aged 72 vaccinated in quarter 1]]/uptake_in_those_aged_70_by_ccg989[[#This Row],[Number of adults aged 72 eligible in quarter 1]]*100</f>
        <v>20.37037037037037</v>
      </c>
      <c r="AA37">
        <v>1622</v>
      </c>
      <c r="AB37">
        <v>199</v>
      </c>
      <c r="AC37" s="20">
        <f>uptake_in_those_aged_70_by_ccg989[[#This Row],[Number of adults aged 73 vaccinated in quarter 1]]/uptake_in_those_aged_70_by_ccg989[[#This Row],[Number of adults aged 73 eligible in quarter 1]]*100</f>
        <v>12.268803945745994</v>
      </c>
      <c r="AD37">
        <v>1673</v>
      </c>
      <c r="AE37">
        <v>126</v>
      </c>
      <c r="AF37" s="20">
        <f>uptake_in_those_aged_70_by_ccg989[[#This Row],[Number of adults aged 74 vaccinated in quarter 1]]/uptake_in_those_aged_70_by_ccg989[[#This Row],[Number of adults aged 74 eligible in quarter 1]]*100</f>
        <v>7.5313807531380759</v>
      </c>
      <c r="AG37">
        <v>1582</v>
      </c>
      <c r="AH37">
        <v>117</v>
      </c>
      <c r="AI37" s="25">
        <f>uptake_in_those_aged_70_by_ccg989[[#This Row],[Number of adults aged 75 vaccinated in quarter 1]]/uptake_in_those_aged_70_by_ccg989[[#This Row],[Number of adults aged 75 eligible in quarter 1]]*100</f>
        <v>7.3957016434892537</v>
      </c>
      <c r="AJ37">
        <v>1602</v>
      </c>
      <c r="AK37">
        <v>106</v>
      </c>
      <c r="AL37" s="20">
        <f>uptake_in_those_aged_70_by_ccg989[[#This Row],[Number of adults aged 76 vaccinated in quarter 1]]/uptake_in_those_aged_70_by_ccg989[[#This Row],[Number of adults aged 76 eligible in quarter 1]]*100</f>
        <v>6.6167290886392003</v>
      </c>
      <c r="AM37">
        <v>1685</v>
      </c>
      <c r="AN37">
        <v>82</v>
      </c>
      <c r="AO37" s="25">
        <f>uptake_in_those_aged_70_by_ccg989[[#This Row],[Number of adults aged 77 vaccinated in quarter 1]]/uptake_in_those_aged_70_by_ccg989[[#This Row],[Number of adults aged 77 eligible in quarter 1]]*100</f>
        <v>4.8664688427299696</v>
      </c>
      <c r="AP37">
        <v>1900</v>
      </c>
      <c r="AQ37">
        <v>79</v>
      </c>
      <c r="AR37" s="20">
        <f>uptake_in_those_aged_70_by_ccg989[[#This Row],[Number of adults aged 78 vaccinated in quarter 1]]/uptake_in_those_aged_70_by_ccg989[[#This Row],[Number of adults aged 78 eligible in quarter 1]]*100</f>
        <v>4.1578947368421053</v>
      </c>
      <c r="AS37">
        <v>1444</v>
      </c>
      <c r="AT37">
        <v>57</v>
      </c>
      <c r="AU37" s="20">
        <f>uptake_in_those_aged_70_by_ccg989[[#This Row],[Number of adults aged 79 vaccinated in quarter 1]]/uptake_in_those_aged_70_by_ccg989[[#This Row],[Number of adults aged 79 eligible in quarter 1]]*100</f>
        <v>3.9473684210526314</v>
      </c>
      <c r="AV37">
        <v>1224</v>
      </c>
      <c r="AW37">
        <v>51</v>
      </c>
      <c r="AX37" s="25">
        <f>uptake_in_those_aged_70_by_ccg989[[#This Row],[Number of adults aged 80 vaccinated in quarter 1]]/uptake_in_those_aged_70_by_ccg989[[#This Row],[Number of adults aged 80 eligible in quarter 1]]*100</f>
        <v>4.1666666666666661</v>
      </c>
    </row>
    <row r="38" spans="1:50" x14ac:dyDescent="0.2">
      <c r="A38" t="s">
        <v>178</v>
      </c>
      <c r="B38" t="s">
        <v>179</v>
      </c>
      <c r="C38">
        <v>2481</v>
      </c>
      <c r="D38">
        <v>156</v>
      </c>
      <c r="E38" s="20">
        <f>uptake_in_those_aged_70_by_ccg989[[#This Row],[Number of adults aged 65 vaccinated in quarter 1]]/uptake_in_those_aged_70_by_ccg989[[#This Row],[Number of adults aged 65 eligible in quarter 1]]*100</f>
        <v>6.2877871825876657</v>
      </c>
      <c r="F38">
        <v>2400</v>
      </c>
      <c r="G38">
        <v>789</v>
      </c>
      <c r="H38" s="20">
        <f>uptake_in_those_aged_70_by_ccg989[[#This Row],[Number of adults aged 66 vaccinated in quarter 1]]/uptake_in_those_aged_70_by_ccg989[[#This Row],[Number of adults aged 66 eligible in quarter 1]]*100</f>
        <v>32.875</v>
      </c>
      <c r="I38" s="21">
        <v>2338</v>
      </c>
      <c r="J38">
        <v>47</v>
      </c>
      <c r="K38" s="20">
        <f>uptake_in_those_aged_70_by_ccg989[[#This Row],[Number of adults aged 67 vaccinated in quarter 1]]/uptake_in_those_aged_70_by_ccg989[[#This Row],[Number of adults aged 67 eligible in quarter 1]]*100</f>
        <v>2.0102651839178787</v>
      </c>
      <c r="L38">
        <v>2178</v>
      </c>
      <c r="M38">
        <v>23</v>
      </c>
      <c r="N38" s="25">
        <f>uptake_in_those_aged_70_by_ccg989[[#This Row],[Number of adults aged 68 vaccinated in quarter 1]]/uptake_in_those_aged_70_by_ccg989[[#This Row],[Number of adults aged 68 eligible in quarter 1]]*100</f>
        <v>1.0560146923783287</v>
      </c>
      <c r="O38" s="21">
        <v>2138</v>
      </c>
      <c r="P38" s="21">
        <v>18</v>
      </c>
      <c r="Q38" s="25">
        <f>uptake_in_those_aged_70_by_ccg989[[#This Row],[Number of adults aged 69 vaccinated in quarter 1]]/uptake_in_those_aged_70_by_ccg989[[#This Row],[Number of adults aged 69 eligible in quarter 1]]*100</f>
        <v>0.84190832553788597</v>
      </c>
      <c r="R38">
        <v>2059</v>
      </c>
      <c r="S38">
        <v>191</v>
      </c>
      <c r="T38" s="20">
        <f>uptake_in_those_aged_70_by_ccg989[[#This Row],[Number of adults aged 70 vaccinated in quarter 1]]/uptake_in_those_aged_70_by_ccg989[[#This Row],[Number of adults aged 70 eligible in quarter 1]]*100</f>
        <v>9.2763477416221463</v>
      </c>
      <c r="U38">
        <v>1931</v>
      </c>
      <c r="V38">
        <v>857</v>
      </c>
      <c r="W38" s="20">
        <f>uptake_in_those_aged_70_by_ccg989[[#This Row],[Number of adults aged 71 vaccinated in quarter 1]]/uptake_in_those_aged_70_by_ccg989[[#This Row],[Number of adults aged 71 eligible in quarter 1]]*100</f>
        <v>44.38114966338685</v>
      </c>
      <c r="X38">
        <v>1987</v>
      </c>
      <c r="Y38">
        <v>571</v>
      </c>
      <c r="Z38" s="20">
        <f>uptake_in_those_aged_70_by_ccg989[[#This Row],[Number of adults aged 72 vaccinated in quarter 1]]/uptake_in_those_aged_70_by_ccg989[[#This Row],[Number of adults aged 72 eligible in quarter 1]]*100</f>
        <v>28.736789129340718</v>
      </c>
      <c r="AA38">
        <v>1843</v>
      </c>
      <c r="AB38">
        <v>343</v>
      </c>
      <c r="AC38" s="20">
        <f>uptake_in_those_aged_70_by_ccg989[[#This Row],[Number of adults aged 73 vaccinated in quarter 1]]/uptake_in_those_aged_70_by_ccg989[[#This Row],[Number of adults aged 73 eligible in quarter 1]]*100</f>
        <v>18.61096039066739</v>
      </c>
      <c r="AD38">
        <v>1885</v>
      </c>
      <c r="AE38">
        <v>252</v>
      </c>
      <c r="AF38" s="20">
        <f>uptake_in_those_aged_70_by_ccg989[[#This Row],[Number of adults aged 74 vaccinated in quarter 1]]/uptake_in_those_aged_70_by_ccg989[[#This Row],[Number of adults aged 74 eligible in quarter 1]]*100</f>
        <v>13.36870026525199</v>
      </c>
      <c r="AG38">
        <v>1940</v>
      </c>
      <c r="AH38">
        <v>238</v>
      </c>
      <c r="AI38" s="25">
        <f>uptake_in_those_aged_70_by_ccg989[[#This Row],[Number of adults aged 75 vaccinated in quarter 1]]/uptake_in_those_aged_70_by_ccg989[[#This Row],[Number of adults aged 75 eligible in quarter 1]]*100</f>
        <v>12.268041237113401</v>
      </c>
      <c r="AJ38">
        <v>1901</v>
      </c>
      <c r="AK38">
        <v>182</v>
      </c>
      <c r="AL38" s="20">
        <f>uptake_in_those_aged_70_by_ccg989[[#This Row],[Number of adults aged 76 vaccinated in quarter 1]]/uptake_in_those_aged_70_by_ccg989[[#This Row],[Number of adults aged 76 eligible in quarter 1]]*100</f>
        <v>9.5739084692267227</v>
      </c>
      <c r="AM38">
        <v>1928</v>
      </c>
      <c r="AN38">
        <v>141</v>
      </c>
      <c r="AO38" s="25">
        <f>uptake_in_those_aged_70_by_ccg989[[#This Row],[Number of adults aged 77 vaccinated in quarter 1]]/uptake_in_those_aged_70_by_ccg989[[#This Row],[Number of adults aged 77 eligible in quarter 1]]*100</f>
        <v>7.3132780082987559</v>
      </c>
      <c r="AP38">
        <v>2162</v>
      </c>
      <c r="AQ38">
        <v>169</v>
      </c>
      <c r="AR38" s="20">
        <f>uptake_in_those_aged_70_by_ccg989[[#This Row],[Number of adults aged 78 vaccinated in quarter 1]]/uptake_in_those_aged_70_by_ccg989[[#This Row],[Number of adults aged 78 eligible in quarter 1]]*100</f>
        <v>7.8168362627197032</v>
      </c>
      <c r="AS38">
        <v>1569</v>
      </c>
      <c r="AT38">
        <v>90</v>
      </c>
      <c r="AU38" s="20">
        <f>uptake_in_those_aged_70_by_ccg989[[#This Row],[Number of adults aged 79 vaccinated in quarter 1]]/uptake_in_those_aged_70_by_ccg989[[#This Row],[Number of adults aged 79 eligible in quarter 1]]*100</f>
        <v>5.736137667304015</v>
      </c>
      <c r="AV38">
        <v>1435</v>
      </c>
      <c r="AW38">
        <v>53</v>
      </c>
      <c r="AX38" s="25">
        <f>uptake_in_those_aged_70_by_ccg989[[#This Row],[Number of adults aged 80 vaccinated in quarter 1]]/uptake_in_those_aged_70_by_ccg989[[#This Row],[Number of adults aged 80 eligible in quarter 1]]*100</f>
        <v>3.6933797909407664</v>
      </c>
    </row>
    <row r="39" spans="1:50" x14ac:dyDescent="0.2">
      <c r="A39" t="s">
        <v>180</v>
      </c>
      <c r="B39" t="s">
        <v>181</v>
      </c>
      <c r="C39">
        <v>3262</v>
      </c>
      <c r="D39">
        <v>168</v>
      </c>
      <c r="E39" s="20">
        <f>uptake_in_those_aged_70_by_ccg989[[#This Row],[Number of adults aged 65 vaccinated in quarter 1]]/uptake_in_those_aged_70_by_ccg989[[#This Row],[Number of adults aged 65 eligible in quarter 1]]*100</f>
        <v>5.1502145922746783</v>
      </c>
      <c r="F39">
        <v>3093</v>
      </c>
      <c r="G39">
        <v>998</v>
      </c>
      <c r="H39" s="20">
        <f>uptake_in_those_aged_70_by_ccg989[[#This Row],[Number of adults aged 66 vaccinated in quarter 1]]/uptake_in_those_aged_70_by_ccg989[[#This Row],[Number of adults aged 66 eligible in quarter 1]]*100</f>
        <v>32.266408018105395</v>
      </c>
      <c r="I39" s="21">
        <v>3066</v>
      </c>
      <c r="J39">
        <v>69</v>
      </c>
      <c r="K39" s="20">
        <f>uptake_in_those_aged_70_by_ccg989[[#This Row],[Number of adults aged 67 vaccinated in quarter 1]]/uptake_in_those_aged_70_by_ccg989[[#This Row],[Number of adults aged 67 eligible in quarter 1]]*100</f>
        <v>2.2504892367906066</v>
      </c>
      <c r="L39">
        <v>2856</v>
      </c>
      <c r="M39">
        <v>48</v>
      </c>
      <c r="N39" s="25">
        <f>uptake_in_those_aged_70_by_ccg989[[#This Row],[Number of adults aged 68 vaccinated in quarter 1]]/uptake_in_those_aged_70_by_ccg989[[#This Row],[Number of adults aged 68 eligible in quarter 1]]*100</f>
        <v>1.680672268907563</v>
      </c>
      <c r="O39" s="21">
        <v>2889</v>
      </c>
      <c r="P39" s="21">
        <v>46</v>
      </c>
      <c r="Q39" s="25">
        <f>uptake_in_those_aged_70_by_ccg989[[#This Row],[Number of adults aged 69 vaccinated in quarter 1]]/uptake_in_those_aged_70_by_ccg989[[#This Row],[Number of adults aged 69 eligible in quarter 1]]*100</f>
        <v>1.5922464520595363</v>
      </c>
      <c r="R39">
        <v>2577</v>
      </c>
      <c r="S39">
        <v>222</v>
      </c>
      <c r="T39" s="20">
        <f>uptake_in_those_aged_70_by_ccg989[[#This Row],[Number of adults aged 70 vaccinated in quarter 1]]/uptake_in_those_aged_70_by_ccg989[[#This Row],[Number of adults aged 70 eligible in quarter 1]]*100</f>
        <v>8.6146682188591388</v>
      </c>
      <c r="U39">
        <v>2588</v>
      </c>
      <c r="V39">
        <v>1107</v>
      </c>
      <c r="W39" s="20">
        <f>uptake_in_those_aged_70_by_ccg989[[#This Row],[Number of adults aged 71 vaccinated in quarter 1]]/uptake_in_those_aged_70_by_ccg989[[#This Row],[Number of adults aged 71 eligible in quarter 1]]*100</f>
        <v>42.77434312210201</v>
      </c>
      <c r="X39">
        <v>2591</v>
      </c>
      <c r="Y39">
        <v>640</v>
      </c>
      <c r="Z39" s="20">
        <f>uptake_in_those_aged_70_by_ccg989[[#This Row],[Number of adults aged 72 vaccinated in quarter 1]]/uptake_in_those_aged_70_by_ccg989[[#This Row],[Number of adults aged 72 eligible in quarter 1]]*100</f>
        <v>24.700887688151294</v>
      </c>
      <c r="AA39">
        <v>2370</v>
      </c>
      <c r="AB39">
        <v>369</v>
      </c>
      <c r="AC39" s="20">
        <f>uptake_in_those_aged_70_by_ccg989[[#This Row],[Number of adults aged 73 vaccinated in quarter 1]]/uptake_in_those_aged_70_by_ccg989[[#This Row],[Number of adults aged 73 eligible in quarter 1]]*100</f>
        <v>15.569620253164556</v>
      </c>
      <c r="AD39">
        <v>2406</v>
      </c>
      <c r="AE39">
        <v>272</v>
      </c>
      <c r="AF39" s="20">
        <f>uptake_in_those_aged_70_by_ccg989[[#This Row],[Number of adults aged 74 vaccinated in quarter 1]]/uptake_in_those_aged_70_by_ccg989[[#This Row],[Number of adults aged 74 eligible in quarter 1]]*100</f>
        <v>11.305070656691605</v>
      </c>
      <c r="AG39">
        <v>2533</v>
      </c>
      <c r="AH39">
        <v>255</v>
      </c>
      <c r="AI39" s="25">
        <f>uptake_in_those_aged_70_by_ccg989[[#This Row],[Number of adults aged 75 vaccinated in quarter 1]]/uptake_in_those_aged_70_by_ccg989[[#This Row],[Number of adults aged 75 eligible in quarter 1]]*100</f>
        <v>10.067114093959731</v>
      </c>
      <c r="AJ39">
        <v>2375</v>
      </c>
      <c r="AK39">
        <v>211</v>
      </c>
      <c r="AL39" s="20">
        <f>uptake_in_those_aged_70_by_ccg989[[#This Row],[Number of adults aged 76 vaccinated in quarter 1]]/uptake_in_those_aged_70_by_ccg989[[#This Row],[Number of adults aged 76 eligible in quarter 1]]*100</f>
        <v>8.8842105263157887</v>
      </c>
      <c r="AM39">
        <v>2512</v>
      </c>
      <c r="AN39">
        <v>198</v>
      </c>
      <c r="AO39" s="25">
        <f>uptake_in_those_aged_70_by_ccg989[[#This Row],[Number of adults aged 77 vaccinated in quarter 1]]/uptake_in_those_aged_70_by_ccg989[[#This Row],[Number of adults aged 77 eligible in quarter 1]]*100</f>
        <v>7.8821656050955413</v>
      </c>
      <c r="AP39">
        <v>2726</v>
      </c>
      <c r="AQ39">
        <v>160</v>
      </c>
      <c r="AR39" s="20">
        <f>uptake_in_those_aged_70_by_ccg989[[#This Row],[Number of adults aged 78 vaccinated in quarter 1]]/uptake_in_those_aged_70_by_ccg989[[#This Row],[Number of adults aged 78 eligible in quarter 1]]*100</f>
        <v>5.8694057226705798</v>
      </c>
      <c r="AS39">
        <v>2082</v>
      </c>
      <c r="AT39">
        <v>89</v>
      </c>
      <c r="AU39" s="20">
        <f>uptake_in_those_aged_70_by_ccg989[[#This Row],[Number of adults aged 79 vaccinated in quarter 1]]/uptake_in_those_aged_70_by_ccg989[[#This Row],[Number of adults aged 79 eligible in quarter 1]]*100</f>
        <v>4.2747358309317969</v>
      </c>
      <c r="AV39">
        <v>2047</v>
      </c>
      <c r="AW39">
        <v>62</v>
      </c>
      <c r="AX39" s="25">
        <f>uptake_in_those_aged_70_by_ccg989[[#This Row],[Number of adults aged 80 vaccinated in quarter 1]]/uptake_in_those_aged_70_by_ccg989[[#This Row],[Number of adults aged 80 eligible in quarter 1]]*100</f>
        <v>3.0288226673180265</v>
      </c>
    </row>
    <row r="40" spans="1:50" x14ac:dyDescent="0.2">
      <c r="A40" t="s">
        <v>182</v>
      </c>
      <c r="B40" t="s">
        <v>183</v>
      </c>
      <c r="C40">
        <v>6157</v>
      </c>
      <c r="D40">
        <v>360</v>
      </c>
      <c r="E40" s="20">
        <f>uptake_in_those_aged_70_by_ccg989[[#This Row],[Number of adults aged 65 vaccinated in quarter 1]]/uptake_in_those_aged_70_by_ccg989[[#This Row],[Number of adults aged 65 eligible in quarter 1]]*100</f>
        <v>5.8470034107519897</v>
      </c>
      <c r="F40">
        <v>5933</v>
      </c>
      <c r="G40">
        <v>2133</v>
      </c>
      <c r="H40" s="20">
        <f>uptake_in_those_aged_70_by_ccg989[[#This Row],[Number of adults aged 66 vaccinated in quarter 1]]/uptake_in_those_aged_70_by_ccg989[[#This Row],[Number of adults aged 66 eligible in quarter 1]]*100</f>
        <v>35.951457947075674</v>
      </c>
      <c r="I40" s="21">
        <v>5741</v>
      </c>
      <c r="J40">
        <v>143</v>
      </c>
      <c r="K40" s="20">
        <f>uptake_in_those_aged_70_by_ccg989[[#This Row],[Number of adults aged 67 vaccinated in quarter 1]]/uptake_in_those_aged_70_by_ccg989[[#This Row],[Number of adults aged 67 eligible in quarter 1]]*100</f>
        <v>2.4908552516983105</v>
      </c>
      <c r="L40">
        <v>5478</v>
      </c>
      <c r="M40">
        <v>115</v>
      </c>
      <c r="N40" s="25">
        <f>uptake_in_those_aged_70_by_ccg989[[#This Row],[Number of adults aged 68 vaccinated in quarter 1]]/uptake_in_those_aged_70_by_ccg989[[#This Row],[Number of adults aged 68 eligible in quarter 1]]*100</f>
        <v>2.0993063161737862</v>
      </c>
      <c r="O40" s="21">
        <v>5126</v>
      </c>
      <c r="P40" s="21">
        <v>118</v>
      </c>
      <c r="Q40" s="25">
        <f>uptake_in_those_aged_70_by_ccg989[[#This Row],[Number of adults aged 69 vaccinated in quarter 1]]/uptake_in_those_aged_70_by_ccg989[[#This Row],[Number of adults aged 69 eligible in quarter 1]]*100</f>
        <v>2.3019898556379244</v>
      </c>
      <c r="R40">
        <v>4909</v>
      </c>
      <c r="S40">
        <v>445</v>
      </c>
      <c r="T40" s="20">
        <f>uptake_in_those_aged_70_by_ccg989[[#This Row],[Number of adults aged 70 vaccinated in quarter 1]]/uptake_in_those_aged_70_by_ccg989[[#This Row],[Number of adults aged 70 eligible in quarter 1]]*100</f>
        <v>9.0649826848645354</v>
      </c>
      <c r="U40">
        <v>4860</v>
      </c>
      <c r="V40">
        <v>2351</v>
      </c>
      <c r="W40" s="20">
        <f>uptake_in_those_aged_70_by_ccg989[[#This Row],[Number of adults aged 71 vaccinated in quarter 1]]/uptake_in_those_aged_70_by_ccg989[[#This Row],[Number of adults aged 71 eligible in quarter 1]]*100</f>
        <v>48.374485596707814</v>
      </c>
      <c r="X40">
        <v>4721</v>
      </c>
      <c r="Y40">
        <v>1283</v>
      </c>
      <c r="Z40" s="20">
        <f>uptake_in_those_aged_70_by_ccg989[[#This Row],[Number of adults aged 72 vaccinated in quarter 1]]/uptake_in_those_aged_70_by_ccg989[[#This Row],[Number of adults aged 72 eligible in quarter 1]]*100</f>
        <v>27.176445668290615</v>
      </c>
      <c r="AA40">
        <v>4450</v>
      </c>
      <c r="AB40">
        <v>720</v>
      </c>
      <c r="AC40" s="20">
        <f>uptake_in_those_aged_70_by_ccg989[[#This Row],[Number of adults aged 73 vaccinated in quarter 1]]/uptake_in_those_aged_70_by_ccg989[[#This Row],[Number of adults aged 73 eligible in quarter 1]]*100</f>
        <v>16.179775280898877</v>
      </c>
      <c r="AD40">
        <v>4499</v>
      </c>
      <c r="AE40">
        <v>552</v>
      </c>
      <c r="AF40" s="20">
        <f>uptake_in_those_aged_70_by_ccg989[[#This Row],[Number of adults aged 74 vaccinated in quarter 1]]/uptake_in_those_aged_70_by_ccg989[[#This Row],[Number of adults aged 74 eligible in quarter 1]]*100</f>
        <v>12.269393198488553</v>
      </c>
      <c r="AG40">
        <v>4323</v>
      </c>
      <c r="AH40">
        <v>470</v>
      </c>
      <c r="AI40" s="25">
        <f>uptake_in_those_aged_70_by_ccg989[[#This Row],[Number of adults aged 75 vaccinated in quarter 1]]/uptake_in_those_aged_70_by_ccg989[[#This Row],[Number of adults aged 75 eligible in quarter 1]]*100</f>
        <v>10.87207957436965</v>
      </c>
      <c r="AJ40">
        <v>4445</v>
      </c>
      <c r="AK40">
        <v>341</v>
      </c>
      <c r="AL40" s="20">
        <f>uptake_in_those_aged_70_by_ccg989[[#This Row],[Number of adults aged 76 vaccinated in quarter 1]]/uptake_in_those_aged_70_by_ccg989[[#This Row],[Number of adults aged 76 eligible in quarter 1]]*100</f>
        <v>7.67154105736783</v>
      </c>
      <c r="AM40">
        <v>4620</v>
      </c>
      <c r="AN40">
        <v>286</v>
      </c>
      <c r="AO40" s="25">
        <f>uptake_in_those_aged_70_by_ccg989[[#This Row],[Number of adults aged 77 vaccinated in quarter 1]]/uptake_in_those_aged_70_by_ccg989[[#This Row],[Number of adults aged 77 eligible in quarter 1]]*100</f>
        <v>6.1904761904761907</v>
      </c>
      <c r="AP40">
        <v>5002</v>
      </c>
      <c r="AQ40">
        <v>276</v>
      </c>
      <c r="AR40" s="20">
        <f>uptake_in_those_aged_70_by_ccg989[[#This Row],[Number of adults aged 78 vaccinated in quarter 1]]/uptake_in_those_aged_70_by_ccg989[[#This Row],[Number of adults aged 78 eligible in quarter 1]]*100</f>
        <v>5.5177928828468614</v>
      </c>
      <c r="AS40">
        <v>3946</v>
      </c>
      <c r="AT40">
        <v>151</v>
      </c>
      <c r="AU40" s="20">
        <f>uptake_in_those_aged_70_by_ccg989[[#This Row],[Number of adults aged 79 vaccinated in quarter 1]]/uptake_in_those_aged_70_by_ccg989[[#This Row],[Number of adults aged 79 eligible in quarter 1]]*100</f>
        <v>3.8266599087683733</v>
      </c>
      <c r="AV40">
        <v>3522</v>
      </c>
      <c r="AW40">
        <v>110</v>
      </c>
      <c r="AX40" s="25">
        <f>uptake_in_those_aged_70_by_ccg989[[#This Row],[Number of adults aged 80 vaccinated in quarter 1]]/uptake_in_those_aged_70_by_ccg989[[#This Row],[Number of adults aged 80 eligible in quarter 1]]*100</f>
        <v>3.1232254400908577</v>
      </c>
    </row>
    <row r="41" spans="1:50" x14ac:dyDescent="0.2">
      <c r="A41" t="s">
        <v>184</v>
      </c>
      <c r="B41" t="s">
        <v>185</v>
      </c>
      <c r="C41">
        <v>4531</v>
      </c>
      <c r="D41">
        <v>325</v>
      </c>
      <c r="E41" s="20">
        <f>uptake_in_those_aged_70_by_ccg989[[#This Row],[Number of adults aged 65 vaccinated in quarter 1]]/uptake_in_those_aged_70_by_ccg989[[#This Row],[Number of adults aged 65 eligible in quarter 1]]*100</f>
        <v>7.1728095343191338</v>
      </c>
      <c r="F41">
        <v>4351</v>
      </c>
      <c r="G41">
        <v>1774</v>
      </c>
      <c r="H41" s="20">
        <f>uptake_in_those_aged_70_by_ccg989[[#This Row],[Number of adults aged 66 vaccinated in quarter 1]]/uptake_in_those_aged_70_by_ccg989[[#This Row],[Number of adults aged 66 eligible in quarter 1]]*100</f>
        <v>40.772236267524711</v>
      </c>
      <c r="I41" s="21">
        <v>4261</v>
      </c>
      <c r="J41">
        <v>98</v>
      </c>
      <c r="K41" s="20">
        <f>uptake_in_those_aged_70_by_ccg989[[#This Row],[Number of adults aged 67 vaccinated in quarter 1]]/uptake_in_those_aged_70_by_ccg989[[#This Row],[Number of adults aged 67 eligible in quarter 1]]*100</f>
        <v>2.2999295939920206</v>
      </c>
      <c r="L41">
        <v>4084</v>
      </c>
      <c r="M41">
        <v>82</v>
      </c>
      <c r="N41" s="25">
        <f>uptake_in_those_aged_70_by_ccg989[[#This Row],[Number of adults aged 68 vaccinated in quarter 1]]/uptake_in_those_aged_70_by_ccg989[[#This Row],[Number of adults aged 68 eligible in quarter 1]]*100</f>
        <v>2.0078354554358473</v>
      </c>
      <c r="O41" s="21">
        <v>3831</v>
      </c>
      <c r="P41" s="21">
        <v>73</v>
      </c>
      <c r="Q41" s="25">
        <f>uptake_in_those_aged_70_by_ccg989[[#This Row],[Number of adults aged 69 vaccinated in quarter 1]]/uptake_in_those_aged_70_by_ccg989[[#This Row],[Number of adults aged 69 eligible in quarter 1]]*100</f>
        <v>1.9055077003393368</v>
      </c>
      <c r="R41">
        <v>3763</v>
      </c>
      <c r="S41">
        <v>468</v>
      </c>
      <c r="T41" s="20">
        <f>uptake_in_those_aged_70_by_ccg989[[#This Row],[Number of adults aged 70 vaccinated in quarter 1]]/uptake_in_those_aged_70_by_ccg989[[#This Row],[Number of adults aged 70 eligible in quarter 1]]*100</f>
        <v>12.436885463725751</v>
      </c>
      <c r="U41">
        <v>3780</v>
      </c>
      <c r="V41">
        <v>2006</v>
      </c>
      <c r="W41" s="20">
        <f>uptake_in_those_aged_70_by_ccg989[[#This Row],[Number of adults aged 71 vaccinated in quarter 1]]/uptake_in_those_aged_70_by_ccg989[[#This Row],[Number of adults aged 71 eligible in quarter 1]]*100</f>
        <v>53.068783068783063</v>
      </c>
      <c r="X41">
        <v>3575</v>
      </c>
      <c r="Y41">
        <v>1015</v>
      </c>
      <c r="Z41" s="20">
        <f>uptake_in_those_aged_70_by_ccg989[[#This Row],[Number of adults aged 72 vaccinated in quarter 1]]/uptake_in_those_aged_70_by_ccg989[[#This Row],[Number of adults aged 72 eligible in quarter 1]]*100</f>
        <v>28.391608391608393</v>
      </c>
      <c r="AA41">
        <v>3516</v>
      </c>
      <c r="AB41">
        <v>629</v>
      </c>
      <c r="AC41" s="20">
        <f>uptake_in_those_aged_70_by_ccg989[[#This Row],[Number of adults aged 73 vaccinated in quarter 1]]/uptake_in_those_aged_70_by_ccg989[[#This Row],[Number of adults aged 73 eligible in quarter 1]]*100</f>
        <v>17.889647326507394</v>
      </c>
      <c r="AD41">
        <v>3643</v>
      </c>
      <c r="AE41">
        <v>493</v>
      </c>
      <c r="AF41" s="20">
        <f>uptake_in_those_aged_70_by_ccg989[[#This Row],[Number of adults aged 74 vaccinated in quarter 1]]/uptake_in_those_aged_70_by_ccg989[[#This Row],[Number of adults aged 74 eligible in quarter 1]]*100</f>
        <v>13.532802635190777</v>
      </c>
      <c r="AG41">
        <v>3640</v>
      </c>
      <c r="AH41">
        <v>453</v>
      </c>
      <c r="AI41" s="25">
        <f>uptake_in_those_aged_70_by_ccg989[[#This Row],[Number of adults aged 75 vaccinated in quarter 1]]/uptake_in_those_aged_70_by_ccg989[[#This Row],[Number of adults aged 75 eligible in quarter 1]]*100</f>
        <v>12.445054945054945</v>
      </c>
      <c r="AJ41">
        <v>3585</v>
      </c>
      <c r="AK41">
        <v>409</v>
      </c>
      <c r="AL41" s="20">
        <f>uptake_in_those_aged_70_by_ccg989[[#This Row],[Number of adults aged 76 vaccinated in quarter 1]]/uptake_in_those_aged_70_by_ccg989[[#This Row],[Number of adults aged 76 eligible in quarter 1]]*100</f>
        <v>11.408647140864714</v>
      </c>
      <c r="AM41">
        <v>3759</v>
      </c>
      <c r="AN41">
        <v>338</v>
      </c>
      <c r="AO41" s="25">
        <f>uptake_in_those_aged_70_by_ccg989[[#This Row],[Number of adults aged 77 vaccinated in quarter 1]]/uptake_in_those_aged_70_by_ccg989[[#This Row],[Number of adults aged 77 eligible in quarter 1]]*100</f>
        <v>8.9917531258313375</v>
      </c>
      <c r="AP41">
        <v>4203</v>
      </c>
      <c r="AQ41">
        <v>289</v>
      </c>
      <c r="AR41" s="20">
        <f>uptake_in_those_aged_70_by_ccg989[[#This Row],[Number of adults aged 78 vaccinated in quarter 1]]/uptake_in_those_aged_70_by_ccg989[[#This Row],[Number of adults aged 78 eligible in quarter 1]]*100</f>
        <v>6.8760409231501312</v>
      </c>
      <c r="AS41">
        <v>3227</v>
      </c>
      <c r="AT41">
        <v>180</v>
      </c>
      <c r="AU41" s="20">
        <f>uptake_in_those_aged_70_by_ccg989[[#This Row],[Number of adults aged 79 vaccinated in quarter 1]]/uptake_in_those_aged_70_by_ccg989[[#This Row],[Number of adults aged 79 eligible in quarter 1]]*100</f>
        <v>5.5779361636194613</v>
      </c>
      <c r="AV41">
        <v>2761</v>
      </c>
      <c r="AW41">
        <v>98</v>
      </c>
      <c r="AX41" s="25">
        <f>uptake_in_those_aged_70_by_ccg989[[#This Row],[Number of adults aged 80 vaccinated in quarter 1]]/uptake_in_those_aged_70_by_ccg989[[#This Row],[Number of adults aged 80 eligible in quarter 1]]*100</f>
        <v>3.5494386091995658</v>
      </c>
    </row>
    <row r="42" spans="1:50" x14ac:dyDescent="0.2">
      <c r="A42" t="s">
        <v>186</v>
      </c>
      <c r="B42" t="s">
        <v>187</v>
      </c>
      <c r="C42">
        <v>4568</v>
      </c>
      <c r="D42">
        <v>267</v>
      </c>
      <c r="E42" s="20">
        <f>uptake_in_those_aged_70_by_ccg989[[#This Row],[Number of adults aged 65 vaccinated in quarter 1]]/uptake_in_those_aged_70_by_ccg989[[#This Row],[Number of adults aged 65 eligible in quarter 1]]*100</f>
        <v>5.8450087565674256</v>
      </c>
      <c r="F42">
        <v>4563</v>
      </c>
      <c r="G42">
        <v>1597</v>
      </c>
      <c r="H42" s="20">
        <f>uptake_in_those_aged_70_by_ccg989[[#This Row],[Number of adults aged 66 vaccinated in quarter 1]]/uptake_in_those_aged_70_by_ccg989[[#This Row],[Number of adults aged 66 eligible in quarter 1]]*100</f>
        <v>34.998904229673464</v>
      </c>
      <c r="I42" s="21">
        <v>4369</v>
      </c>
      <c r="J42">
        <v>98</v>
      </c>
      <c r="K42" s="20">
        <f>uptake_in_those_aged_70_by_ccg989[[#This Row],[Number of adults aged 67 vaccinated in quarter 1]]/uptake_in_those_aged_70_by_ccg989[[#This Row],[Number of adults aged 67 eligible in quarter 1]]*100</f>
        <v>2.243076218814374</v>
      </c>
      <c r="L42">
        <v>4205</v>
      </c>
      <c r="M42">
        <v>56</v>
      </c>
      <c r="N42" s="25">
        <f>uptake_in_those_aged_70_by_ccg989[[#This Row],[Number of adults aged 68 vaccinated in quarter 1]]/uptake_in_those_aged_70_by_ccg989[[#This Row],[Number of adults aged 68 eligible in quarter 1]]*100</f>
        <v>1.3317479191438764</v>
      </c>
      <c r="O42" s="21">
        <v>3994</v>
      </c>
      <c r="P42" s="21">
        <v>59</v>
      </c>
      <c r="Q42" s="25">
        <f>uptake_in_those_aged_70_by_ccg989[[#This Row],[Number of adults aged 69 vaccinated in quarter 1]]/uptake_in_those_aged_70_by_ccg989[[#This Row],[Number of adults aged 69 eligible in quarter 1]]*100</f>
        <v>1.4772158237356035</v>
      </c>
      <c r="R42">
        <v>3721</v>
      </c>
      <c r="S42">
        <v>351</v>
      </c>
      <c r="T42" s="20">
        <f>uptake_in_those_aged_70_by_ccg989[[#This Row],[Number of adults aged 70 vaccinated in quarter 1]]/uptake_in_those_aged_70_by_ccg989[[#This Row],[Number of adults aged 70 eligible in quarter 1]]*100</f>
        <v>9.4329481322225206</v>
      </c>
      <c r="U42">
        <v>3779</v>
      </c>
      <c r="V42">
        <v>1850</v>
      </c>
      <c r="W42" s="20">
        <f>uptake_in_those_aged_70_by_ccg989[[#This Row],[Number of adults aged 71 vaccinated in quarter 1]]/uptake_in_those_aged_70_by_ccg989[[#This Row],[Number of adults aged 71 eligible in quarter 1]]*100</f>
        <v>48.95474993384493</v>
      </c>
      <c r="X42">
        <v>3670</v>
      </c>
      <c r="Y42">
        <v>1083</v>
      </c>
      <c r="Z42" s="20">
        <f>uptake_in_those_aged_70_by_ccg989[[#This Row],[Number of adults aged 72 vaccinated in quarter 1]]/uptake_in_those_aged_70_by_ccg989[[#This Row],[Number of adults aged 72 eligible in quarter 1]]*100</f>
        <v>29.509536784741147</v>
      </c>
      <c r="AA42">
        <v>3437</v>
      </c>
      <c r="AB42">
        <v>750</v>
      </c>
      <c r="AC42" s="20">
        <f>uptake_in_those_aged_70_by_ccg989[[#This Row],[Number of adults aged 73 vaccinated in quarter 1]]/uptake_in_those_aged_70_by_ccg989[[#This Row],[Number of adults aged 73 eligible in quarter 1]]*100</f>
        <v>21.821355833575794</v>
      </c>
      <c r="AD42">
        <v>3401</v>
      </c>
      <c r="AE42">
        <v>578</v>
      </c>
      <c r="AF42" s="20">
        <f>uptake_in_those_aged_70_by_ccg989[[#This Row],[Number of adults aged 74 vaccinated in quarter 1]]/uptake_in_those_aged_70_by_ccg989[[#This Row],[Number of adults aged 74 eligible in quarter 1]]*100</f>
        <v>16.995001470155838</v>
      </c>
      <c r="AG42">
        <v>3424</v>
      </c>
      <c r="AH42">
        <v>436</v>
      </c>
      <c r="AI42" s="25">
        <f>uptake_in_those_aged_70_by_ccg989[[#This Row],[Number of adults aged 75 vaccinated in quarter 1]]/uptake_in_those_aged_70_by_ccg989[[#This Row],[Number of adults aged 75 eligible in quarter 1]]*100</f>
        <v>12.733644859813085</v>
      </c>
      <c r="AJ42">
        <v>3524</v>
      </c>
      <c r="AK42">
        <v>332</v>
      </c>
      <c r="AL42" s="20">
        <f>uptake_in_those_aged_70_by_ccg989[[#This Row],[Number of adults aged 76 vaccinated in quarter 1]]/uptake_in_those_aged_70_by_ccg989[[#This Row],[Number of adults aged 76 eligible in quarter 1]]*100</f>
        <v>9.421112372304199</v>
      </c>
      <c r="AM42">
        <v>3467</v>
      </c>
      <c r="AN42">
        <v>268</v>
      </c>
      <c r="AO42" s="25">
        <f>uptake_in_those_aged_70_by_ccg989[[#This Row],[Number of adults aged 77 vaccinated in quarter 1]]/uptake_in_those_aged_70_by_ccg989[[#This Row],[Number of adults aged 77 eligible in quarter 1]]*100</f>
        <v>7.7300259590423996</v>
      </c>
      <c r="AP42">
        <v>3807</v>
      </c>
      <c r="AQ42">
        <v>216</v>
      </c>
      <c r="AR42" s="20">
        <f>uptake_in_those_aged_70_by_ccg989[[#This Row],[Number of adults aged 78 vaccinated in quarter 1]]/uptake_in_those_aged_70_by_ccg989[[#This Row],[Number of adults aged 78 eligible in quarter 1]]*100</f>
        <v>5.6737588652482271</v>
      </c>
      <c r="AS42">
        <v>2964</v>
      </c>
      <c r="AT42">
        <v>147</v>
      </c>
      <c r="AU42" s="20">
        <f>uptake_in_those_aged_70_by_ccg989[[#This Row],[Number of adults aged 79 vaccinated in quarter 1]]/uptake_in_those_aged_70_by_ccg989[[#This Row],[Number of adults aged 79 eligible in quarter 1]]*100</f>
        <v>4.9595141700404861</v>
      </c>
      <c r="AV42">
        <v>2670</v>
      </c>
      <c r="AW42">
        <v>99</v>
      </c>
      <c r="AX42" s="25">
        <f>uptake_in_those_aged_70_by_ccg989[[#This Row],[Number of adults aged 80 vaccinated in quarter 1]]/uptake_in_those_aged_70_by_ccg989[[#This Row],[Number of adults aged 80 eligible in quarter 1]]*100</f>
        <v>3.707865168539326</v>
      </c>
    </row>
    <row r="43" spans="1:50" x14ac:dyDescent="0.2">
      <c r="A43" t="s">
        <v>188</v>
      </c>
      <c r="B43" t="s">
        <v>189</v>
      </c>
      <c r="C43">
        <v>4577</v>
      </c>
      <c r="D43">
        <v>229</v>
      </c>
      <c r="E43" s="20">
        <f>uptake_in_those_aged_70_by_ccg989[[#This Row],[Number of adults aged 65 vaccinated in quarter 1]]/uptake_in_those_aged_70_by_ccg989[[#This Row],[Number of adults aged 65 eligible in quarter 1]]*100</f>
        <v>5.0032772558444396</v>
      </c>
      <c r="F43">
        <v>4475</v>
      </c>
      <c r="G43">
        <v>1352</v>
      </c>
      <c r="H43" s="20">
        <f>uptake_in_those_aged_70_by_ccg989[[#This Row],[Number of adults aged 66 vaccinated in quarter 1]]/uptake_in_those_aged_70_by_ccg989[[#This Row],[Number of adults aged 66 eligible in quarter 1]]*100</f>
        <v>30.212290502793298</v>
      </c>
      <c r="I43" s="21">
        <v>4309</v>
      </c>
      <c r="J43">
        <v>88</v>
      </c>
      <c r="K43" s="20">
        <f>uptake_in_those_aged_70_by_ccg989[[#This Row],[Number of adults aged 67 vaccinated in quarter 1]]/uptake_in_those_aged_70_by_ccg989[[#This Row],[Number of adults aged 67 eligible in quarter 1]]*100</f>
        <v>2.0422371779995356</v>
      </c>
      <c r="L43">
        <v>4197</v>
      </c>
      <c r="M43">
        <v>61</v>
      </c>
      <c r="N43" s="25">
        <f>uptake_in_those_aged_70_by_ccg989[[#This Row],[Number of adults aged 68 vaccinated in quarter 1]]/uptake_in_those_aged_70_by_ccg989[[#This Row],[Number of adults aged 68 eligible in quarter 1]]*100</f>
        <v>1.4534191088873005</v>
      </c>
      <c r="O43" s="21">
        <v>4046</v>
      </c>
      <c r="P43" s="21">
        <v>60</v>
      </c>
      <c r="Q43" s="25">
        <f>uptake_in_those_aged_70_by_ccg989[[#This Row],[Number of adults aged 69 vaccinated in quarter 1]]/uptake_in_those_aged_70_by_ccg989[[#This Row],[Number of adults aged 69 eligible in quarter 1]]*100</f>
        <v>1.4829461196243203</v>
      </c>
      <c r="R43">
        <v>3800</v>
      </c>
      <c r="S43">
        <v>302</v>
      </c>
      <c r="T43" s="20">
        <f>uptake_in_those_aged_70_by_ccg989[[#This Row],[Number of adults aged 70 vaccinated in quarter 1]]/uptake_in_those_aged_70_by_ccg989[[#This Row],[Number of adults aged 70 eligible in quarter 1]]*100</f>
        <v>7.9473684210526319</v>
      </c>
      <c r="U43">
        <v>3819</v>
      </c>
      <c r="V43">
        <v>1645</v>
      </c>
      <c r="W43" s="20">
        <f>uptake_in_those_aged_70_by_ccg989[[#This Row],[Number of adults aged 71 vaccinated in quarter 1]]/uptake_in_those_aged_70_by_ccg989[[#This Row],[Number of adults aged 71 eligible in quarter 1]]*100</f>
        <v>43.07410316836868</v>
      </c>
      <c r="X43">
        <v>3898</v>
      </c>
      <c r="Y43">
        <v>1184</v>
      </c>
      <c r="Z43" s="20">
        <f>uptake_in_those_aged_70_by_ccg989[[#This Row],[Number of adults aged 72 vaccinated in quarter 1]]/uptake_in_those_aged_70_by_ccg989[[#This Row],[Number of adults aged 72 eligible in quarter 1]]*100</f>
        <v>30.374551051821445</v>
      </c>
      <c r="AA43">
        <v>3647</v>
      </c>
      <c r="AB43">
        <v>578</v>
      </c>
      <c r="AC43" s="20">
        <f>uptake_in_those_aged_70_by_ccg989[[#This Row],[Number of adults aged 73 vaccinated in quarter 1]]/uptake_in_those_aged_70_by_ccg989[[#This Row],[Number of adults aged 73 eligible in quarter 1]]*100</f>
        <v>15.84864272004387</v>
      </c>
      <c r="AD43">
        <v>3745</v>
      </c>
      <c r="AE43">
        <v>448</v>
      </c>
      <c r="AF43" s="20">
        <f>uptake_in_those_aged_70_by_ccg989[[#This Row],[Number of adults aged 74 vaccinated in quarter 1]]/uptake_in_those_aged_70_by_ccg989[[#This Row],[Number of adults aged 74 eligible in quarter 1]]*100</f>
        <v>11.962616822429908</v>
      </c>
      <c r="AG43">
        <v>3639</v>
      </c>
      <c r="AH43">
        <v>472</v>
      </c>
      <c r="AI43" s="25">
        <f>uptake_in_those_aged_70_by_ccg989[[#This Row],[Number of adults aged 75 vaccinated in quarter 1]]/uptake_in_those_aged_70_by_ccg989[[#This Row],[Number of adults aged 75 eligible in quarter 1]]*100</f>
        <v>12.970596317669688</v>
      </c>
      <c r="AJ43">
        <v>3933</v>
      </c>
      <c r="AK43">
        <v>371</v>
      </c>
      <c r="AL43" s="20">
        <f>uptake_in_those_aged_70_by_ccg989[[#This Row],[Number of adults aged 76 vaccinated in quarter 1]]/uptake_in_those_aged_70_by_ccg989[[#This Row],[Number of adults aged 76 eligible in quarter 1]]*100</f>
        <v>9.433002796847191</v>
      </c>
      <c r="AM43">
        <v>3867</v>
      </c>
      <c r="AN43">
        <v>289</v>
      </c>
      <c r="AO43" s="25">
        <f>uptake_in_those_aged_70_by_ccg989[[#This Row],[Number of adults aged 77 vaccinated in quarter 1]]/uptake_in_those_aged_70_by_ccg989[[#This Row],[Number of adults aged 77 eligible in quarter 1]]*100</f>
        <v>7.4734936643392818</v>
      </c>
      <c r="AP43">
        <v>4308</v>
      </c>
      <c r="AQ43">
        <v>281</v>
      </c>
      <c r="AR43" s="20">
        <f>uptake_in_those_aged_70_by_ccg989[[#This Row],[Number of adults aged 78 vaccinated in quarter 1]]/uptake_in_those_aged_70_by_ccg989[[#This Row],[Number of adults aged 78 eligible in quarter 1]]*100</f>
        <v>6.5227483751160635</v>
      </c>
      <c r="AS43">
        <v>3217</v>
      </c>
      <c r="AT43">
        <v>130</v>
      </c>
      <c r="AU43" s="20">
        <f>uptake_in_those_aged_70_by_ccg989[[#This Row],[Number of adults aged 79 vaccinated in quarter 1]]/uptake_in_those_aged_70_by_ccg989[[#This Row],[Number of adults aged 79 eligible in quarter 1]]*100</f>
        <v>4.0410320174075229</v>
      </c>
      <c r="AV43">
        <v>2988</v>
      </c>
      <c r="AW43">
        <v>85</v>
      </c>
      <c r="AX43" s="25">
        <f>uptake_in_those_aged_70_by_ccg989[[#This Row],[Number of adults aged 80 vaccinated in quarter 1]]/uptake_in_those_aged_70_by_ccg989[[#This Row],[Number of adults aged 80 eligible in quarter 1]]*100</f>
        <v>2.8447121820615795</v>
      </c>
    </row>
    <row r="44" spans="1:50" x14ac:dyDescent="0.2">
      <c r="A44" t="s">
        <v>190</v>
      </c>
      <c r="B44" t="s">
        <v>191</v>
      </c>
      <c r="C44">
        <v>3842</v>
      </c>
      <c r="D44">
        <v>146</v>
      </c>
      <c r="E44" s="20">
        <f>uptake_in_those_aged_70_by_ccg989[[#This Row],[Number of adults aged 65 vaccinated in quarter 1]]/uptake_in_those_aged_70_by_ccg989[[#This Row],[Number of adults aged 65 eligible in quarter 1]]*100</f>
        <v>3.8001041124414368</v>
      </c>
      <c r="F44">
        <v>3686</v>
      </c>
      <c r="G44">
        <v>798</v>
      </c>
      <c r="H44" s="20">
        <f>uptake_in_those_aged_70_by_ccg989[[#This Row],[Number of adults aged 66 vaccinated in quarter 1]]/uptake_in_those_aged_70_by_ccg989[[#This Row],[Number of adults aged 66 eligible in quarter 1]]*100</f>
        <v>21.649484536082475</v>
      </c>
      <c r="I44" s="21">
        <v>3416</v>
      </c>
      <c r="J44">
        <v>62</v>
      </c>
      <c r="K44" s="20">
        <f>uptake_in_those_aged_70_by_ccg989[[#This Row],[Number of adults aged 67 vaccinated in quarter 1]]/uptake_in_those_aged_70_by_ccg989[[#This Row],[Number of adults aged 67 eligible in quarter 1]]*100</f>
        <v>1.8149882903981265</v>
      </c>
      <c r="L44">
        <v>3323</v>
      </c>
      <c r="M44">
        <v>55</v>
      </c>
      <c r="N44" s="25">
        <f>uptake_in_those_aged_70_by_ccg989[[#This Row],[Number of adults aged 68 vaccinated in quarter 1]]/uptake_in_those_aged_70_by_ccg989[[#This Row],[Number of adults aged 68 eligible in quarter 1]]*100</f>
        <v>1.6551309058080048</v>
      </c>
      <c r="O44" s="21">
        <v>3147</v>
      </c>
      <c r="P44" s="21">
        <v>43</v>
      </c>
      <c r="Q44" s="25">
        <f>uptake_in_those_aged_70_by_ccg989[[#This Row],[Number of adults aged 69 vaccinated in quarter 1]]/uptake_in_those_aged_70_by_ccg989[[#This Row],[Number of adults aged 69 eligible in quarter 1]]*100</f>
        <v>1.3663806800127105</v>
      </c>
      <c r="R44">
        <v>2992</v>
      </c>
      <c r="S44">
        <v>208</v>
      </c>
      <c r="T44" s="20">
        <f>uptake_in_those_aged_70_by_ccg989[[#This Row],[Number of adults aged 70 vaccinated in quarter 1]]/uptake_in_those_aged_70_by_ccg989[[#This Row],[Number of adults aged 70 eligible in quarter 1]]*100</f>
        <v>6.9518716577540109</v>
      </c>
      <c r="U44">
        <v>2887</v>
      </c>
      <c r="V44">
        <v>952</v>
      </c>
      <c r="W44" s="20">
        <f>uptake_in_those_aged_70_by_ccg989[[#This Row],[Number of adults aged 71 vaccinated in quarter 1]]/uptake_in_those_aged_70_by_ccg989[[#This Row],[Number of adults aged 71 eligible in quarter 1]]*100</f>
        <v>32.975406996882576</v>
      </c>
      <c r="X44">
        <v>2655</v>
      </c>
      <c r="Y44">
        <v>530</v>
      </c>
      <c r="Z44" s="20">
        <f>uptake_in_those_aged_70_by_ccg989[[#This Row],[Number of adults aged 72 vaccinated in quarter 1]]/uptake_in_those_aged_70_by_ccg989[[#This Row],[Number of adults aged 72 eligible in quarter 1]]*100</f>
        <v>19.962335216572505</v>
      </c>
      <c r="AA44">
        <v>2615</v>
      </c>
      <c r="AB44">
        <v>304</v>
      </c>
      <c r="AC44" s="20">
        <f>uptake_in_those_aged_70_by_ccg989[[#This Row],[Number of adults aged 73 vaccinated in quarter 1]]/uptake_in_those_aged_70_by_ccg989[[#This Row],[Number of adults aged 73 eligible in quarter 1]]*100</f>
        <v>11.625239005736137</v>
      </c>
      <c r="AD44">
        <v>2462</v>
      </c>
      <c r="AE44">
        <v>207</v>
      </c>
      <c r="AF44" s="20">
        <f>uptake_in_those_aged_70_by_ccg989[[#This Row],[Number of adults aged 74 vaccinated in quarter 1]]/uptake_in_those_aged_70_by_ccg989[[#This Row],[Number of adults aged 74 eligible in quarter 1]]*100</f>
        <v>8.407798537774168</v>
      </c>
      <c r="AG44">
        <v>2315</v>
      </c>
      <c r="AH44">
        <v>154</v>
      </c>
      <c r="AI44" s="25">
        <f>uptake_in_those_aged_70_by_ccg989[[#This Row],[Number of adults aged 75 vaccinated in quarter 1]]/uptake_in_those_aged_70_by_ccg989[[#This Row],[Number of adults aged 75 eligible in quarter 1]]*100</f>
        <v>6.6522678185745141</v>
      </c>
      <c r="AJ44">
        <v>2224</v>
      </c>
      <c r="AK44">
        <v>127</v>
      </c>
      <c r="AL44" s="20">
        <f>uptake_in_those_aged_70_by_ccg989[[#This Row],[Number of adults aged 76 vaccinated in quarter 1]]/uptake_in_those_aged_70_by_ccg989[[#This Row],[Number of adults aged 76 eligible in quarter 1]]*100</f>
        <v>5.7104316546762588</v>
      </c>
      <c r="AM44">
        <v>2175</v>
      </c>
      <c r="AN44">
        <v>117</v>
      </c>
      <c r="AO44" s="25">
        <f>uptake_in_those_aged_70_by_ccg989[[#This Row],[Number of adults aged 77 vaccinated in quarter 1]]/uptake_in_those_aged_70_by_ccg989[[#This Row],[Number of adults aged 77 eligible in quarter 1]]*100</f>
        <v>5.3793103448275863</v>
      </c>
      <c r="AP44">
        <v>2023</v>
      </c>
      <c r="AQ44">
        <v>109</v>
      </c>
      <c r="AR44" s="20">
        <f>uptake_in_those_aged_70_by_ccg989[[#This Row],[Number of adults aged 78 vaccinated in quarter 1]]/uptake_in_those_aged_70_by_ccg989[[#This Row],[Number of adults aged 78 eligible in quarter 1]]*100</f>
        <v>5.3880375679683636</v>
      </c>
      <c r="AS44">
        <v>1659</v>
      </c>
      <c r="AT44">
        <v>76</v>
      </c>
      <c r="AU44" s="20">
        <f>uptake_in_those_aged_70_by_ccg989[[#This Row],[Number of adults aged 79 vaccinated in quarter 1]]/uptake_in_those_aged_70_by_ccg989[[#This Row],[Number of adults aged 79 eligible in quarter 1]]*100</f>
        <v>4.5810729355033146</v>
      </c>
      <c r="AV44">
        <v>1485</v>
      </c>
      <c r="AW44">
        <v>58</v>
      </c>
      <c r="AX44" s="25">
        <f>uptake_in_those_aged_70_by_ccg989[[#This Row],[Number of adults aged 80 vaccinated in quarter 1]]/uptake_in_those_aged_70_by_ccg989[[#This Row],[Number of adults aged 80 eligible in quarter 1]]*100</f>
        <v>3.9057239057239053</v>
      </c>
    </row>
    <row r="45" spans="1:50" x14ac:dyDescent="0.2">
      <c r="A45" t="s">
        <v>192</v>
      </c>
      <c r="B45" t="s">
        <v>193</v>
      </c>
      <c r="C45">
        <v>4944</v>
      </c>
      <c r="D45">
        <v>359</v>
      </c>
      <c r="E45" s="20">
        <f>uptake_in_those_aged_70_by_ccg989[[#This Row],[Number of adults aged 65 vaccinated in quarter 1]]/uptake_in_those_aged_70_by_ccg989[[#This Row],[Number of adults aged 65 eligible in quarter 1]]*100</f>
        <v>7.2613268608414243</v>
      </c>
      <c r="F45">
        <v>4836</v>
      </c>
      <c r="G45">
        <v>1977</v>
      </c>
      <c r="H45" s="20">
        <f>uptake_in_those_aged_70_by_ccg989[[#This Row],[Number of adults aged 66 vaccinated in quarter 1]]/uptake_in_those_aged_70_by_ccg989[[#This Row],[Number of adults aged 66 eligible in quarter 1]]*100</f>
        <v>40.88089330024814</v>
      </c>
      <c r="I45" s="21">
        <v>4622</v>
      </c>
      <c r="J45">
        <v>146</v>
      </c>
      <c r="K45" s="20">
        <f>uptake_in_those_aged_70_by_ccg989[[#This Row],[Number of adults aged 67 vaccinated in quarter 1]]/uptake_in_those_aged_70_by_ccg989[[#This Row],[Number of adults aged 67 eligible in quarter 1]]*100</f>
        <v>3.1588057118130681</v>
      </c>
      <c r="L45">
        <v>4338</v>
      </c>
      <c r="M45">
        <v>72</v>
      </c>
      <c r="N45" s="25">
        <f>uptake_in_those_aged_70_by_ccg989[[#This Row],[Number of adults aged 68 vaccinated in quarter 1]]/uptake_in_those_aged_70_by_ccg989[[#This Row],[Number of adults aged 68 eligible in quarter 1]]*100</f>
        <v>1.6597510373443984</v>
      </c>
      <c r="O45" s="21">
        <v>4301</v>
      </c>
      <c r="P45" s="21">
        <v>101</v>
      </c>
      <c r="Q45" s="25">
        <f>uptake_in_those_aged_70_by_ccg989[[#This Row],[Number of adults aged 69 vaccinated in quarter 1]]/uptake_in_those_aged_70_by_ccg989[[#This Row],[Number of adults aged 69 eligible in quarter 1]]*100</f>
        <v>2.3482910950941642</v>
      </c>
      <c r="R45">
        <v>3907</v>
      </c>
      <c r="S45">
        <v>428</v>
      </c>
      <c r="T45" s="20">
        <f>uptake_in_those_aged_70_by_ccg989[[#This Row],[Number of adults aged 70 vaccinated in quarter 1]]/uptake_in_those_aged_70_by_ccg989[[#This Row],[Number of adults aged 70 eligible in quarter 1]]*100</f>
        <v>10.954696698233938</v>
      </c>
      <c r="U45">
        <v>3996</v>
      </c>
      <c r="V45">
        <v>2189</v>
      </c>
      <c r="W45" s="20">
        <f>uptake_in_those_aged_70_by_ccg989[[#This Row],[Number of adults aged 71 vaccinated in quarter 1]]/uptake_in_those_aged_70_by_ccg989[[#This Row],[Number of adults aged 71 eligible in quarter 1]]*100</f>
        <v>54.77977977977978</v>
      </c>
      <c r="X45">
        <v>4210</v>
      </c>
      <c r="Y45">
        <v>1040</v>
      </c>
      <c r="Z45" s="20">
        <f>uptake_in_those_aged_70_by_ccg989[[#This Row],[Number of adults aged 72 vaccinated in quarter 1]]/uptake_in_those_aged_70_by_ccg989[[#This Row],[Number of adults aged 72 eligible in quarter 1]]*100</f>
        <v>24.703087885985749</v>
      </c>
      <c r="AA45">
        <v>4040</v>
      </c>
      <c r="AB45">
        <v>574</v>
      </c>
      <c r="AC45" s="20">
        <f>uptake_in_those_aged_70_by_ccg989[[#This Row],[Number of adults aged 73 vaccinated in quarter 1]]/uptake_in_those_aged_70_by_ccg989[[#This Row],[Number of adults aged 73 eligible in quarter 1]]*100</f>
        <v>14.207920792079207</v>
      </c>
      <c r="AD45">
        <v>3860</v>
      </c>
      <c r="AE45">
        <v>403</v>
      </c>
      <c r="AF45" s="20">
        <f>uptake_in_those_aged_70_by_ccg989[[#This Row],[Number of adults aged 74 vaccinated in quarter 1]]/uptake_in_those_aged_70_by_ccg989[[#This Row],[Number of adults aged 74 eligible in quarter 1]]*100</f>
        <v>10.440414507772021</v>
      </c>
      <c r="AG45">
        <v>4023</v>
      </c>
      <c r="AH45">
        <v>383</v>
      </c>
      <c r="AI45" s="25">
        <f>uptake_in_those_aged_70_by_ccg989[[#This Row],[Number of adults aged 75 vaccinated in quarter 1]]/uptake_in_those_aged_70_by_ccg989[[#This Row],[Number of adults aged 75 eligible in quarter 1]]*100</f>
        <v>9.5202585135471036</v>
      </c>
      <c r="AJ45">
        <v>4004</v>
      </c>
      <c r="AK45">
        <v>292</v>
      </c>
      <c r="AL45" s="20">
        <f>uptake_in_those_aged_70_by_ccg989[[#This Row],[Number of adults aged 76 vaccinated in quarter 1]]/uptake_in_those_aged_70_by_ccg989[[#This Row],[Number of adults aged 76 eligible in quarter 1]]*100</f>
        <v>7.2927072927072931</v>
      </c>
      <c r="AM45">
        <v>4150</v>
      </c>
      <c r="AN45">
        <v>316</v>
      </c>
      <c r="AO45" s="25">
        <f>uptake_in_those_aged_70_by_ccg989[[#This Row],[Number of adults aged 77 vaccinated in quarter 1]]/uptake_in_those_aged_70_by_ccg989[[#This Row],[Number of adults aged 77 eligible in quarter 1]]*100</f>
        <v>7.6144578313253009</v>
      </c>
      <c r="AP45">
        <v>4424</v>
      </c>
      <c r="AQ45">
        <v>268</v>
      </c>
      <c r="AR45" s="20">
        <f>uptake_in_those_aged_70_by_ccg989[[#This Row],[Number of adults aged 78 vaccinated in quarter 1]]/uptake_in_those_aged_70_by_ccg989[[#This Row],[Number of adults aged 78 eligible in quarter 1]]*100</f>
        <v>6.0578661844484625</v>
      </c>
      <c r="AS45">
        <v>3345</v>
      </c>
      <c r="AT45">
        <v>128</v>
      </c>
      <c r="AU45" s="20">
        <f>uptake_in_those_aged_70_by_ccg989[[#This Row],[Number of adults aged 79 vaccinated in quarter 1]]/uptake_in_those_aged_70_by_ccg989[[#This Row],[Number of adults aged 79 eligible in quarter 1]]*100</f>
        <v>3.8266068759342304</v>
      </c>
      <c r="AV45">
        <v>3178</v>
      </c>
      <c r="AW45">
        <v>119</v>
      </c>
      <c r="AX45" s="25">
        <f>uptake_in_those_aged_70_by_ccg989[[#This Row],[Number of adults aged 80 vaccinated in quarter 1]]/uptake_in_those_aged_70_by_ccg989[[#This Row],[Number of adults aged 80 eligible in quarter 1]]*100</f>
        <v>3.7444933920704844</v>
      </c>
    </row>
    <row r="46" spans="1:50" x14ac:dyDescent="0.2">
      <c r="A46" t="s">
        <v>194</v>
      </c>
      <c r="B46" t="s">
        <v>195</v>
      </c>
      <c r="C46">
        <v>1690</v>
      </c>
      <c r="D46">
        <v>81</v>
      </c>
      <c r="E46" s="25">
        <f>uptake_in_those_aged_70_by_ccg989[[#This Row],[Number of adults aged 65 vaccinated in quarter 1]]/uptake_in_those_aged_70_by_ccg989[[#This Row],[Number of adults aged 65 eligible in quarter 1]]*100</f>
        <v>4.7928994082840237</v>
      </c>
      <c r="F46">
        <v>1705</v>
      </c>
      <c r="G46">
        <v>495</v>
      </c>
      <c r="H46" s="20">
        <f>uptake_in_those_aged_70_by_ccg989[[#This Row],[Number of adults aged 66 vaccinated in quarter 1]]/uptake_in_those_aged_70_by_ccg989[[#This Row],[Number of adults aged 66 eligible in quarter 1]]*100</f>
        <v>29.032258064516132</v>
      </c>
      <c r="I46" s="21">
        <v>1585</v>
      </c>
      <c r="J46">
        <v>40</v>
      </c>
      <c r="K46" s="25">
        <f>uptake_in_those_aged_70_by_ccg989[[#This Row],[Number of adults aged 67 vaccinated in quarter 1]]/uptake_in_those_aged_70_by_ccg989[[#This Row],[Number of adults aged 67 eligible in quarter 1]]*100</f>
        <v>2.5236593059936907</v>
      </c>
      <c r="L46" s="21">
        <v>1544</v>
      </c>
      <c r="M46" s="21">
        <v>32</v>
      </c>
      <c r="N46" s="25">
        <f>uptake_in_those_aged_70_by_ccg989[[#This Row],[Number of adults aged 68 vaccinated in quarter 1]]/uptake_in_those_aged_70_by_ccg989[[#This Row],[Number of adults aged 68 eligible in quarter 1]]*100</f>
        <v>2.0725388601036272</v>
      </c>
      <c r="O46" s="21">
        <v>1510</v>
      </c>
      <c r="P46" s="21">
        <v>30</v>
      </c>
      <c r="Q46" s="25">
        <f>uptake_in_those_aged_70_by_ccg989[[#This Row],[Number of adults aged 69 vaccinated in quarter 1]]/uptake_in_those_aged_70_by_ccg989[[#This Row],[Number of adults aged 69 eligible in quarter 1]]*100</f>
        <v>1.9867549668874174</v>
      </c>
      <c r="R46" s="21">
        <v>1357</v>
      </c>
      <c r="S46" s="21">
        <v>103</v>
      </c>
      <c r="T46" s="20">
        <f>uptake_in_those_aged_70_by_ccg989[[#This Row],[Number of adults aged 70 vaccinated in quarter 1]]/uptake_in_those_aged_70_by_ccg989[[#This Row],[Number of adults aged 70 eligible in quarter 1]]*100</f>
        <v>7.5902726602800303</v>
      </c>
      <c r="U46">
        <v>1491</v>
      </c>
      <c r="V46">
        <v>676</v>
      </c>
      <c r="W46" s="20">
        <f>uptake_in_those_aged_70_by_ccg989[[#This Row],[Number of adults aged 71 vaccinated in quarter 1]]/uptake_in_those_aged_70_by_ccg989[[#This Row],[Number of adults aged 71 eligible in quarter 1]]*100</f>
        <v>45.33869885982562</v>
      </c>
      <c r="X46">
        <v>1375</v>
      </c>
      <c r="Y46">
        <v>461</v>
      </c>
      <c r="Z46" s="20">
        <f>uptake_in_those_aged_70_by_ccg989[[#This Row],[Number of adults aged 72 vaccinated in quarter 1]]/uptake_in_those_aged_70_by_ccg989[[#This Row],[Number of adults aged 72 eligible in quarter 1]]*100</f>
        <v>33.527272727272731</v>
      </c>
      <c r="AA46" s="21">
        <v>1265</v>
      </c>
      <c r="AB46" s="21">
        <v>226</v>
      </c>
      <c r="AC46" s="20">
        <f>uptake_in_those_aged_70_by_ccg989[[#This Row],[Number of adults aged 73 vaccinated in quarter 1]]/uptake_in_those_aged_70_by_ccg989[[#This Row],[Number of adults aged 73 eligible in quarter 1]]*100</f>
        <v>17.865612648221344</v>
      </c>
      <c r="AD46" s="21">
        <v>1305</v>
      </c>
      <c r="AE46" s="21">
        <v>190</v>
      </c>
      <c r="AF46" s="20">
        <f>uptake_in_those_aged_70_by_ccg989[[#This Row],[Number of adults aged 74 vaccinated in quarter 1]]/uptake_in_those_aged_70_by_ccg989[[#This Row],[Number of adults aged 74 eligible in quarter 1]]*100</f>
        <v>14.559386973180077</v>
      </c>
      <c r="AG46" s="21">
        <v>1362</v>
      </c>
      <c r="AH46" s="21">
        <v>145</v>
      </c>
      <c r="AI46" s="25">
        <f>uptake_in_those_aged_70_by_ccg989[[#This Row],[Number of adults aged 75 vaccinated in quarter 1]]/uptake_in_those_aged_70_by_ccg989[[#This Row],[Number of adults aged 75 eligible in quarter 1]]*100</f>
        <v>10.646108663729809</v>
      </c>
      <c r="AJ46" s="21">
        <v>1305</v>
      </c>
      <c r="AK46" s="21">
        <v>83</v>
      </c>
      <c r="AL46" s="20">
        <f>uptake_in_those_aged_70_by_ccg989[[#This Row],[Number of adults aged 76 vaccinated in quarter 1]]/uptake_in_those_aged_70_by_ccg989[[#This Row],[Number of adults aged 76 eligible in quarter 1]]*100</f>
        <v>6.3601532567049812</v>
      </c>
      <c r="AM46" s="21">
        <v>1395</v>
      </c>
      <c r="AN46" s="21">
        <v>85</v>
      </c>
      <c r="AO46" s="25">
        <f>uptake_in_those_aged_70_by_ccg989[[#This Row],[Number of adults aged 77 vaccinated in quarter 1]]/uptake_in_those_aged_70_by_ccg989[[#This Row],[Number of adults aged 77 eligible in quarter 1]]*100</f>
        <v>6.0931899641577063</v>
      </c>
      <c r="AP46" s="21">
        <v>1487</v>
      </c>
      <c r="AQ46" s="21">
        <v>67</v>
      </c>
      <c r="AR46" s="25">
        <f>uptake_in_those_aged_70_by_ccg989[[#This Row],[Number of adults aged 78 vaccinated in quarter 1]]/uptake_in_those_aged_70_by_ccg989[[#This Row],[Number of adults aged 78 eligible in quarter 1]]*100</f>
        <v>4.5057162071284464</v>
      </c>
      <c r="AS46" s="21">
        <v>1152</v>
      </c>
      <c r="AT46" s="21">
        <v>44</v>
      </c>
      <c r="AU46" s="20">
        <f>uptake_in_those_aged_70_by_ccg989[[#This Row],[Number of adults aged 79 vaccinated in quarter 1]]/uptake_in_those_aged_70_by_ccg989[[#This Row],[Number of adults aged 79 eligible in quarter 1]]*100</f>
        <v>3.8194444444444446</v>
      </c>
      <c r="AV46" s="21">
        <v>1145</v>
      </c>
      <c r="AW46" s="21">
        <v>38</v>
      </c>
      <c r="AX46" s="25">
        <f>uptake_in_those_aged_70_by_ccg989[[#This Row],[Number of adults aged 80 vaccinated in quarter 1]]/uptake_in_those_aged_70_by_ccg989[[#This Row],[Number of adults aged 80 eligible in quarter 1]]*100</f>
        <v>3.318777292576419</v>
      </c>
    </row>
    <row r="47" spans="1:50" x14ac:dyDescent="0.2">
      <c r="A47" t="s">
        <v>196</v>
      </c>
      <c r="B47" t="s">
        <v>197</v>
      </c>
      <c r="C47">
        <v>1834</v>
      </c>
      <c r="D47">
        <v>137</v>
      </c>
      <c r="E47" s="20">
        <f>uptake_in_those_aged_70_by_ccg989[[#This Row],[Number of adults aged 65 vaccinated in quarter 1]]/uptake_in_those_aged_70_by_ccg989[[#This Row],[Number of adults aged 65 eligible in quarter 1]]*100</f>
        <v>7.4700109051254087</v>
      </c>
      <c r="F47">
        <v>1803</v>
      </c>
      <c r="G47">
        <v>760</v>
      </c>
      <c r="H47" s="20">
        <f>uptake_in_those_aged_70_by_ccg989[[#This Row],[Number of adults aged 66 vaccinated in quarter 1]]/uptake_in_those_aged_70_by_ccg989[[#This Row],[Number of adults aged 66 eligible in quarter 1]]*100</f>
        <v>42.151968940654463</v>
      </c>
      <c r="I47" s="21">
        <v>1712</v>
      </c>
      <c r="J47">
        <v>44</v>
      </c>
      <c r="K47" s="20">
        <f>uptake_in_those_aged_70_by_ccg989[[#This Row],[Number of adults aged 67 vaccinated in quarter 1]]/uptake_in_those_aged_70_by_ccg989[[#This Row],[Number of adults aged 67 eligible in quarter 1]]*100</f>
        <v>2.570093457943925</v>
      </c>
      <c r="L47" s="21">
        <v>1631</v>
      </c>
      <c r="M47" s="21">
        <v>32</v>
      </c>
      <c r="N47" s="25">
        <f>uptake_in_those_aged_70_by_ccg989[[#This Row],[Number of adults aged 68 vaccinated in quarter 1]]/uptake_in_those_aged_70_by_ccg989[[#This Row],[Number of adults aged 68 eligible in quarter 1]]*100</f>
        <v>1.9619865113427344</v>
      </c>
      <c r="O47" s="21">
        <v>1527</v>
      </c>
      <c r="P47" s="21">
        <v>25</v>
      </c>
      <c r="Q47" s="25">
        <f>uptake_in_those_aged_70_by_ccg989[[#This Row],[Number of adults aged 69 vaccinated in quarter 1]]/uptake_in_those_aged_70_by_ccg989[[#This Row],[Number of adults aged 69 eligible in quarter 1]]*100</f>
        <v>1.6371971185330716</v>
      </c>
      <c r="R47" s="21">
        <v>1547</v>
      </c>
      <c r="S47" s="21">
        <v>143</v>
      </c>
      <c r="T47" s="20">
        <f>uptake_in_those_aged_70_by_ccg989[[#This Row],[Number of adults aged 70 vaccinated in quarter 1]]/uptake_in_those_aged_70_by_ccg989[[#This Row],[Number of adults aged 70 eligible in quarter 1]]*100</f>
        <v>9.2436974789915975</v>
      </c>
      <c r="U47">
        <v>1408</v>
      </c>
      <c r="V47">
        <v>733</v>
      </c>
      <c r="W47" s="20">
        <f>uptake_in_those_aged_70_by_ccg989[[#This Row],[Number of adults aged 71 vaccinated in quarter 1]]/uptake_in_those_aged_70_by_ccg989[[#This Row],[Number of adults aged 71 eligible in quarter 1]]*100</f>
        <v>52.059659090909093</v>
      </c>
      <c r="X47">
        <v>1462</v>
      </c>
      <c r="Y47">
        <v>472</v>
      </c>
      <c r="Z47" s="20">
        <f>uptake_in_those_aged_70_by_ccg989[[#This Row],[Number of adults aged 72 vaccinated in quarter 1]]/uptake_in_those_aged_70_by_ccg989[[#This Row],[Number of adults aged 72 eligible in quarter 1]]*100</f>
        <v>32.284541723666209</v>
      </c>
      <c r="AA47" s="21">
        <v>1350</v>
      </c>
      <c r="AB47" s="21">
        <v>247</v>
      </c>
      <c r="AC47" s="25">
        <f>uptake_in_those_aged_70_by_ccg989[[#This Row],[Number of adults aged 73 vaccinated in quarter 1]]/uptake_in_those_aged_70_by_ccg989[[#This Row],[Number of adults aged 73 eligible in quarter 1]]*100</f>
        <v>18.296296296296298</v>
      </c>
      <c r="AD47" s="21">
        <v>1313</v>
      </c>
      <c r="AE47" s="21">
        <v>190</v>
      </c>
      <c r="AF47" s="20">
        <f>uptake_in_those_aged_70_by_ccg989[[#This Row],[Number of adults aged 74 vaccinated in quarter 1]]/uptake_in_those_aged_70_by_ccg989[[#This Row],[Number of adults aged 74 eligible in quarter 1]]*100</f>
        <v>14.47067783701447</v>
      </c>
      <c r="AG47" s="21">
        <v>1374</v>
      </c>
      <c r="AH47" s="21">
        <v>150</v>
      </c>
      <c r="AI47" s="25">
        <f>uptake_in_those_aged_70_by_ccg989[[#This Row],[Number of adults aged 75 vaccinated in quarter 1]]/uptake_in_those_aged_70_by_ccg989[[#This Row],[Number of adults aged 75 eligible in quarter 1]]*100</f>
        <v>10.91703056768559</v>
      </c>
      <c r="AJ47" s="21">
        <v>1334</v>
      </c>
      <c r="AK47" s="21">
        <v>109</v>
      </c>
      <c r="AL47" s="20">
        <f>uptake_in_those_aged_70_by_ccg989[[#This Row],[Number of adults aged 76 vaccinated in quarter 1]]/uptake_in_those_aged_70_by_ccg989[[#This Row],[Number of adults aged 76 eligible in quarter 1]]*100</f>
        <v>8.1709145427286352</v>
      </c>
      <c r="AM47" s="21">
        <v>1389</v>
      </c>
      <c r="AN47" s="21">
        <v>109</v>
      </c>
      <c r="AO47" s="25">
        <f>uptake_in_those_aged_70_by_ccg989[[#This Row],[Number of adults aged 77 vaccinated in quarter 1]]/uptake_in_those_aged_70_by_ccg989[[#This Row],[Number of adults aged 77 eligible in quarter 1]]*100</f>
        <v>7.847372210223182</v>
      </c>
      <c r="AP47" s="21">
        <v>1504</v>
      </c>
      <c r="AQ47" s="21">
        <v>81</v>
      </c>
      <c r="AR47" s="25">
        <f>uptake_in_those_aged_70_by_ccg989[[#This Row],[Number of adults aged 78 vaccinated in quarter 1]]/uptake_in_those_aged_70_by_ccg989[[#This Row],[Number of adults aged 78 eligible in quarter 1]]*100</f>
        <v>5.3856382978723403</v>
      </c>
      <c r="AS47" s="21">
        <v>1176</v>
      </c>
      <c r="AT47" s="21">
        <v>53</v>
      </c>
      <c r="AU47" s="20">
        <f>uptake_in_those_aged_70_by_ccg989[[#This Row],[Number of adults aged 79 vaccinated in quarter 1]]/uptake_in_those_aged_70_by_ccg989[[#This Row],[Number of adults aged 79 eligible in quarter 1]]*100</f>
        <v>4.5068027210884356</v>
      </c>
      <c r="AV47" s="21">
        <v>1067</v>
      </c>
      <c r="AW47" s="21">
        <v>42</v>
      </c>
      <c r="AX47" s="25">
        <f>uptake_in_those_aged_70_by_ccg989[[#This Row],[Number of adults aged 80 vaccinated in quarter 1]]/uptake_in_those_aged_70_by_ccg989[[#This Row],[Number of adults aged 80 eligible in quarter 1]]*100</f>
        <v>3.936269915651359</v>
      </c>
    </row>
    <row r="48" spans="1:50" x14ac:dyDescent="0.2">
      <c r="A48" t="s">
        <v>198</v>
      </c>
      <c r="B48" t="s">
        <v>199</v>
      </c>
      <c r="C48">
        <v>2785</v>
      </c>
      <c r="D48">
        <v>132</v>
      </c>
      <c r="E48" s="20">
        <f>uptake_in_those_aged_70_by_ccg989[[#This Row],[Number of adults aged 65 vaccinated in quarter 1]]/uptake_in_those_aged_70_by_ccg989[[#This Row],[Number of adults aged 65 eligible in quarter 1]]*100</f>
        <v>4.7396768402154397</v>
      </c>
      <c r="F48">
        <v>2785</v>
      </c>
      <c r="G48">
        <v>1003</v>
      </c>
      <c r="H48" s="20">
        <f>uptake_in_those_aged_70_by_ccg989[[#This Row],[Number of adults aged 66 vaccinated in quarter 1]]/uptake_in_those_aged_70_by_ccg989[[#This Row],[Number of adults aged 66 eligible in quarter 1]]*100</f>
        <v>36.014362657091567</v>
      </c>
      <c r="I48" s="21">
        <v>2759</v>
      </c>
      <c r="J48">
        <v>77</v>
      </c>
      <c r="K48" s="20">
        <f>uptake_in_those_aged_70_by_ccg989[[#This Row],[Number of adults aged 67 vaccinated in quarter 1]]/uptake_in_those_aged_70_by_ccg989[[#This Row],[Number of adults aged 67 eligible in quarter 1]]*100</f>
        <v>2.790866255889815</v>
      </c>
      <c r="L48" s="21">
        <v>2559</v>
      </c>
      <c r="M48" s="21">
        <v>37</v>
      </c>
      <c r="N48" s="25">
        <f>uptake_in_those_aged_70_by_ccg989[[#This Row],[Number of adults aged 68 vaccinated in quarter 1]]/uptake_in_those_aged_70_by_ccg989[[#This Row],[Number of adults aged 68 eligible in quarter 1]]*100</f>
        <v>1.4458772958186792</v>
      </c>
      <c r="O48" s="21">
        <v>2542</v>
      </c>
      <c r="P48" s="21">
        <v>37</v>
      </c>
      <c r="Q48" s="25">
        <f>uptake_in_those_aged_70_by_ccg989[[#This Row],[Number of adults aged 69 vaccinated in quarter 1]]/uptake_in_those_aged_70_by_ccg989[[#This Row],[Number of adults aged 69 eligible in quarter 1]]*100</f>
        <v>1.4555468135326515</v>
      </c>
      <c r="R48" s="21">
        <v>2419</v>
      </c>
      <c r="S48" s="21">
        <v>193</v>
      </c>
      <c r="T48" s="20">
        <f>uptake_in_those_aged_70_by_ccg989[[#This Row],[Number of adults aged 70 vaccinated in quarter 1]]/uptake_in_those_aged_70_by_ccg989[[#This Row],[Number of adults aged 70 eligible in quarter 1]]*100</f>
        <v>7.9785035138486977</v>
      </c>
      <c r="U48">
        <v>2425</v>
      </c>
      <c r="V48">
        <v>1098</v>
      </c>
      <c r="W48" s="20">
        <f>uptake_in_those_aged_70_by_ccg989[[#This Row],[Number of adults aged 71 vaccinated in quarter 1]]/uptake_in_those_aged_70_by_ccg989[[#This Row],[Number of adults aged 71 eligible in quarter 1]]*100</f>
        <v>45.278350515463913</v>
      </c>
      <c r="X48">
        <v>2433</v>
      </c>
      <c r="Y48">
        <v>670</v>
      </c>
      <c r="Z48" s="20">
        <f>uptake_in_those_aged_70_by_ccg989[[#This Row],[Number of adults aged 72 vaccinated in quarter 1]]/uptake_in_those_aged_70_by_ccg989[[#This Row],[Number of adults aged 72 eligible in quarter 1]]*100</f>
        <v>27.538018906699545</v>
      </c>
      <c r="AA48" s="21">
        <v>2337</v>
      </c>
      <c r="AB48" s="21">
        <v>351</v>
      </c>
      <c r="AC48" s="25">
        <f>uptake_in_those_aged_70_by_ccg989[[#This Row],[Number of adults aged 73 vaccinated in quarter 1]]/uptake_in_those_aged_70_by_ccg989[[#This Row],[Number of adults aged 73 eligible in quarter 1]]*100</f>
        <v>15.019255455712452</v>
      </c>
      <c r="AD48" s="21">
        <v>2272</v>
      </c>
      <c r="AE48" s="21">
        <v>247</v>
      </c>
      <c r="AF48" s="20">
        <f>uptake_in_those_aged_70_by_ccg989[[#This Row],[Number of adults aged 74 vaccinated in quarter 1]]/uptake_in_those_aged_70_by_ccg989[[#This Row],[Number of adults aged 74 eligible in quarter 1]]*100</f>
        <v>10.871478873239436</v>
      </c>
      <c r="AG48" s="21">
        <v>2386</v>
      </c>
      <c r="AH48" s="21">
        <v>176</v>
      </c>
      <c r="AI48" s="25">
        <f>uptake_in_those_aged_70_by_ccg989[[#This Row],[Number of adults aged 75 vaccinated in quarter 1]]/uptake_in_those_aged_70_by_ccg989[[#This Row],[Number of adults aged 75 eligible in quarter 1]]*100</f>
        <v>7.3763621123218766</v>
      </c>
      <c r="AJ48" s="21">
        <v>2388</v>
      </c>
      <c r="AK48" s="21">
        <v>130</v>
      </c>
      <c r="AL48" s="20">
        <f>uptake_in_those_aged_70_by_ccg989[[#This Row],[Number of adults aged 76 vaccinated in quarter 1]]/uptake_in_those_aged_70_by_ccg989[[#This Row],[Number of adults aged 76 eligible in quarter 1]]*100</f>
        <v>5.4438860971524292</v>
      </c>
      <c r="AM48" s="21">
        <v>2507</v>
      </c>
      <c r="AN48" s="21">
        <v>125</v>
      </c>
      <c r="AO48" s="25">
        <f>uptake_in_those_aged_70_by_ccg989[[#This Row],[Number of adults aged 77 vaccinated in quarter 1]]/uptake_in_those_aged_70_by_ccg989[[#This Row],[Number of adults aged 77 eligible in quarter 1]]*100</f>
        <v>4.9860390905464698</v>
      </c>
      <c r="AP48" s="21">
        <v>2763</v>
      </c>
      <c r="AQ48" s="21">
        <v>109</v>
      </c>
      <c r="AR48" s="25">
        <f>uptake_in_those_aged_70_by_ccg989[[#This Row],[Number of adults aged 78 vaccinated in quarter 1]]/uptake_in_those_aged_70_by_ccg989[[#This Row],[Number of adults aged 78 eligible in quarter 1]]*100</f>
        <v>3.944987332609482</v>
      </c>
      <c r="AS48" s="21">
        <v>2016</v>
      </c>
      <c r="AT48" s="21">
        <v>84</v>
      </c>
      <c r="AU48" s="20">
        <f>uptake_in_those_aged_70_by_ccg989[[#This Row],[Number of adults aged 79 vaccinated in quarter 1]]/uptake_in_those_aged_70_by_ccg989[[#This Row],[Number of adults aged 79 eligible in quarter 1]]*100</f>
        <v>4.1666666666666661</v>
      </c>
      <c r="AV48" s="21">
        <v>1895</v>
      </c>
      <c r="AW48" s="21">
        <v>49</v>
      </c>
      <c r="AX48" s="25">
        <f>uptake_in_those_aged_70_by_ccg989[[#This Row],[Number of adults aged 80 vaccinated in quarter 1]]/uptake_in_those_aged_70_by_ccg989[[#This Row],[Number of adults aged 80 eligible in quarter 1]]*100</f>
        <v>2.5857519788918206</v>
      </c>
    </row>
    <row r="49" spans="1:50" x14ac:dyDescent="0.2">
      <c r="A49" t="s">
        <v>200</v>
      </c>
      <c r="B49" t="s">
        <v>201</v>
      </c>
      <c r="C49">
        <v>2742</v>
      </c>
      <c r="D49">
        <v>126</v>
      </c>
      <c r="E49" s="20">
        <f>uptake_in_those_aged_70_by_ccg989[[#This Row],[Number of adults aged 65 vaccinated in quarter 1]]/uptake_in_those_aged_70_by_ccg989[[#This Row],[Number of adults aged 65 eligible in quarter 1]]*100</f>
        <v>4.5951859956236323</v>
      </c>
      <c r="F49">
        <v>2621</v>
      </c>
      <c r="G49">
        <v>906</v>
      </c>
      <c r="H49" s="20">
        <f>uptake_in_those_aged_70_by_ccg989[[#This Row],[Number of adults aged 66 vaccinated in quarter 1]]/uptake_in_those_aged_70_by_ccg989[[#This Row],[Number of adults aged 66 eligible in quarter 1]]*100</f>
        <v>34.566959175887071</v>
      </c>
      <c r="I49" s="21">
        <v>2588</v>
      </c>
      <c r="J49">
        <v>122</v>
      </c>
      <c r="K49" s="20">
        <f>uptake_in_those_aged_70_by_ccg989[[#This Row],[Number of adults aged 67 vaccinated in quarter 1]]/uptake_in_those_aged_70_by_ccg989[[#This Row],[Number of adults aged 67 eligible in quarter 1]]*100</f>
        <v>4.7140649149922718</v>
      </c>
      <c r="L49" s="21">
        <v>2520</v>
      </c>
      <c r="M49" s="21">
        <v>31</v>
      </c>
      <c r="N49" s="25">
        <f>uptake_in_those_aged_70_by_ccg989[[#This Row],[Number of adults aged 68 vaccinated in quarter 1]]/uptake_in_those_aged_70_by_ccg989[[#This Row],[Number of adults aged 68 eligible in quarter 1]]*100</f>
        <v>1.2301587301587302</v>
      </c>
      <c r="O49" s="21">
        <v>2565</v>
      </c>
      <c r="P49" s="21">
        <v>42</v>
      </c>
      <c r="Q49" s="25">
        <f>uptake_in_those_aged_70_by_ccg989[[#This Row],[Number of adults aged 69 vaccinated in quarter 1]]/uptake_in_those_aged_70_by_ccg989[[#This Row],[Number of adults aged 69 eligible in quarter 1]]*100</f>
        <v>1.6374269005847955</v>
      </c>
      <c r="R49" s="21">
        <v>2339</v>
      </c>
      <c r="S49" s="21">
        <v>209</v>
      </c>
      <c r="T49" s="20">
        <f>uptake_in_those_aged_70_by_ccg989[[#This Row],[Number of adults aged 70 vaccinated in quarter 1]]/uptake_in_those_aged_70_by_ccg989[[#This Row],[Number of adults aged 70 eligible in quarter 1]]*100</f>
        <v>8.9354424967935007</v>
      </c>
      <c r="U49">
        <v>2434</v>
      </c>
      <c r="V49">
        <v>1124</v>
      </c>
      <c r="W49" s="20">
        <f>uptake_in_those_aged_70_by_ccg989[[#This Row],[Number of adults aged 71 vaccinated in quarter 1]]/uptake_in_those_aged_70_by_ccg989[[#This Row],[Number of adults aged 71 eligible in quarter 1]]*100</f>
        <v>46.179129005751854</v>
      </c>
      <c r="X49">
        <v>2385</v>
      </c>
      <c r="Y49">
        <v>758</v>
      </c>
      <c r="Z49" s="20">
        <f>uptake_in_those_aged_70_by_ccg989[[#This Row],[Number of adults aged 72 vaccinated in quarter 1]]/uptake_in_those_aged_70_by_ccg989[[#This Row],[Number of adults aged 72 eligible in quarter 1]]*100</f>
        <v>31.781970649895179</v>
      </c>
      <c r="AA49" s="21">
        <v>2194</v>
      </c>
      <c r="AB49" s="21">
        <v>438</v>
      </c>
      <c r="AC49" s="25">
        <f>uptake_in_those_aged_70_by_ccg989[[#This Row],[Number of adults aged 73 vaccinated in quarter 1]]/uptake_in_those_aged_70_by_ccg989[[#This Row],[Number of adults aged 73 eligible in quarter 1]]*100</f>
        <v>19.963536918869647</v>
      </c>
      <c r="AD49" s="21">
        <v>2207</v>
      </c>
      <c r="AE49" s="21">
        <v>315</v>
      </c>
      <c r="AF49" s="20">
        <f>uptake_in_those_aged_70_by_ccg989[[#This Row],[Number of adults aged 74 vaccinated in quarter 1]]/uptake_in_those_aged_70_by_ccg989[[#This Row],[Number of adults aged 74 eligible in quarter 1]]*100</f>
        <v>14.272768463978251</v>
      </c>
      <c r="AG49" s="21">
        <v>2214</v>
      </c>
      <c r="AH49" s="21">
        <v>259</v>
      </c>
      <c r="AI49" s="25">
        <f>uptake_in_those_aged_70_by_ccg989[[#This Row],[Number of adults aged 75 vaccinated in quarter 1]]/uptake_in_those_aged_70_by_ccg989[[#This Row],[Number of adults aged 75 eligible in quarter 1]]*100</f>
        <v>11.698283649503162</v>
      </c>
      <c r="AJ49" s="21">
        <v>2259</v>
      </c>
      <c r="AK49" s="21">
        <v>206</v>
      </c>
      <c r="AL49" s="20">
        <f>uptake_in_those_aged_70_by_ccg989[[#This Row],[Number of adults aged 76 vaccinated in quarter 1]]/uptake_in_those_aged_70_by_ccg989[[#This Row],[Number of adults aged 76 eligible in quarter 1]]*100</f>
        <v>9.1190792386011505</v>
      </c>
      <c r="AM49" s="21">
        <v>2436</v>
      </c>
      <c r="AN49" s="21">
        <v>181</v>
      </c>
      <c r="AO49" s="25">
        <f>uptake_in_those_aged_70_by_ccg989[[#This Row],[Number of adults aged 77 vaccinated in quarter 1]]/uptake_in_those_aged_70_by_ccg989[[#This Row],[Number of adults aged 77 eligible in quarter 1]]*100</f>
        <v>7.4302134646962239</v>
      </c>
      <c r="AP49" s="21">
        <v>2583</v>
      </c>
      <c r="AQ49" s="21">
        <v>162</v>
      </c>
      <c r="AR49" s="25">
        <f>uptake_in_those_aged_70_by_ccg989[[#This Row],[Number of adults aged 78 vaccinated in quarter 1]]/uptake_in_those_aged_70_by_ccg989[[#This Row],[Number of adults aged 78 eligible in quarter 1]]*100</f>
        <v>6.2717770034843205</v>
      </c>
      <c r="AS49" s="21">
        <v>1978</v>
      </c>
      <c r="AT49" s="21">
        <v>81</v>
      </c>
      <c r="AU49" s="20">
        <f>uptake_in_those_aged_70_by_ccg989[[#This Row],[Number of adults aged 79 vaccinated in quarter 1]]/uptake_in_those_aged_70_by_ccg989[[#This Row],[Number of adults aged 79 eligible in quarter 1]]*100</f>
        <v>4.0950455005055613</v>
      </c>
      <c r="AV49" s="21">
        <v>1853</v>
      </c>
      <c r="AW49" s="21">
        <v>79</v>
      </c>
      <c r="AX49" s="25">
        <f>uptake_in_those_aged_70_by_ccg989[[#This Row],[Number of adults aged 80 vaccinated in quarter 1]]/uptake_in_those_aged_70_by_ccg989[[#This Row],[Number of adults aged 80 eligible in quarter 1]]*100</f>
        <v>4.2633567188343227</v>
      </c>
    </row>
    <row r="50" spans="1:50" x14ac:dyDescent="0.2">
      <c r="A50" t="s">
        <v>202</v>
      </c>
      <c r="B50" t="s">
        <v>203</v>
      </c>
      <c r="C50">
        <v>2047</v>
      </c>
      <c r="D50">
        <v>110</v>
      </c>
      <c r="E50" s="20">
        <f>uptake_in_those_aged_70_by_ccg989[[#This Row],[Number of adults aged 65 vaccinated in quarter 1]]/uptake_in_those_aged_70_by_ccg989[[#This Row],[Number of adults aged 65 eligible in quarter 1]]*100</f>
        <v>5.3737176355642404</v>
      </c>
      <c r="F50">
        <v>1958</v>
      </c>
      <c r="G50">
        <v>649</v>
      </c>
      <c r="H50" s="20">
        <f>uptake_in_those_aged_70_by_ccg989[[#This Row],[Number of adults aged 66 vaccinated in quarter 1]]/uptake_in_those_aged_70_by_ccg989[[#This Row],[Number of adults aged 66 eligible in quarter 1]]*100</f>
        <v>33.146067415730336</v>
      </c>
      <c r="I50" s="21">
        <v>1926</v>
      </c>
      <c r="J50">
        <v>42</v>
      </c>
      <c r="K50" s="20">
        <f>uptake_in_those_aged_70_by_ccg989[[#This Row],[Number of adults aged 67 vaccinated in quarter 1]]/uptake_in_those_aged_70_by_ccg989[[#This Row],[Number of adults aged 67 eligible in quarter 1]]*100</f>
        <v>2.1806853582554515</v>
      </c>
      <c r="L50" s="21">
        <v>1749</v>
      </c>
      <c r="M50" s="21">
        <v>29</v>
      </c>
      <c r="N50" s="25">
        <f>uptake_in_those_aged_70_by_ccg989[[#This Row],[Number of adults aged 68 vaccinated in quarter 1]]/uptake_in_those_aged_70_by_ccg989[[#This Row],[Number of adults aged 68 eligible in quarter 1]]*100</f>
        <v>1.6580903373356204</v>
      </c>
      <c r="O50" s="21">
        <v>1693</v>
      </c>
      <c r="P50" s="21">
        <v>26</v>
      </c>
      <c r="Q50" s="25">
        <f>uptake_in_those_aged_70_by_ccg989[[#This Row],[Number of adults aged 69 vaccinated in quarter 1]]/uptake_in_those_aged_70_by_ccg989[[#This Row],[Number of adults aged 69 eligible in quarter 1]]*100</f>
        <v>1.5357353809805079</v>
      </c>
      <c r="R50" s="21">
        <v>1686</v>
      </c>
      <c r="S50" s="21">
        <v>129</v>
      </c>
      <c r="T50" s="20">
        <f>uptake_in_those_aged_70_by_ccg989[[#This Row],[Number of adults aged 70 vaccinated in quarter 1]]/uptake_in_those_aged_70_by_ccg989[[#This Row],[Number of adults aged 70 eligible in quarter 1]]*100</f>
        <v>7.6512455516014235</v>
      </c>
      <c r="U50">
        <v>1627</v>
      </c>
      <c r="V50">
        <v>752</v>
      </c>
      <c r="W50" s="20">
        <f>uptake_in_those_aged_70_by_ccg989[[#This Row],[Number of adults aged 71 vaccinated in quarter 1]]/uptake_in_those_aged_70_by_ccg989[[#This Row],[Number of adults aged 71 eligible in quarter 1]]*100</f>
        <v>46.220036877688997</v>
      </c>
      <c r="X50">
        <v>1653</v>
      </c>
      <c r="Y50">
        <v>495</v>
      </c>
      <c r="Z50" s="20">
        <f>uptake_in_those_aged_70_by_ccg989[[#This Row],[Number of adults aged 72 vaccinated in quarter 1]]/uptake_in_those_aged_70_by_ccg989[[#This Row],[Number of adults aged 72 eligible in quarter 1]]*100</f>
        <v>29.945553539019965</v>
      </c>
      <c r="AA50" s="21">
        <v>1584</v>
      </c>
      <c r="AB50" s="21">
        <v>318</v>
      </c>
      <c r="AC50" s="25">
        <f>uptake_in_those_aged_70_by_ccg989[[#This Row],[Number of adults aged 73 vaccinated in quarter 1]]/uptake_in_those_aged_70_by_ccg989[[#This Row],[Number of adults aged 73 eligible in quarter 1]]*100</f>
        <v>20.075757575757574</v>
      </c>
      <c r="AD50" s="21">
        <v>1678</v>
      </c>
      <c r="AE50" s="21">
        <v>274</v>
      </c>
      <c r="AF50" s="20">
        <f>uptake_in_those_aged_70_by_ccg989[[#This Row],[Number of adults aged 74 vaccinated in quarter 1]]/uptake_in_those_aged_70_by_ccg989[[#This Row],[Number of adults aged 74 eligible in quarter 1]]*100</f>
        <v>16.328963051251492</v>
      </c>
      <c r="AG50" s="21">
        <v>1587</v>
      </c>
      <c r="AH50" s="21">
        <v>201</v>
      </c>
      <c r="AI50" s="25">
        <f>uptake_in_those_aged_70_by_ccg989[[#This Row],[Number of adults aged 75 vaccinated in quarter 1]]/uptake_in_those_aged_70_by_ccg989[[#This Row],[Number of adults aged 75 eligible in quarter 1]]*100</f>
        <v>12.665406427221171</v>
      </c>
      <c r="AJ50" s="21">
        <v>1753</v>
      </c>
      <c r="AK50" s="21">
        <v>191</v>
      </c>
      <c r="AL50" s="20">
        <f>uptake_in_those_aged_70_by_ccg989[[#This Row],[Number of adults aged 76 vaccinated in quarter 1]]/uptake_in_those_aged_70_by_ccg989[[#This Row],[Number of adults aged 76 eligible in quarter 1]]*100</f>
        <v>10.895607529948659</v>
      </c>
      <c r="AM50" s="21">
        <v>1707</v>
      </c>
      <c r="AN50" s="21">
        <v>164</v>
      </c>
      <c r="AO50" s="25">
        <f>uptake_in_those_aged_70_by_ccg989[[#This Row],[Number of adults aged 77 vaccinated in quarter 1]]/uptake_in_those_aged_70_by_ccg989[[#This Row],[Number of adults aged 77 eligible in quarter 1]]*100</f>
        <v>9.6074985354422964</v>
      </c>
      <c r="AP50" s="21">
        <v>1877</v>
      </c>
      <c r="AQ50" s="21">
        <v>138</v>
      </c>
      <c r="AR50" s="25">
        <f>uptake_in_those_aged_70_by_ccg989[[#This Row],[Number of adults aged 78 vaccinated in quarter 1]]/uptake_in_those_aged_70_by_ccg989[[#This Row],[Number of adults aged 78 eligible in quarter 1]]*100</f>
        <v>7.352157698454981</v>
      </c>
      <c r="AS50" s="21">
        <v>1464</v>
      </c>
      <c r="AT50" s="21">
        <v>94</v>
      </c>
      <c r="AU50" s="20">
        <f>uptake_in_those_aged_70_by_ccg989[[#This Row],[Number of adults aged 79 vaccinated in quarter 1]]/uptake_in_those_aged_70_by_ccg989[[#This Row],[Number of adults aged 79 eligible in quarter 1]]*100</f>
        <v>6.4207650273224042</v>
      </c>
      <c r="AV50" s="21">
        <v>1419</v>
      </c>
      <c r="AW50" s="21">
        <v>76</v>
      </c>
      <c r="AX50" s="25">
        <f>uptake_in_those_aged_70_by_ccg989[[#This Row],[Number of adults aged 80 vaccinated in quarter 1]]/uptake_in_those_aged_70_by_ccg989[[#This Row],[Number of adults aged 80 eligible in quarter 1]]*100</f>
        <v>5.3558844256518672</v>
      </c>
    </row>
    <row r="51" spans="1:50" x14ac:dyDescent="0.2">
      <c r="A51" t="s">
        <v>204</v>
      </c>
      <c r="B51" t="s">
        <v>205</v>
      </c>
      <c r="C51">
        <v>3148</v>
      </c>
      <c r="D51">
        <v>183</v>
      </c>
      <c r="E51" s="20">
        <f>uptake_in_those_aged_70_by_ccg989[[#This Row],[Number of adults aged 65 vaccinated in quarter 1]]/uptake_in_those_aged_70_by_ccg989[[#This Row],[Number of adults aged 65 eligible in quarter 1]]*100</f>
        <v>5.8132147395171536</v>
      </c>
      <c r="F51">
        <v>3049</v>
      </c>
      <c r="G51">
        <v>886</v>
      </c>
      <c r="H51" s="20">
        <f>uptake_in_those_aged_70_by_ccg989[[#This Row],[Number of adults aged 66 vaccinated in quarter 1]]/uptake_in_those_aged_70_by_ccg989[[#This Row],[Number of adults aged 66 eligible in quarter 1]]*100</f>
        <v>29.058707773040343</v>
      </c>
      <c r="I51" s="21">
        <v>3019</v>
      </c>
      <c r="J51">
        <v>106</v>
      </c>
      <c r="K51" s="20">
        <f>uptake_in_those_aged_70_by_ccg989[[#This Row],[Number of adults aged 67 vaccinated in quarter 1]]/uptake_in_those_aged_70_by_ccg989[[#This Row],[Number of adults aged 67 eligible in quarter 1]]*100</f>
        <v>3.5110963895329577</v>
      </c>
      <c r="L51" s="21">
        <v>2805</v>
      </c>
      <c r="M51" s="21">
        <v>53</v>
      </c>
      <c r="N51" s="25">
        <f>uptake_in_those_aged_70_by_ccg989[[#This Row],[Number of adults aged 68 vaccinated in quarter 1]]/uptake_in_those_aged_70_by_ccg989[[#This Row],[Number of adults aged 68 eligible in quarter 1]]*100</f>
        <v>1.8894830659536541</v>
      </c>
      <c r="O51" s="21">
        <v>2777</v>
      </c>
      <c r="P51" s="21">
        <v>52</v>
      </c>
      <c r="Q51" s="25">
        <f>uptake_in_those_aged_70_by_ccg989[[#This Row],[Number of adults aged 69 vaccinated in quarter 1]]/uptake_in_those_aged_70_by_ccg989[[#This Row],[Number of adults aged 69 eligible in quarter 1]]*100</f>
        <v>1.8725243068059056</v>
      </c>
      <c r="R51" s="21">
        <v>2550</v>
      </c>
      <c r="S51" s="21">
        <v>215</v>
      </c>
      <c r="T51" s="20">
        <f>uptake_in_those_aged_70_by_ccg989[[#This Row],[Number of adults aged 70 vaccinated in quarter 1]]/uptake_in_those_aged_70_by_ccg989[[#This Row],[Number of adults aged 70 eligible in quarter 1]]*100</f>
        <v>8.4313725490196081</v>
      </c>
      <c r="U51">
        <v>2611</v>
      </c>
      <c r="V51">
        <v>1057</v>
      </c>
      <c r="W51" s="20">
        <f>uptake_in_those_aged_70_by_ccg989[[#This Row],[Number of adults aged 71 vaccinated in quarter 1]]/uptake_in_those_aged_70_by_ccg989[[#This Row],[Number of adults aged 71 eligible in quarter 1]]*100</f>
        <v>40.482573726541553</v>
      </c>
      <c r="X51">
        <v>2461</v>
      </c>
      <c r="Y51">
        <v>689</v>
      </c>
      <c r="Z51" s="20">
        <f>uptake_in_those_aged_70_by_ccg989[[#This Row],[Number of adults aged 72 vaccinated in quarter 1]]/uptake_in_those_aged_70_by_ccg989[[#This Row],[Number of adults aged 72 eligible in quarter 1]]*100</f>
        <v>27.996749288906948</v>
      </c>
      <c r="AA51" s="21">
        <v>2372</v>
      </c>
      <c r="AB51" s="21">
        <v>358</v>
      </c>
      <c r="AC51" s="25">
        <f>uptake_in_those_aged_70_by_ccg989[[#This Row],[Number of adults aged 73 vaccinated in quarter 1]]/uptake_in_those_aged_70_by_ccg989[[#This Row],[Number of adults aged 73 eligible in quarter 1]]*100</f>
        <v>15.092748735244518</v>
      </c>
      <c r="AD51" s="21">
        <v>2214</v>
      </c>
      <c r="AE51" s="21">
        <v>213</v>
      </c>
      <c r="AF51" s="20">
        <f>uptake_in_those_aged_70_by_ccg989[[#This Row],[Number of adults aged 74 vaccinated in quarter 1]]/uptake_in_those_aged_70_by_ccg989[[#This Row],[Number of adults aged 74 eligible in quarter 1]]*100</f>
        <v>9.6205962059620589</v>
      </c>
      <c r="AG51" s="21">
        <v>2332</v>
      </c>
      <c r="AH51" s="21">
        <v>166</v>
      </c>
      <c r="AI51" s="25">
        <f>uptake_in_those_aged_70_by_ccg989[[#This Row],[Number of adults aged 75 vaccinated in quarter 1]]/uptake_in_those_aged_70_by_ccg989[[#This Row],[Number of adults aged 75 eligible in quarter 1]]*100</f>
        <v>7.1183533447684395</v>
      </c>
      <c r="AJ51" s="21">
        <v>2384</v>
      </c>
      <c r="AK51" s="21">
        <v>113</v>
      </c>
      <c r="AL51" s="20">
        <f>uptake_in_those_aged_70_by_ccg989[[#This Row],[Number of adults aged 76 vaccinated in quarter 1]]/uptake_in_those_aged_70_by_ccg989[[#This Row],[Number of adults aged 76 eligible in quarter 1]]*100</f>
        <v>4.7399328859060406</v>
      </c>
      <c r="AM51" s="21">
        <v>2355</v>
      </c>
      <c r="AN51" s="21">
        <v>78</v>
      </c>
      <c r="AO51" s="25">
        <f>uptake_in_those_aged_70_by_ccg989[[#This Row],[Number of adults aged 77 vaccinated in quarter 1]]/uptake_in_those_aged_70_by_ccg989[[#This Row],[Number of adults aged 77 eligible in quarter 1]]*100</f>
        <v>3.3121019108280256</v>
      </c>
      <c r="AP51" s="21">
        <v>2566</v>
      </c>
      <c r="AQ51" s="21">
        <v>88</v>
      </c>
      <c r="AR51" s="25">
        <f>uptake_in_those_aged_70_by_ccg989[[#This Row],[Number of adults aged 78 vaccinated in quarter 1]]/uptake_in_those_aged_70_by_ccg989[[#This Row],[Number of adults aged 78 eligible in quarter 1]]*100</f>
        <v>3.4294621979734998</v>
      </c>
      <c r="AS51" s="21">
        <v>1924</v>
      </c>
      <c r="AT51" s="21">
        <v>48</v>
      </c>
      <c r="AU51" s="20">
        <f>uptake_in_those_aged_70_by_ccg989[[#This Row],[Number of adults aged 79 vaccinated in quarter 1]]/uptake_in_those_aged_70_by_ccg989[[#This Row],[Number of adults aged 79 eligible in quarter 1]]*100</f>
        <v>2.4948024948024949</v>
      </c>
      <c r="AV51" s="21">
        <v>1823</v>
      </c>
      <c r="AW51" s="21">
        <v>44</v>
      </c>
      <c r="AX51" s="25">
        <f>uptake_in_those_aged_70_by_ccg989[[#This Row],[Number of adults aged 80 vaccinated in quarter 1]]/uptake_in_those_aged_70_by_ccg989[[#This Row],[Number of adults aged 80 eligible in quarter 1]]*100</f>
        <v>2.4136039495337358</v>
      </c>
    </row>
    <row r="52" spans="1:50" x14ac:dyDescent="0.2">
      <c r="A52" t="s">
        <v>206</v>
      </c>
      <c r="B52" t="s">
        <v>207</v>
      </c>
      <c r="C52">
        <v>10364</v>
      </c>
      <c r="D52">
        <v>653</v>
      </c>
      <c r="E52" s="20">
        <f>uptake_in_those_aged_70_by_ccg989[[#This Row],[Number of adults aged 65 vaccinated in quarter 1]]/uptake_in_those_aged_70_by_ccg989[[#This Row],[Number of adults aged 65 eligible in quarter 1]]*100</f>
        <v>6.3006561173292157</v>
      </c>
      <c r="F52">
        <v>9977</v>
      </c>
      <c r="G52">
        <v>3679</v>
      </c>
      <c r="H52" s="20">
        <f>uptake_in_those_aged_70_by_ccg989[[#This Row],[Number of adults aged 66 vaccinated in quarter 1]]/uptake_in_those_aged_70_by_ccg989[[#This Row],[Number of adults aged 66 eligible in quarter 1]]*100</f>
        <v>36.87481206775584</v>
      </c>
      <c r="I52" s="21">
        <v>9790</v>
      </c>
      <c r="J52">
        <v>217</v>
      </c>
      <c r="K52" s="20">
        <f>uptake_in_those_aged_70_by_ccg989[[#This Row],[Number of adults aged 67 vaccinated in quarter 1]]/uptake_in_those_aged_70_by_ccg989[[#This Row],[Number of adults aged 67 eligible in quarter 1]]*100</f>
        <v>2.2165474974463741</v>
      </c>
      <c r="L52" s="21">
        <v>9349</v>
      </c>
      <c r="M52" s="21">
        <v>166</v>
      </c>
      <c r="N52" s="25">
        <f>uptake_in_those_aged_70_by_ccg989[[#This Row],[Number of adults aged 68 vaccinated in quarter 1]]/uptake_in_those_aged_70_by_ccg989[[#This Row],[Number of adults aged 68 eligible in quarter 1]]*100</f>
        <v>1.7755909722965022</v>
      </c>
      <c r="O52" s="21">
        <v>8834</v>
      </c>
      <c r="P52" s="21">
        <v>175</v>
      </c>
      <c r="Q52" s="25">
        <f>uptake_in_those_aged_70_by_ccg989[[#This Row],[Number of adults aged 69 vaccinated in quarter 1]]/uptake_in_those_aged_70_by_ccg989[[#This Row],[Number of adults aged 69 eligible in quarter 1]]*100</f>
        <v>1.9809825673534072</v>
      </c>
      <c r="R52" s="21">
        <v>8592</v>
      </c>
      <c r="S52" s="21">
        <v>858</v>
      </c>
      <c r="T52" s="20">
        <f>uptake_in_those_aged_70_by_ccg989[[#This Row],[Number of adults aged 70 vaccinated in quarter 1]]/uptake_in_those_aged_70_by_ccg989[[#This Row],[Number of adults aged 70 eligible in quarter 1]]*100</f>
        <v>9.9860335195530716</v>
      </c>
      <c r="U52">
        <v>8496</v>
      </c>
      <c r="V52">
        <v>4030</v>
      </c>
      <c r="W52" s="20">
        <f>uptake_in_those_aged_70_by_ccg989[[#This Row],[Number of adults aged 71 vaccinated in quarter 1]]/uptake_in_those_aged_70_by_ccg989[[#This Row],[Number of adults aged 71 eligible in quarter 1]]*100</f>
        <v>47.434086629001882</v>
      </c>
      <c r="X52">
        <v>8219</v>
      </c>
      <c r="Y52">
        <v>1608</v>
      </c>
      <c r="Z52" s="20">
        <f>uptake_in_those_aged_70_by_ccg989[[#This Row],[Number of adults aged 72 vaccinated in quarter 1]]/uptake_in_those_aged_70_by_ccg989[[#This Row],[Number of adults aged 72 eligible in quarter 1]]*100</f>
        <v>19.564423895851078</v>
      </c>
      <c r="AA52" s="21">
        <v>8004</v>
      </c>
      <c r="AB52" s="21">
        <v>1283</v>
      </c>
      <c r="AC52" s="25">
        <f>uptake_in_those_aged_70_by_ccg989[[#This Row],[Number of adults aged 73 vaccinated in quarter 1]]/uptake_in_those_aged_70_by_ccg989[[#This Row],[Number of adults aged 73 eligible in quarter 1]]*100</f>
        <v>16.029485257371316</v>
      </c>
      <c r="AD52" s="21">
        <v>7940</v>
      </c>
      <c r="AE52" s="21">
        <v>1145</v>
      </c>
      <c r="AF52" s="20">
        <f>uptake_in_those_aged_70_by_ccg989[[#This Row],[Number of adults aged 74 vaccinated in quarter 1]]/uptake_in_those_aged_70_by_ccg989[[#This Row],[Number of adults aged 74 eligible in quarter 1]]*100</f>
        <v>14.42065491183879</v>
      </c>
      <c r="AG52" s="21">
        <v>7832</v>
      </c>
      <c r="AH52" s="21">
        <v>870</v>
      </c>
      <c r="AI52" s="25">
        <f>uptake_in_those_aged_70_by_ccg989[[#This Row],[Number of adults aged 75 vaccinated in quarter 1]]/uptake_in_those_aged_70_by_ccg989[[#This Row],[Number of adults aged 75 eligible in quarter 1]]*100</f>
        <v>11.108273748723187</v>
      </c>
      <c r="AJ52" s="21">
        <v>7884</v>
      </c>
      <c r="AK52" s="21">
        <v>795</v>
      </c>
      <c r="AL52" s="20">
        <f>uptake_in_those_aged_70_by_ccg989[[#This Row],[Number of adults aged 76 vaccinated in quarter 1]]/uptake_in_those_aged_70_by_ccg989[[#This Row],[Number of adults aged 76 eligible in quarter 1]]*100</f>
        <v>10.083713850837137</v>
      </c>
      <c r="AM52" s="21">
        <v>8105</v>
      </c>
      <c r="AN52" s="21">
        <v>644</v>
      </c>
      <c r="AO52" s="25">
        <f>uptake_in_those_aged_70_by_ccg989[[#This Row],[Number of adults aged 77 vaccinated in quarter 1]]/uptake_in_those_aged_70_by_ccg989[[#This Row],[Number of adults aged 77 eligible in quarter 1]]*100</f>
        <v>7.9457125231338672</v>
      </c>
      <c r="AP52" s="21">
        <v>8913</v>
      </c>
      <c r="AQ52" s="21">
        <v>521</v>
      </c>
      <c r="AR52" s="25">
        <f>uptake_in_those_aged_70_by_ccg989[[#This Row],[Number of adults aged 78 vaccinated in quarter 1]]/uptake_in_those_aged_70_by_ccg989[[#This Row],[Number of adults aged 78 eligible in quarter 1]]*100</f>
        <v>5.8453943677774038</v>
      </c>
      <c r="AS52" s="21">
        <v>6948</v>
      </c>
      <c r="AT52" s="21">
        <v>306</v>
      </c>
      <c r="AU52" s="20">
        <f>uptake_in_those_aged_70_by_ccg989[[#This Row],[Number of adults aged 79 vaccinated in quarter 1]]/uptake_in_those_aged_70_by_ccg989[[#This Row],[Number of adults aged 79 eligible in quarter 1]]*100</f>
        <v>4.4041450777202069</v>
      </c>
      <c r="AV52" s="21">
        <v>6216</v>
      </c>
      <c r="AW52" s="21">
        <v>213</v>
      </c>
      <c r="AX52" s="25">
        <f>uptake_in_those_aged_70_by_ccg989[[#This Row],[Number of adults aged 80 vaccinated in quarter 1]]/uptake_in_those_aged_70_by_ccg989[[#This Row],[Number of adults aged 80 eligible in quarter 1]]*100</f>
        <v>3.4266409266409266</v>
      </c>
    </row>
    <row r="53" spans="1:50" x14ac:dyDescent="0.2">
      <c r="A53" t="s">
        <v>208</v>
      </c>
      <c r="B53" t="s">
        <v>209</v>
      </c>
      <c r="C53">
        <v>6904</v>
      </c>
      <c r="D53">
        <v>473</v>
      </c>
      <c r="E53" s="20">
        <f>uptake_in_those_aged_70_by_ccg989[[#This Row],[Number of adults aged 65 vaccinated in quarter 1]]/uptake_in_those_aged_70_by_ccg989[[#This Row],[Number of adults aged 65 eligible in quarter 1]]*100</f>
        <v>6.8511008111239864</v>
      </c>
      <c r="F53">
        <v>6583</v>
      </c>
      <c r="G53">
        <v>2294</v>
      </c>
      <c r="H53" s="20">
        <f>uptake_in_those_aged_70_by_ccg989[[#This Row],[Number of adults aged 66 vaccinated in quarter 1]]/uptake_in_those_aged_70_by_ccg989[[#This Row],[Number of adults aged 66 eligible in quarter 1]]*100</f>
        <v>34.847334042229988</v>
      </c>
      <c r="I53" s="21">
        <v>6283</v>
      </c>
      <c r="J53">
        <v>134</v>
      </c>
      <c r="K53" s="20">
        <f>uptake_in_those_aged_70_by_ccg989[[#This Row],[Number of adults aged 67 vaccinated in quarter 1]]/uptake_in_those_aged_70_by_ccg989[[#This Row],[Number of adults aged 67 eligible in quarter 1]]*100</f>
        <v>2.1327391373547671</v>
      </c>
      <c r="L53" s="21">
        <v>5907</v>
      </c>
      <c r="M53" s="21">
        <v>78</v>
      </c>
      <c r="N53" s="25">
        <f>uptake_in_those_aged_70_by_ccg989[[#This Row],[Number of adults aged 68 vaccinated in quarter 1]]/uptake_in_those_aged_70_by_ccg989[[#This Row],[Number of adults aged 68 eligible in quarter 1]]*100</f>
        <v>1.3204672422549517</v>
      </c>
      <c r="O53" s="21">
        <v>5668</v>
      </c>
      <c r="P53" s="21">
        <v>98</v>
      </c>
      <c r="Q53" s="25">
        <f>uptake_in_those_aged_70_by_ccg989[[#This Row],[Number of adults aged 69 vaccinated in quarter 1]]/uptake_in_those_aged_70_by_ccg989[[#This Row],[Number of adults aged 69 eligible in quarter 1]]*100</f>
        <v>1.7290049400141143</v>
      </c>
      <c r="R53" s="21">
        <v>5351</v>
      </c>
      <c r="S53" s="21">
        <v>553</v>
      </c>
      <c r="T53" s="20">
        <f>uptake_in_those_aged_70_by_ccg989[[#This Row],[Number of adults aged 70 vaccinated in quarter 1]]/uptake_in_those_aged_70_by_ccg989[[#This Row],[Number of adults aged 70 eligible in quarter 1]]*100</f>
        <v>10.334516912726594</v>
      </c>
      <c r="U53">
        <v>5021</v>
      </c>
      <c r="V53">
        <v>2293</v>
      </c>
      <c r="W53" s="20">
        <f>uptake_in_those_aged_70_by_ccg989[[#This Row],[Number of adults aged 71 vaccinated in quarter 1]]/uptake_in_those_aged_70_by_ccg989[[#This Row],[Number of adults aged 71 eligible in quarter 1]]*100</f>
        <v>45.668193586934876</v>
      </c>
      <c r="X53">
        <v>4892</v>
      </c>
      <c r="Y53">
        <v>1073</v>
      </c>
      <c r="Z53" s="20">
        <f>uptake_in_those_aged_70_by_ccg989[[#This Row],[Number of adults aged 72 vaccinated in quarter 1]]/uptake_in_those_aged_70_by_ccg989[[#This Row],[Number of adults aged 72 eligible in quarter 1]]*100</f>
        <v>21.933769419460344</v>
      </c>
      <c r="AA53" s="21">
        <v>4839</v>
      </c>
      <c r="AB53" s="21">
        <v>763</v>
      </c>
      <c r="AC53" s="25">
        <f>uptake_in_those_aged_70_by_ccg989[[#This Row],[Number of adults aged 73 vaccinated in quarter 1]]/uptake_in_those_aged_70_by_ccg989[[#This Row],[Number of adults aged 73 eligible in quarter 1]]*100</f>
        <v>15.76772060343046</v>
      </c>
      <c r="AD53" s="21">
        <v>4612</v>
      </c>
      <c r="AE53" s="21">
        <v>611</v>
      </c>
      <c r="AF53" s="20">
        <f>uptake_in_those_aged_70_by_ccg989[[#This Row],[Number of adults aged 74 vaccinated in quarter 1]]/uptake_in_those_aged_70_by_ccg989[[#This Row],[Number of adults aged 74 eligible in quarter 1]]*100</f>
        <v>13.248048568950562</v>
      </c>
      <c r="AG53" s="21">
        <v>4773</v>
      </c>
      <c r="AH53" s="21">
        <v>544</v>
      </c>
      <c r="AI53" s="25">
        <f>uptake_in_those_aged_70_by_ccg989[[#This Row],[Number of adults aged 75 vaccinated in quarter 1]]/uptake_in_those_aged_70_by_ccg989[[#This Row],[Number of adults aged 75 eligible in quarter 1]]*100</f>
        <v>11.397443955583491</v>
      </c>
      <c r="AJ53" s="21">
        <v>4743</v>
      </c>
      <c r="AK53" s="21">
        <v>402</v>
      </c>
      <c r="AL53" s="20">
        <f>uptake_in_those_aged_70_by_ccg989[[#This Row],[Number of adults aged 76 vaccinated in quarter 1]]/uptake_in_those_aged_70_by_ccg989[[#This Row],[Number of adults aged 76 eligible in quarter 1]]*100</f>
        <v>8.4756483238456681</v>
      </c>
      <c r="AM53" s="21">
        <v>4915</v>
      </c>
      <c r="AN53" s="21">
        <v>331</v>
      </c>
      <c r="AO53" s="25">
        <f>uptake_in_those_aged_70_by_ccg989[[#This Row],[Number of adults aged 77 vaccinated in quarter 1]]/uptake_in_those_aged_70_by_ccg989[[#This Row],[Number of adults aged 77 eligible in quarter 1]]*100</f>
        <v>6.734486266531027</v>
      </c>
      <c r="AP53" s="21">
        <v>5704</v>
      </c>
      <c r="AQ53" s="21">
        <v>345</v>
      </c>
      <c r="AR53" s="25">
        <f>uptake_in_those_aged_70_by_ccg989[[#This Row],[Number of adults aged 78 vaccinated in quarter 1]]/uptake_in_those_aged_70_by_ccg989[[#This Row],[Number of adults aged 78 eligible in quarter 1]]*100</f>
        <v>6.0483870967741939</v>
      </c>
      <c r="AS53" s="21">
        <v>4191</v>
      </c>
      <c r="AT53" s="21">
        <v>203</v>
      </c>
      <c r="AU53" s="20">
        <f>uptake_in_those_aged_70_by_ccg989[[#This Row],[Number of adults aged 79 vaccinated in quarter 1]]/uptake_in_those_aged_70_by_ccg989[[#This Row],[Number of adults aged 79 eligible in quarter 1]]*100</f>
        <v>4.8437127177284651</v>
      </c>
      <c r="AV53" s="21">
        <v>3832</v>
      </c>
      <c r="AW53" s="21">
        <v>130</v>
      </c>
      <c r="AX53" s="25">
        <f>uptake_in_those_aged_70_by_ccg989[[#This Row],[Number of adults aged 80 vaccinated in quarter 1]]/uptake_in_those_aged_70_by_ccg989[[#This Row],[Number of adults aged 80 eligible in quarter 1]]*100</f>
        <v>3.3924843423799582</v>
      </c>
    </row>
    <row r="54" spans="1:50" x14ac:dyDescent="0.2">
      <c r="A54" t="s">
        <v>210</v>
      </c>
      <c r="B54" t="s">
        <v>211</v>
      </c>
      <c r="C54">
        <v>5295</v>
      </c>
      <c r="D54">
        <v>530</v>
      </c>
      <c r="E54" s="20">
        <f>uptake_in_those_aged_70_by_ccg989[[#This Row],[Number of adults aged 65 vaccinated in quarter 1]]/uptake_in_those_aged_70_by_ccg989[[#This Row],[Number of adults aged 65 eligible in quarter 1]]*100</f>
        <v>10.009442870632672</v>
      </c>
      <c r="F54">
        <v>5354</v>
      </c>
      <c r="G54">
        <v>2507</v>
      </c>
      <c r="H54" s="20">
        <f>uptake_in_those_aged_70_by_ccg989[[#This Row],[Number of adults aged 66 vaccinated in quarter 1]]/uptake_in_those_aged_70_by_ccg989[[#This Row],[Number of adults aged 66 eligible in quarter 1]]*100</f>
        <v>46.824803884945837</v>
      </c>
      <c r="I54" s="21">
        <v>5323</v>
      </c>
      <c r="J54">
        <v>132</v>
      </c>
      <c r="K54" s="20">
        <f>uptake_in_those_aged_70_by_ccg989[[#This Row],[Number of adults aged 67 vaccinated in quarter 1]]/uptake_in_those_aged_70_by_ccg989[[#This Row],[Number of adults aged 67 eligible in quarter 1]]*100</f>
        <v>2.4798046214540674</v>
      </c>
      <c r="L54" s="21">
        <v>5045</v>
      </c>
      <c r="M54" s="21">
        <v>121</v>
      </c>
      <c r="N54" s="25">
        <f>uptake_in_those_aged_70_by_ccg989[[#This Row],[Number of adults aged 68 vaccinated in quarter 1]]/uptake_in_those_aged_70_by_ccg989[[#This Row],[Number of adults aged 68 eligible in quarter 1]]*100</f>
        <v>2.3984142715559962</v>
      </c>
      <c r="O54" s="21">
        <v>4821</v>
      </c>
      <c r="P54" s="21">
        <v>121</v>
      </c>
      <c r="Q54" s="25">
        <f>uptake_in_those_aged_70_by_ccg989[[#This Row],[Number of adults aged 69 vaccinated in quarter 1]]/uptake_in_those_aged_70_by_ccg989[[#This Row],[Number of adults aged 69 eligible in quarter 1]]*100</f>
        <v>2.5098527276498652</v>
      </c>
      <c r="R54" s="21">
        <v>4639</v>
      </c>
      <c r="S54" s="21">
        <v>595</v>
      </c>
      <c r="T54" s="20">
        <f>uptake_in_those_aged_70_by_ccg989[[#This Row],[Number of adults aged 70 vaccinated in quarter 1]]/uptake_in_those_aged_70_by_ccg989[[#This Row],[Number of adults aged 70 eligible in quarter 1]]*100</f>
        <v>12.826040094848027</v>
      </c>
      <c r="U54">
        <v>4617</v>
      </c>
      <c r="V54">
        <v>2722</v>
      </c>
      <c r="W54" s="20">
        <f>uptake_in_those_aged_70_by_ccg989[[#This Row],[Number of adults aged 71 vaccinated in quarter 1]]/uptake_in_those_aged_70_by_ccg989[[#This Row],[Number of adults aged 71 eligible in quarter 1]]*100</f>
        <v>58.95603205544726</v>
      </c>
      <c r="X54">
        <v>4593</v>
      </c>
      <c r="Y54">
        <v>950</v>
      </c>
      <c r="Z54" s="20">
        <f>uptake_in_those_aged_70_by_ccg989[[#This Row],[Number of adults aged 72 vaccinated in quarter 1]]/uptake_in_those_aged_70_by_ccg989[[#This Row],[Number of adults aged 72 eligible in quarter 1]]*100</f>
        <v>20.683649031134337</v>
      </c>
      <c r="AA54" s="21">
        <v>4409</v>
      </c>
      <c r="AB54" s="21">
        <v>598</v>
      </c>
      <c r="AC54" s="25">
        <f>uptake_in_those_aged_70_by_ccg989[[#This Row],[Number of adults aged 73 vaccinated in quarter 1]]/uptake_in_those_aged_70_by_ccg989[[#This Row],[Number of adults aged 73 eligible in quarter 1]]*100</f>
        <v>13.563166250850534</v>
      </c>
      <c r="AD54" s="21">
        <v>4472</v>
      </c>
      <c r="AE54" s="21">
        <v>506</v>
      </c>
      <c r="AF54" s="20">
        <f>uptake_in_those_aged_70_by_ccg989[[#This Row],[Number of adults aged 74 vaccinated in quarter 1]]/uptake_in_those_aged_70_by_ccg989[[#This Row],[Number of adults aged 74 eligible in quarter 1]]*100</f>
        <v>11.31484794275492</v>
      </c>
      <c r="AG54" s="21">
        <v>4543</v>
      </c>
      <c r="AH54" s="21">
        <v>370</v>
      </c>
      <c r="AI54" s="25">
        <f>uptake_in_those_aged_70_by_ccg989[[#This Row],[Number of adults aged 75 vaccinated in quarter 1]]/uptake_in_those_aged_70_by_ccg989[[#This Row],[Number of adults aged 75 eligible in quarter 1]]*100</f>
        <v>8.1443979749064486</v>
      </c>
      <c r="AJ54" s="21">
        <v>4577</v>
      </c>
      <c r="AK54" s="21">
        <v>311</v>
      </c>
      <c r="AL54" s="20">
        <f>uptake_in_those_aged_70_by_ccg989[[#This Row],[Number of adults aged 76 vaccinated in quarter 1]]/uptake_in_those_aged_70_by_ccg989[[#This Row],[Number of adults aged 76 eligible in quarter 1]]*100</f>
        <v>6.7948437841380809</v>
      </c>
      <c r="AM54" s="21">
        <v>4614</v>
      </c>
      <c r="AN54" s="21">
        <v>257</v>
      </c>
      <c r="AO54" s="25">
        <f>uptake_in_those_aged_70_by_ccg989[[#This Row],[Number of adults aged 77 vaccinated in quarter 1]]/uptake_in_those_aged_70_by_ccg989[[#This Row],[Number of adults aged 77 eligible in quarter 1]]*100</f>
        <v>5.5700043346337234</v>
      </c>
      <c r="AP54" s="21">
        <v>5425</v>
      </c>
      <c r="AQ54" s="21">
        <v>203</v>
      </c>
      <c r="AR54" s="25">
        <f>uptake_in_those_aged_70_by_ccg989[[#This Row],[Number of adults aged 78 vaccinated in quarter 1]]/uptake_in_those_aged_70_by_ccg989[[#This Row],[Number of adults aged 78 eligible in quarter 1]]*100</f>
        <v>3.741935483870968</v>
      </c>
      <c r="AS54" s="21">
        <v>4026</v>
      </c>
      <c r="AT54" s="21">
        <v>151</v>
      </c>
      <c r="AU54" s="20">
        <f>uptake_in_those_aged_70_by_ccg989[[#This Row],[Number of adults aged 79 vaccinated in quarter 1]]/uptake_in_those_aged_70_by_ccg989[[#This Row],[Number of adults aged 79 eligible in quarter 1]]*100</f>
        <v>3.750620963735718</v>
      </c>
      <c r="AV54" s="21">
        <v>3606</v>
      </c>
      <c r="AW54" s="21">
        <v>124</v>
      </c>
      <c r="AX54" s="25">
        <f>uptake_in_those_aged_70_by_ccg989[[#This Row],[Number of adults aged 80 vaccinated in quarter 1]]/uptake_in_those_aged_70_by_ccg989[[#This Row],[Number of adults aged 80 eligible in quarter 1]]*100</f>
        <v>3.4387132556849691</v>
      </c>
    </row>
    <row r="55" spans="1:50" x14ac:dyDescent="0.2">
      <c r="A55" t="s">
        <v>212</v>
      </c>
      <c r="B55" t="s">
        <v>213</v>
      </c>
      <c r="C55">
        <v>7124</v>
      </c>
      <c r="D55">
        <v>467</v>
      </c>
      <c r="E55" s="20">
        <f>uptake_in_those_aged_70_by_ccg989[[#This Row],[Number of adults aged 65 vaccinated in quarter 1]]/uptake_in_those_aged_70_by_ccg989[[#This Row],[Number of adults aged 65 eligible in quarter 1]]*100</f>
        <v>6.5553060078607519</v>
      </c>
      <c r="F55">
        <v>6824</v>
      </c>
      <c r="G55">
        <v>2584</v>
      </c>
      <c r="H55" s="20">
        <f>uptake_in_those_aged_70_by_ccg989[[#This Row],[Number of adults aged 66 vaccinated in quarter 1]]/uptake_in_those_aged_70_by_ccg989[[#This Row],[Number of adults aged 66 eligible in quarter 1]]*100</f>
        <v>37.86635404454865</v>
      </c>
      <c r="I55" s="21">
        <v>6529</v>
      </c>
      <c r="J55">
        <v>223</v>
      </c>
      <c r="K55" s="20">
        <f>uptake_in_those_aged_70_by_ccg989[[#This Row],[Number of adults aged 67 vaccinated in quarter 1]]/uptake_in_those_aged_70_by_ccg989[[#This Row],[Number of adults aged 67 eligible in quarter 1]]*100</f>
        <v>3.4155307091438201</v>
      </c>
      <c r="L55" s="21">
        <v>6084</v>
      </c>
      <c r="M55" s="21">
        <v>123</v>
      </c>
      <c r="N55" s="25">
        <f>uptake_in_those_aged_70_by_ccg989[[#This Row],[Number of adults aged 68 vaccinated in quarter 1]]/uptake_in_those_aged_70_by_ccg989[[#This Row],[Number of adults aged 68 eligible in quarter 1]]*100</f>
        <v>2.0216962524654831</v>
      </c>
      <c r="O55" s="21">
        <v>5932</v>
      </c>
      <c r="P55" s="21">
        <v>143</v>
      </c>
      <c r="Q55" s="25">
        <f>uptake_in_those_aged_70_by_ccg989[[#This Row],[Number of adults aged 69 vaccinated in quarter 1]]/uptake_in_those_aged_70_by_ccg989[[#This Row],[Number of adults aged 69 eligible in quarter 1]]*100</f>
        <v>2.4106540795684426</v>
      </c>
      <c r="R55" s="21">
        <v>5637</v>
      </c>
      <c r="S55" s="21">
        <v>544</v>
      </c>
      <c r="T55" s="20">
        <f>uptake_in_those_aged_70_by_ccg989[[#This Row],[Number of adults aged 70 vaccinated in quarter 1]]/uptake_in_those_aged_70_by_ccg989[[#This Row],[Number of adults aged 70 eligible in quarter 1]]*100</f>
        <v>9.6505233280113547</v>
      </c>
      <c r="U55">
        <v>5453</v>
      </c>
      <c r="V55">
        <v>2658</v>
      </c>
      <c r="W55" s="20">
        <f>uptake_in_those_aged_70_by_ccg989[[#This Row],[Number of adults aged 71 vaccinated in quarter 1]]/uptake_in_those_aged_70_by_ccg989[[#This Row],[Number of adults aged 71 eligible in quarter 1]]*100</f>
        <v>48.743810746378138</v>
      </c>
      <c r="X55">
        <v>5276</v>
      </c>
      <c r="Y55">
        <v>1215</v>
      </c>
      <c r="Z55" s="20">
        <f>uptake_in_those_aged_70_by_ccg989[[#This Row],[Number of adults aged 72 vaccinated in quarter 1]]/uptake_in_those_aged_70_by_ccg989[[#This Row],[Number of adults aged 72 eligible in quarter 1]]*100</f>
        <v>23.028809704321457</v>
      </c>
      <c r="AA55" s="21">
        <v>5020</v>
      </c>
      <c r="AB55" s="21">
        <v>664</v>
      </c>
      <c r="AC55" s="25">
        <f>uptake_in_those_aged_70_by_ccg989[[#This Row],[Number of adults aged 73 vaccinated in quarter 1]]/uptake_in_those_aged_70_by_ccg989[[#This Row],[Number of adults aged 73 eligible in quarter 1]]*100</f>
        <v>13.227091633466134</v>
      </c>
      <c r="AD55" s="21">
        <v>4902</v>
      </c>
      <c r="AE55" s="21">
        <v>570</v>
      </c>
      <c r="AF55" s="20">
        <f>uptake_in_those_aged_70_by_ccg989[[#This Row],[Number of adults aged 74 vaccinated in quarter 1]]/uptake_in_those_aged_70_by_ccg989[[#This Row],[Number of adults aged 74 eligible in quarter 1]]*100</f>
        <v>11.627906976744185</v>
      </c>
      <c r="AG55" s="21">
        <v>4988</v>
      </c>
      <c r="AH55" s="21">
        <v>426</v>
      </c>
      <c r="AI55" s="25">
        <f>uptake_in_those_aged_70_by_ccg989[[#This Row],[Number of adults aged 75 vaccinated in quarter 1]]/uptake_in_those_aged_70_by_ccg989[[#This Row],[Number of adults aged 75 eligible in quarter 1]]*100</f>
        <v>8.5404971932638336</v>
      </c>
      <c r="AJ55" s="21">
        <v>5018</v>
      </c>
      <c r="AK55" s="21">
        <v>313</v>
      </c>
      <c r="AL55" s="20">
        <f>uptake_in_those_aged_70_by_ccg989[[#This Row],[Number of adults aged 76 vaccinated in quarter 1]]/uptake_in_those_aged_70_by_ccg989[[#This Row],[Number of adults aged 76 eligible in quarter 1]]*100</f>
        <v>6.2375448385811074</v>
      </c>
      <c r="AM55" s="21">
        <v>5061</v>
      </c>
      <c r="AN55" s="21">
        <v>260</v>
      </c>
      <c r="AO55" s="25">
        <f>uptake_in_those_aged_70_by_ccg989[[#This Row],[Number of adults aged 77 vaccinated in quarter 1]]/uptake_in_those_aged_70_by_ccg989[[#This Row],[Number of adults aged 77 eligible in quarter 1]]*100</f>
        <v>5.1373246393993277</v>
      </c>
      <c r="AP55" s="21">
        <v>5632</v>
      </c>
      <c r="AQ55" s="21">
        <v>227</v>
      </c>
      <c r="AR55" s="25">
        <f>uptake_in_those_aged_70_by_ccg989[[#This Row],[Number of adults aged 78 vaccinated in quarter 1]]/uptake_in_those_aged_70_by_ccg989[[#This Row],[Number of adults aged 78 eligible in quarter 1]]*100</f>
        <v>4.0305397727272725</v>
      </c>
      <c r="AS55" s="21">
        <v>4457</v>
      </c>
      <c r="AT55" s="21">
        <v>143</v>
      </c>
      <c r="AU55" s="20">
        <f>uptake_in_those_aged_70_by_ccg989[[#This Row],[Number of adults aged 79 vaccinated in quarter 1]]/uptake_in_those_aged_70_by_ccg989[[#This Row],[Number of adults aged 79 eligible in quarter 1]]*100</f>
        <v>3.2084361678258921</v>
      </c>
      <c r="AV55" s="21">
        <v>4014</v>
      </c>
      <c r="AW55" s="21">
        <v>106</v>
      </c>
      <c r="AX55" s="25">
        <f>uptake_in_those_aged_70_by_ccg989[[#This Row],[Number of adults aged 80 vaccinated in quarter 1]]/uptake_in_those_aged_70_by_ccg989[[#This Row],[Number of adults aged 80 eligible in quarter 1]]*100</f>
        <v>2.6407573492775285</v>
      </c>
    </row>
    <row r="56" spans="1:50" x14ac:dyDescent="0.2">
      <c r="A56" t="s">
        <v>214</v>
      </c>
      <c r="B56" t="s">
        <v>215</v>
      </c>
      <c r="C56">
        <v>4822</v>
      </c>
      <c r="D56">
        <v>230</v>
      </c>
      <c r="E56" s="20">
        <f>uptake_in_those_aged_70_by_ccg989[[#This Row],[Number of adults aged 65 vaccinated in quarter 1]]/uptake_in_those_aged_70_by_ccg989[[#This Row],[Number of adults aged 65 eligible in quarter 1]]*100</f>
        <v>4.7698050601410209</v>
      </c>
      <c r="F56">
        <v>4647</v>
      </c>
      <c r="G56">
        <v>1462</v>
      </c>
      <c r="H56" s="20">
        <f>uptake_in_those_aged_70_by_ccg989[[#This Row],[Number of adults aged 66 vaccinated in quarter 1]]/uptake_in_those_aged_70_by_ccg989[[#This Row],[Number of adults aged 66 eligible in quarter 1]]*100</f>
        <v>31.461157736173877</v>
      </c>
      <c r="I56" s="21">
        <v>4603</v>
      </c>
      <c r="J56">
        <v>75</v>
      </c>
      <c r="K56" s="20">
        <f>uptake_in_those_aged_70_by_ccg989[[#This Row],[Number of adults aged 67 vaccinated in quarter 1]]/uptake_in_those_aged_70_by_ccg989[[#This Row],[Number of adults aged 67 eligible in quarter 1]]*100</f>
        <v>1.62937214859874</v>
      </c>
      <c r="L56" s="21">
        <v>4435</v>
      </c>
      <c r="M56" s="21">
        <v>49</v>
      </c>
      <c r="N56" s="25">
        <f>uptake_in_those_aged_70_by_ccg989[[#This Row],[Number of adults aged 68 vaccinated in quarter 1]]/uptake_in_those_aged_70_by_ccg989[[#This Row],[Number of adults aged 68 eligible in quarter 1]]*100</f>
        <v>1.104847801578354</v>
      </c>
      <c r="O56" s="21">
        <v>4313</v>
      </c>
      <c r="P56" s="21">
        <v>62</v>
      </c>
      <c r="Q56" s="25">
        <f>uptake_in_those_aged_70_by_ccg989[[#This Row],[Number of adults aged 69 vaccinated in quarter 1]]/uptake_in_those_aged_70_by_ccg989[[#This Row],[Number of adults aged 69 eligible in quarter 1]]*100</f>
        <v>1.4375144910734987</v>
      </c>
      <c r="R56" s="21">
        <v>4129</v>
      </c>
      <c r="S56" s="21">
        <v>361</v>
      </c>
      <c r="T56" s="20">
        <f>uptake_in_those_aged_70_by_ccg989[[#This Row],[Number of adults aged 70 vaccinated in quarter 1]]/uptake_in_those_aged_70_by_ccg989[[#This Row],[Number of adults aged 70 eligible in quarter 1]]*100</f>
        <v>8.7430370549769911</v>
      </c>
      <c r="U56">
        <v>4049</v>
      </c>
      <c r="V56">
        <v>1829</v>
      </c>
      <c r="W56" s="20">
        <f>uptake_in_those_aged_70_by_ccg989[[#This Row],[Number of adults aged 71 vaccinated in quarter 1]]/uptake_in_those_aged_70_by_ccg989[[#This Row],[Number of adults aged 71 eligible in quarter 1]]*100</f>
        <v>45.171647320326009</v>
      </c>
      <c r="X56">
        <v>4013</v>
      </c>
      <c r="Y56">
        <v>763</v>
      </c>
      <c r="Z56" s="20">
        <f>uptake_in_those_aged_70_by_ccg989[[#This Row],[Number of adults aged 72 vaccinated in quarter 1]]/uptake_in_those_aged_70_by_ccg989[[#This Row],[Number of adults aged 72 eligible in quarter 1]]*100</f>
        <v>19.013207076999748</v>
      </c>
      <c r="AA56" s="21">
        <v>3743</v>
      </c>
      <c r="AB56" s="21">
        <v>596</v>
      </c>
      <c r="AC56" s="25">
        <f>uptake_in_those_aged_70_by_ccg989[[#This Row],[Number of adults aged 73 vaccinated in quarter 1]]/uptake_in_those_aged_70_by_ccg989[[#This Row],[Number of adults aged 73 eligible in quarter 1]]*100</f>
        <v>15.923056371894203</v>
      </c>
      <c r="AD56" s="21">
        <v>3920</v>
      </c>
      <c r="AE56" s="21">
        <v>567</v>
      </c>
      <c r="AF56" s="20">
        <f>uptake_in_those_aged_70_by_ccg989[[#This Row],[Number of adults aged 74 vaccinated in quarter 1]]/uptake_in_those_aged_70_by_ccg989[[#This Row],[Number of adults aged 74 eligible in quarter 1]]*100</f>
        <v>14.464285714285715</v>
      </c>
      <c r="AG56" s="21">
        <v>3731</v>
      </c>
      <c r="AH56" s="21">
        <v>494</v>
      </c>
      <c r="AI56" s="25">
        <f>uptake_in_those_aged_70_by_ccg989[[#This Row],[Number of adults aged 75 vaccinated in quarter 1]]/uptake_in_those_aged_70_by_ccg989[[#This Row],[Number of adults aged 75 eligible in quarter 1]]*100</f>
        <v>13.240418118466899</v>
      </c>
      <c r="AJ56" s="21">
        <v>4028</v>
      </c>
      <c r="AK56" s="21">
        <v>386</v>
      </c>
      <c r="AL56" s="20">
        <f>uptake_in_those_aged_70_by_ccg989[[#This Row],[Number of adults aged 76 vaccinated in quarter 1]]/uptake_in_those_aged_70_by_ccg989[[#This Row],[Number of adults aged 76 eligible in quarter 1]]*100</f>
        <v>9.5829195630585886</v>
      </c>
      <c r="AM56" s="21">
        <v>4273</v>
      </c>
      <c r="AN56" s="21">
        <v>407</v>
      </c>
      <c r="AO56" s="25">
        <f>uptake_in_those_aged_70_by_ccg989[[#This Row],[Number of adults aged 77 vaccinated in quarter 1]]/uptake_in_those_aged_70_by_ccg989[[#This Row],[Number of adults aged 77 eligible in quarter 1]]*100</f>
        <v>9.5249239410250421</v>
      </c>
      <c r="AP56" s="21">
        <v>4860</v>
      </c>
      <c r="AQ56" s="21">
        <v>423</v>
      </c>
      <c r="AR56" s="25">
        <f>uptake_in_those_aged_70_by_ccg989[[#This Row],[Number of adults aged 78 vaccinated in quarter 1]]/uptake_in_those_aged_70_by_ccg989[[#This Row],[Number of adults aged 78 eligible in quarter 1]]*100</f>
        <v>8.7037037037037042</v>
      </c>
      <c r="AS56" s="21">
        <v>3725</v>
      </c>
      <c r="AT56" s="21">
        <v>267</v>
      </c>
      <c r="AU56" s="20">
        <f>uptake_in_those_aged_70_by_ccg989[[#This Row],[Number of adults aged 79 vaccinated in quarter 1]]/uptake_in_those_aged_70_by_ccg989[[#This Row],[Number of adults aged 79 eligible in quarter 1]]*100</f>
        <v>7.1677852348993296</v>
      </c>
      <c r="AV56" s="21">
        <v>3147</v>
      </c>
      <c r="AW56" s="21">
        <v>188</v>
      </c>
      <c r="AX56" s="25">
        <f>uptake_in_those_aged_70_by_ccg989[[#This Row],[Number of adults aged 80 vaccinated in quarter 1]]/uptake_in_those_aged_70_by_ccg989[[#This Row],[Number of adults aged 80 eligible in quarter 1]]*100</f>
        <v>5.9739434381951062</v>
      </c>
    </row>
    <row r="57" spans="1:50" x14ac:dyDescent="0.2">
      <c r="A57" t="s">
        <v>216</v>
      </c>
      <c r="B57" t="s">
        <v>217</v>
      </c>
      <c r="C57">
        <v>4547</v>
      </c>
      <c r="D57">
        <v>297</v>
      </c>
      <c r="E57" s="20">
        <f>uptake_in_those_aged_70_by_ccg989[[#This Row],[Number of adults aged 65 vaccinated in quarter 1]]/uptake_in_those_aged_70_by_ccg989[[#This Row],[Number of adults aged 65 eligible in quarter 1]]*100</f>
        <v>6.5317791950736757</v>
      </c>
      <c r="F57">
        <v>4419</v>
      </c>
      <c r="G57">
        <v>1766</v>
      </c>
      <c r="H57" s="20">
        <f>uptake_in_those_aged_70_by_ccg989[[#This Row],[Number of adults aged 66 vaccinated in quarter 1]]/uptake_in_those_aged_70_by_ccg989[[#This Row],[Number of adults aged 66 eligible in quarter 1]]*100</f>
        <v>39.963792713283546</v>
      </c>
      <c r="I57" s="21">
        <v>4309</v>
      </c>
      <c r="J57">
        <v>85</v>
      </c>
      <c r="K57" s="20">
        <f>uptake_in_those_aged_70_by_ccg989[[#This Row],[Number of adults aged 67 vaccinated in quarter 1]]/uptake_in_those_aged_70_by_ccg989[[#This Row],[Number of adults aged 67 eligible in quarter 1]]*100</f>
        <v>1.9726154560222791</v>
      </c>
      <c r="L57" s="21">
        <v>4047</v>
      </c>
      <c r="M57" s="21">
        <v>92</v>
      </c>
      <c r="N57" s="25">
        <f>uptake_in_those_aged_70_by_ccg989[[#This Row],[Number of adults aged 68 vaccinated in quarter 1]]/uptake_in_those_aged_70_by_ccg989[[#This Row],[Number of adults aged 68 eligible in quarter 1]]*100</f>
        <v>2.2732888559426736</v>
      </c>
      <c r="O57" s="21">
        <v>4010</v>
      </c>
      <c r="P57" s="21">
        <v>94</v>
      </c>
      <c r="Q57" s="25">
        <f>uptake_in_those_aged_70_by_ccg989[[#This Row],[Number of adults aged 69 vaccinated in quarter 1]]/uptake_in_those_aged_70_by_ccg989[[#This Row],[Number of adults aged 69 eligible in quarter 1]]*100</f>
        <v>2.3441396508728181</v>
      </c>
      <c r="R57" s="21">
        <v>3782</v>
      </c>
      <c r="S57" s="21">
        <v>392</v>
      </c>
      <c r="T57" s="20">
        <f>uptake_in_those_aged_70_by_ccg989[[#This Row],[Number of adults aged 70 vaccinated in quarter 1]]/uptake_in_those_aged_70_by_ccg989[[#This Row],[Number of adults aged 70 eligible in quarter 1]]*100</f>
        <v>10.364886303543098</v>
      </c>
      <c r="U57">
        <v>3839</v>
      </c>
      <c r="V57">
        <v>1883</v>
      </c>
      <c r="W57" s="20">
        <f>uptake_in_those_aged_70_by_ccg989[[#This Row],[Number of adults aged 71 vaccinated in quarter 1]]/uptake_in_those_aged_70_by_ccg989[[#This Row],[Number of adults aged 71 eligible in quarter 1]]*100</f>
        <v>49.049231570721538</v>
      </c>
      <c r="X57">
        <v>3913</v>
      </c>
      <c r="Y57">
        <v>799</v>
      </c>
      <c r="Z57" s="20">
        <f>uptake_in_those_aged_70_by_ccg989[[#This Row],[Number of adults aged 72 vaccinated in quarter 1]]/uptake_in_those_aged_70_by_ccg989[[#This Row],[Number of adults aged 72 eligible in quarter 1]]*100</f>
        <v>20.419115767952977</v>
      </c>
      <c r="AA57" s="21">
        <v>3816</v>
      </c>
      <c r="AB57" s="21">
        <v>597</v>
      </c>
      <c r="AC57" s="25">
        <f>uptake_in_those_aged_70_by_ccg989[[#This Row],[Number of adults aged 73 vaccinated in quarter 1]]/uptake_in_those_aged_70_by_ccg989[[#This Row],[Number of adults aged 73 eligible in quarter 1]]*100</f>
        <v>15.644654088050313</v>
      </c>
      <c r="AD57" s="21">
        <v>3639</v>
      </c>
      <c r="AE57" s="21">
        <v>498</v>
      </c>
      <c r="AF57" s="20">
        <f>uptake_in_those_aged_70_by_ccg989[[#This Row],[Number of adults aged 74 vaccinated in quarter 1]]/uptake_in_those_aged_70_by_ccg989[[#This Row],[Number of adults aged 74 eligible in quarter 1]]*100</f>
        <v>13.68507831821929</v>
      </c>
      <c r="AG57" s="21">
        <v>3856</v>
      </c>
      <c r="AH57" s="21">
        <v>401</v>
      </c>
      <c r="AI57" s="25">
        <f>uptake_in_those_aged_70_by_ccg989[[#This Row],[Number of adults aged 75 vaccinated in quarter 1]]/uptake_in_those_aged_70_by_ccg989[[#This Row],[Number of adults aged 75 eligible in quarter 1]]*100</f>
        <v>10.399377593360997</v>
      </c>
      <c r="AJ57" s="21">
        <v>4036</v>
      </c>
      <c r="AK57" s="21">
        <v>317</v>
      </c>
      <c r="AL57" s="20">
        <f>uptake_in_those_aged_70_by_ccg989[[#This Row],[Number of adults aged 76 vaccinated in quarter 1]]/uptake_in_those_aged_70_by_ccg989[[#This Row],[Number of adults aged 76 eligible in quarter 1]]*100</f>
        <v>7.8543111992071353</v>
      </c>
      <c r="AM57" s="21">
        <v>4243</v>
      </c>
      <c r="AN57" s="21">
        <v>333</v>
      </c>
      <c r="AO57" s="25">
        <f>uptake_in_those_aged_70_by_ccg989[[#This Row],[Number of adults aged 77 vaccinated in quarter 1]]/uptake_in_those_aged_70_by_ccg989[[#This Row],[Number of adults aged 77 eligible in quarter 1]]*100</f>
        <v>7.8482205986330431</v>
      </c>
      <c r="AP57" s="21">
        <v>4796</v>
      </c>
      <c r="AQ57" s="21">
        <v>324</v>
      </c>
      <c r="AR57" s="25">
        <f>uptake_in_those_aged_70_by_ccg989[[#This Row],[Number of adults aged 78 vaccinated in quarter 1]]/uptake_in_those_aged_70_by_ccg989[[#This Row],[Number of adults aged 78 eligible in quarter 1]]*100</f>
        <v>6.7556296914095082</v>
      </c>
      <c r="AS57" s="21">
        <v>3728</v>
      </c>
      <c r="AT57" s="21">
        <v>180</v>
      </c>
      <c r="AU57" s="20">
        <f>uptake_in_those_aged_70_by_ccg989[[#This Row],[Number of adults aged 79 vaccinated in quarter 1]]/uptake_in_those_aged_70_by_ccg989[[#This Row],[Number of adults aged 79 eligible in quarter 1]]*100</f>
        <v>4.8283261802575108</v>
      </c>
      <c r="AV57" s="21">
        <v>3073</v>
      </c>
      <c r="AW57" s="21">
        <v>114</v>
      </c>
      <c r="AX57" s="25">
        <f>uptake_in_those_aged_70_by_ccg989[[#This Row],[Number of adults aged 80 vaccinated in quarter 1]]/uptake_in_those_aged_70_by_ccg989[[#This Row],[Number of adults aged 80 eligible in quarter 1]]*100</f>
        <v>3.7097299056296782</v>
      </c>
    </row>
    <row r="58" spans="1:50" x14ac:dyDescent="0.2">
      <c r="A58" t="s">
        <v>218</v>
      </c>
      <c r="B58" t="s">
        <v>219</v>
      </c>
      <c r="C58">
        <v>1674</v>
      </c>
      <c r="D58">
        <v>73</v>
      </c>
      <c r="E58" s="20">
        <f>uptake_in_those_aged_70_by_ccg989[[#This Row],[Number of adults aged 65 vaccinated in quarter 1]]/uptake_in_those_aged_70_by_ccg989[[#This Row],[Number of adults aged 65 eligible in quarter 1]]*100</f>
        <v>4.3608124253285547</v>
      </c>
      <c r="F58">
        <v>1591</v>
      </c>
      <c r="G58">
        <v>419</v>
      </c>
      <c r="H58" s="20">
        <f>uptake_in_those_aged_70_by_ccg989[[#This Row],[Number of adults aged 66 vaccinated in quarter 1]]/uptake_in_those_aged_70_by_ccg989[[#This Row],[Number of adults aged 66 eligible in quarter 1]]*100</f>
        <v>26.33563796354494</v>
      </c>
      <c r="I58" s="21">
        <v>1499</v>
      </c>
      <c r="J58">
        <v>37</v>
      </c>
      <c r="K58" s="20">
        <f>uptake_in_those_aged_70_by_ccg989[[#This Row],[Number of adults aged 67 vaccinated in quarter 1]]/uptake_in_those_aged_70_by_ccg989[[#This Row],[Number of adults aged 67 eligible in quarter 1]]*100</f>
        <v>2.4683122081387592</v>
      </c>
      <c r="L58" s="21">
        <v>1444</v>
      </c>
      <c r="M58" s="21">
        <v>25</v>
      </c>
      <c r="N58" s="25">
        <f>uptake_in_those_aged_70_by_ccg989[[#This Row],[Number of adults aged 68 vaccinated in quarter 1]]/uptake_in_those_aged_70_by_ccg989[[#This Row],[Number of adults aged 68 eligible in quarter 1]]*100</f>
        <v>1.7313019390581719</v>
      </c>
      <c r="O58" s="21">
        <v>1317</v>
      </c>
      <c r="P58" s="21">
        <v>37</v>
      </c>
      <c r="Q58" s="25">
        <f>uptake_in_those_aged_70_by_ccg989[[#This Row],[Number of adults aged 69 vaccinated in quarter 1]]/uptake_in_those_aged_70_by_ccg989[[#This Row],[Number of adults aged 69 eligible in quarter 1]]*100</f>
        <v>2.809415337889142</v>
      </c>
      <c r="R58" s="21">
        <v>1239</v>
      </c>
      <c r="S58" s="21">
        <v>110</v>
      </c>
      <c r="T58" s="20">
        <f>uptake_in_those_aged_70_by_ccg989[[#This Row],[Number of adults aged 70 vaccinated in quarter 1]]/uptake_in_those_aged_70_by_ccg989[[#This Row],[Number of adults aged 70 eligible in quarter 1]]*100</f>
        <v>8.8781275221953191</v>
      </c>
      <c r="U58">
        <v>1258</v>
      </c>
      <c r="V58">
        <v>475</v>
      </c>
      <c r="W58" s="20">
        <f>uptake_in_those_aged_70_by_ccg989[[#This Row],[Number of adults aged 71 vaccinated in quarter 1]]/uptake_in_those_aged_70_by_ccg989[[#This Row],[Number of adults aged 71 eligible in quarter 1]]*100</f>
        <v>37.758346581875998</v>
      </c>
      <c r="X58">
        <v>1233</v>
      </c>
      <c r="Y58">
        <v>213</v>
      </c>
      <c r="Z58" s="20">
        <f>uptake_in_those_aged_70_by_ccg989[[#This Row],[Number of adults aged 72 vaccinated in quarter 1]]/uptake_in_those_aged_70_by_ccg989[[#This Row],[Number of adults aged 72 eligible in quarter 1]]*100</f>
        <v>17.274939172749392</v>
      </c>
      <c r="AA58" s="21">
        <v>1181</v>
      </c>
      <c r="AB58" s="21">
        <v>145</v>
      </c>
      <c r="AC58" s="25">
        <f>uptake_in_those_aged_70_by_ccg989[[#This Row],[Number of adults aged 73 vaccinated in quarter 1]]/uptake_in_those_aged_70_by_ccg989[[#This Row],[Number of adults aged 73 eligible in quarter 1]]*100</f>
        <v>12.277730736663845</v>
      </c>
      <c r="AD58" s="21">
        <v>1188</v>
      </c>
      <c r="AE58" s="21">
        <v>79</v>
      </c>
      <c r="AF58" s="20">
        <f>uptake_in_those_aged_70_by_ccg989[[#This Row],[Number of adults aged 74 vaccinated in quarter 1]]/uptake_in_those_aged_70_by_ccg989[[#This Row],[Number of adults aged 74 eligible in quarter 1]]*100</f>
        <v>6.6498316498316505</v>
      </c>
      <c r="AG58" s="21">
        <v>1209</v>
      </c>
      <c r="AH58" s="21">
        <v>96</v>
      </c>
      <c r="AI58" s="25">
        <f>uptake_in_those_aged_70_by_ccg989[[#This Row],[Number of adults aged 75 vaccinated in quarter 1]]/uptake_in_those_aged_70_by_ccg989[[#This Row],[Number of adults aged 75 eligible in quarter 1]]*100</f>
        <v>7.9404466501240698</v>
      </c>
      <c r="AJ58" s="21">
        <v>1146</v>
      </c>
      <c r="AK58" s="21">
        <v>55</v>
      </c>
      <c r="AL58" s="20">
        <f>uptake_in_those_aged_70_by_ccg989[[#This Row],[Number of adults aged 76 vaccinated in quarter 1]]/uptake_in_those_aged_70_by_ccg989[[#This Row],[Number of adults aged 76 eligible in quarter 1]]*100</f>
        <v>4.7993019197207678</v>
      </c>
      <c r="AM58" s="21">
        <v>1213</v>
      </c>
      <c r="AN58" s="21">
        <v>54</v>
      </c>
      <c r="AO58" s="25">
        <f>uptake_in_those_aged_70_by_ccg989[[#This Row],[Number of adults aged 77 vaccinated in quarter 1]]/uptake_in_those_aged_70_by_ccg989[[#This Row],[Number of adults aged 77 eligible in quarter 1]]*100</f>
        <v>4.451772464962902</v>
      </c>
      <c r="AP58" s="21">
        <v>1372</v>
      </c>
      <c r="AQ58" s="21">
        <v>67</v>
      </c>
      <c r="AR58" s="25">
        <f>uptake_in_those_aged_70_by_ccg989[[#This Row],[Number of adults aged 78 vaccinated in quarter 1]]/uptake_in_those_aged_70_by_ccg989[[#This Row],[Number of adults aged 78 eligible in quarter 1]]*100</f>
        <v>4.8833819241982503</v>
      </c>
      <c r="AS58" s="21">
        <v>1003</v>
      </c>
      <c r="AT58" s="21">
        <v>44</v>
      </c>
      <c r="AU58" s="20">
        <f>uptake_in_those_aged_70_by_ccg989[[#This Row],[Number of adults aged 79 vaccinated in quarter 1]]/uptake_in_those_aged_70_by_ccg989[[#This Row],[Number of adults aged 79 eligible in quarter 1]]*100</f>
        <v>4.3868394815553335</v>
      </c>
      <c r="AV58" s="21">
        <v>853</v>
      </c>
      <c r="AW58" s="21">
        <v>34</v>
      </c>
      <c r="AX58" s="25">
        <f>uptake_in_those_aged_70_by_ccg989[[#This Row],[Number of adults aged 80 vaccinated in quarter 1]]/uptake_in_those_aged_70_by_ccg989[[#This Row],[Number of adults aged 80 eligible in quarter 1]]*100</f>
        <v>3.9859320046893321</v>
      </c>
    </row>
    <row r="59" spans="1:50" x14ac:dyDescent="0.2">
      <c r="A59" t="s">
        <v>220</v>
      </c>
      <c r="B59" t="s">
        <v>221</v>
      </c>
      <c r="C59">
        <v>3882</v>
      </c>
      <c r="D59">
        <v>165</v>
      </c>
      <c r="E59" s="20">
        <f>uptake_in_those_aged_70_by_ccg989[[#This Row],[Number of adults aged 65 vaccinated in quarter 1]]/uptake_in_those_aged_70_by_ccg989[[#This Row],[Number of adults aged 65 eligible in quarter 1]]*100</f>
        <v>4.2503863987635242</v>
      </c>
      <c r="F59">
        <v>3605</v>
      </c>
      <c r="G59">
        <v>1100</v>
      </c>
      <c r="H59" s="20">
        <f>uptake_in_those_aged_70_by_ccg989[[#This Row],[Number of adults aged 66 vaccinated in quarter 1]]/uptake_in_those_aged_70_by_ccg989[[#This Row],[Number of adults aged 66 eligible in quarter 1]]*100</f>
        <v>30.513176144244103</v>
      </c>
      <c r="I59" s="21">
        <v>3451</v>
      </c>
      <c r="J59">
        <v>68</v>
      </c>
      <c r="K59" s="20">
        <f>uptake_in_those_aged_70_by_ccg989[[#This Row],[Number of adults aged 67 vaccinated in quarter 1]]/uptake_in_those_aged_70_by_ccg989[[#This Row],[Number of adults aged 67 eligible in quarter 1]]*100</f>
        <v>1.9704433497536946</v>
      </c>
      <c r="L59" s="21">
        <v>3257</v>
      </c>
      <c r="M59" s="21">
        <v>66</v>
      </c>
      <c r="N59" s="25">
        <f>uptake_in_those_aged_70_by_ccg989[[#This Row],[Number of adults aged 68 vaccinated in quarter 1]]/uptake_in_those_aged_70_by_ccg989[[#This Row],[Number of adults aged 68 eligible in quarter 1]]*100</f>
        <v>2.026404666871354</v>
      </c>
      <c r="O59" s="21">
        <v>3229</v>
      </c>
      <c r="P59" s="21">
        <v>53</v>
      </c>
      <c r="Q59" s="25">
        <f>uptake_in_those_aged_70_by_ccg989[[#This Row],[Number of adults aged 69 vaccinated in quarter 1]]/uptake_in_those_aged_70_by_ccg989[[#This Row],[Number of adults aged 69 eligible in quarter 1]]*100</f>
        <v>1.6413750387116752</v>
      </c>
      <c r="R59" s="21">
        <v>3048</v>
      </c>
      <c r="S59" s="21">
        <v>220</v>
      </c>
      <c r="T59" s="20">
        <f>uptake_in_those_aged_70_by_ccg989[[#This Row],[Number of adults aged 70 vaccinated in quarter 1]]/uptake_in_those_aged_70_by_ccg989[[#This Row],[Number of adults aged 70 eligible in quarter 1]]*100</f>
        <v>7.2178477690288716</v>
      </c>
      <c r="U59">
        <v>2903</v>
      </c>
      <c r="V59">
        <v>1300</v>
      </c>
      <c r="W59" s="20">
        <f>uptake_in_those_aged_70_by_ccg989[[#This Row],[Number of adults aged 71 vaccinated in quarter 1]]/uptake_in_those_aged_70_by_ccg989[[#This Row],[Number of adults aged 71 eligible in quarter 1]]*100</f>
        <v>44.781260764726142</v>
      </c>
      <c r="X59">
        <v>2743</v>
      </c>
      <c r="Y59">
        <v>586</v>
      </c>
      <c r="Z59" s="20">
        <f>uptake_in_those_aged_70_by_ccg989[[#This Row],[Number of adults aged 72 vaccinated in quarter 1]]/uptake_in_those_aged_70_by_ccg989[[#This Row],[Number of adults aged 72 eligible in quarter 1]]*100</f>
        <v>21.363470652570179</v>
      </c>
      <c r="AA59" s="21">
        <v>2769</v>
      </c>
      <c r="AB59" s="21">
        <v>448</v>
      </c>
      <c r="AC59" s="25">
        <f>uptake_in_those_aged_70_by_ccg989[[#This Row],[Number of adults aged 73 vaccinated in quarter 1]]/uptake_in_those_aged_70_by_ccg989[[#This Row],[Number of adults aged 73 eligible in quarter 1]]*100</f>
        <v>16.179126038280966</v>
      </c>
      <c r="AD59" s="21">
        <v>2620</v>
      </c>
      <c r="AE59" s="21">
        <v>314</v>
      </c>
      <c r="AF59" s="20">
        <f>uptake_in_those_aged_70_by_ccg989[[#This Row],[Number of adults aged 74 vaccinated in quarter 1]]/uptake_in_those_aged_70_by_ccg989[[#This Row],[Number of adults aged 74 eligible in quarter 1]]*100</f>
        <v>11.984732824427482</v>
      </c>
      <c r="AG59" s="21">
        <v>2649</v>
      </c>
      <c r="AH59" s="21">
        <v>258</v>
      </c>
      <c r="AI59" s="25">
        <f>uptake_in_those_aged_70_by_ccg989[[#This Row],[Number of adults aged 75 vaccinated in quarter 1]]/uptake_in_those_aged_70_by_ccg989[[#This Row],[Number of adults aged 75 eligible in quarter 1]]*100</f>
        <v>9.7395243488108729</v>
      </c>
      <c r="AJ59" s="21">
        <v>2578</v>
      </c>
      <c r="AK59" s="21">
        <v>167</v>
      </c>
      <c r="AL59" s="20">
        <f>uptake_in_those_aged_70_by_ccg989[[#This Row],[Number of adults aged 76 vaccinated in quarter 1]]/uptake_in_those_aged_70_by_ccg989[[#This Row],[Number of adults aged 76 eligible in quarter 1]]*100</f>
        <v>6.4778898370830102</v>
      </c>
      <c r="AM59" s="21">
        <v>2837</v>
      </c>
      <c r="AN59" s="21">
        <v>173</v>
      </c>
      <c r="AO59" s="25">
        <f>uptake_in_those_aged_70_by_ccg989[[#This Row],[Number of adults aged 77 vaccinated in quarter 1]]/uptake_in_those_aged_70_by_ccg989[[#This Row],[Number of adults aged 77 eligible in quarter 1]]*100</f>
        <v>6.0979908353894965</v>
      </c>
      <c r="AP59" s="21">
        <v>3171</v>
      </c>
      <c r="AQ59" s="21">
        <v>174</v>
      </c>
      <c r="AR59" s="25">
        <f>uptake_in_those_aged_70_by_ccg989[[#This Row],[Number of adults aged 78 vaccinated in quarter 1]]/uptake_in_those_aged_70_by_ccg989[[#This Row],[Number of adults aged 78 eligible in quarter 1]]*100</f>
        <v>5.4872280037842955</v>
      </c>
      <c r="AS59" s="21">
        <v>2357</v>
      </c>
      <c r="AT59" s="21">
        <v>102</v>
      </c>
      <c r="AU59" s="20">
        <f>uptake_in_those_aged_70_by_ccg989[[#This Row],[Number of adults aged 79 vaccinated in quarter 1]]/uptake_in_those_aged_70_by_ccg989[[#This Row],[Number of adults aged 79 eligible in quarter 1]]*100</f>
        <v>4.3275350021213406</v>
      </c>
      <c r="AV59" s="21">
        <v>2096</v>
      </c>
      <c r="AW59" s="21">
        <v>61</v>
      </c>
      <c r="AX59" s="25">
        <f>uptake_in_those_aged_70_by_ccg989[[#This Row],[Number of adults aged 80 vaccinated in quarter 1]]/uptake_in_those_aged_70_by_ccg989[[#This Row],[Number of adults aged 80 eligible in quarter 1]]*100</f>
        <v>2.9103053435114505</v>
      </c>
    </row>
    <row r="60" spans="1:50" x14ac:dyDescent="0.2">
      <c r="A60" t="s">
        <v>222</v>
      </c>
      <c r="B60" t="s">
        <v>223</v>
      </c>
      <c r="C60">
        <v>3373</v>
      </c>
      <c r="D60">
        <v>241</v>
      </c>
      <c r="E60" s="20">
        <f>uptake_in_those_aged_70_by_ccg989[[#This Row],[Number of adults aged 65 vaccinated in quarter 1]]/uptake_in_those_aged_70_by_ccg989[[#This Row],[Number of adults aged 65 eligible in quarter 1]]*100</f>
        <v>7.1449747998814113</v>
      </c>
      <c r="F60">
        <v>3276</v>
      </c>
      <c r="G60">
        <v>1308</v>
      </c>
      <c r="H60" s="20">
        <f>uptake_in_those_aged_70_by_ccg989[[#This Row],[Number of adults aged 66 vaccinated in quarter 1]]/uptake_in_those_aged_70_by_ccg989[[#This Row],[Number of adults aged 66 eligible in quarter 1]]*100</f>
        <v>39.926739926739927</v>
      </c>
      <c r="I60" s="21">
        <v>3196</v>
      </c>
      <c r="J60">
        <v>69</v>
      </c>
      <c r="K60" s="20">
        <f>uptake_in_those_aged_70_by_ccg989[[#This Row],[Number of adults aged 67 vaccinated in quarter 1]]/uptake_in_those_aged_70_by_ccg989[[#This Row],[Number of adults aged 67 eligible in quarter 1]]*100</f>
        <v>2.1589486858573217</v>
      </c>
      <c r="L60" s="21">
        <v>3135</v>
      </c>
      <c r="M60" s="21">
        <v>64</v>
      </c>
      <c r="N60" s="25">
        <f>uptake_in_those_aged_70_by_ccg989[[#This Row],[Number of adults aged 68 vaccinated in quarter 1]]/uptake_in_those_aged_70_by_ccg989[[#This Row],[Number of adults aged 68 eligible in quarter 1]]*100</f>
        <v>2.0414673046251992</v>
      </c>
      <c r="O60" s="21">
        <v>2907</v>
      </c>
      <c r="P60" s="21">
        <v>58</v>
      </c>
      <c r="Q60" s="25">
        <f>uptake_in_those_aged_70_by_ccg989[[#This Row],[Number of adults aged 69 vaccinated in quarter 1]]/uptake_in_those_aged_70_by_ccg989[[#This Row],[Number of adults aged 69 eligible in quarter 1]]*100</f>
        <v>1.9951840385276916</v>
      </c>
      <c r="R60" s="21">
        <v>2867</v>
      </c>
      <c r="S60" s="21">
        <v>305</v>
      </c>
      <c r="T60" s="20">
        <f>uptake_in_those_aged_70_by_ccg989[[#This Row],[Number of adults aged 70 vaccinated in quarter 1]]/uptake_in_those_aged_70_by_ccg989[[#This Row],[Number of adults aged 70 eligible in quarter 1]]*100</f>
        <v>10.638297872340425</v>
      </c>
      <c r="U60">
        <v>2935</v>
      </c>
      <c r="V60">
        <v>1555</v>
      </c>
      <c r="W60" s="20">
        <f>uptake_in_those_aged_70_by_ccg989[[#This Row],[Number of adults aged 71 vaccinated in quarter 1]]/uptake_in_those_aged_70_by_ccg989[[#This Row],[Number of adults aged 71 eligible in quarter 1]]*100</f>
        <v>52.981260647359449</v>
      </c>
      <c r="X60">
        <v>2956</v>
      </c>
      <c r="Y60">
        <v>717</v>
      </c>
      <c r="Z60" s="20">
        <f>uptake_in_those_aged_70_by_ccg989[[#This Row],[Number of adults aged 72 vaccinated in quarter 1]]/uptake_in_those_aged_70_by_ccg989[[#This Row],[Number of adults aged 72 eligible in quarter 1]]*100</f>
        <v>24.255751014884979</v>
      </c>
      <c r="AA60" s="21">
        <v>2769</v>
      </c>
      <c r="AB60" s="21">
        <v>488</v>
      </c>
      <c r="AC60" s="25">
        <f>uptake_in_those_aged_70_by_ccg989[[#This Row],[Number of adults aged 73 vaccinated in quarter 1]]/uptake_in_those_aged_70_by_ccg989[[#This Row],[Number of adults aged 73 eligible in quarter 1]]*100</f>
        <v>17.623690863127482</v>
      </c>
      <c r="AD60" s="21">
        <v>2866</v>
      </c>
      <c r="AE60" s="21">
        <v>431</v>
      </c>
      <c r="AF60" s="20">
        <f>uptake_in_those_aged_70_by_ccg989[[#This Row],[Number of adults aged 74 vaccinated in quarter 1]]/uptake_in_those_aged_70_by_ccg989[[#This Row],[Number of adults aged 74 eligible in quarter 1]]*100</f>
        <v>15.038381018841591</v>
      </c>
      <c r="AG60" s="21">
        <v>2915</v>
      </c>
      <c r="AH60" s="21">
        <v>380</v>
      </c>
      <c r="AI60" s="25">
        <f>uptake_in_those_aged_70_by_ccg989[[#This Row],[Number of adults aged 75 vaccinated in quarter 1]]/uptake_in_those_aged_70_by_ccg989[[#This Row],[Number of adults aged 75 eligible in quarter 1]]*100</f>
        <v>13.036020583190394</v>
      </c>
      <c r="AJ60" s="21">
        <v>2995</v>
      </c>
      <c r="AK60" s="21">
        <v>290</v>
      </c>
      <c r="AL60" s="20">
        <f>uptake_in_those_aged_70_by_ccg989[[#This Row],[Number of adults aged 76 vaccinated in quarter 1]]/uptake_in_those_aged_70_by_ccg989[[#This Row],[Number of adults aged 76 eligible in quarter 1]]*100</f>
        <v>9.6828046744574294</v>
      </c>
      <c r="AM60" s="21">
        <v>3146</v>
      </c>
      <c r="AN60" s="21">
        <v>214</v>
      </c>
      <c r="AO60" s="25">
        <f>uptake_in_those_aged_70_by_ccg989[[#This Row],[Number of adults aged 77 vaccinated in quarter 1]]/uptake_in_those_aged_70_by_ccg989[[#This Row],[Number of adults aged 77 eligible in quarter 1]]*100</f>
        <v>6.8022886204704385</v>
      </c>
      <c r="AP60" s="21">
        <v>3522</v>
      </c>
      <c r="AQ60" s="21">
        <v>255</v>
      </c>
      <c r="AR60" s="25">
        <f>uptake_in_those_aged_70_by_ccg989[[#This Row],[Number of adults aged 78 vaccinated in quarter 1]]/uptake_in_those_aged_70_by_ccg989[[#This Row],[Number of adults aged 78 eligible in quarter 1]]*100</f>
        <v>7.2402044293015333</v>
      </c>
      <c r="AS60" s="21">
        <v>2740</v>
      </c>
      <c r="AT60" s="21">
        <v>185</v>
      </c>
      <c r="AU60" s="20">
        <f>uptake_in_those_aged_70_by_ccg989[[#This Row],[Number of adults aged 79 vaccinated in quarter 1]]/uptake_in_those_aged_70_by_ccg989[[#This Row],[Number of adults aged 79 eligible in quarter 1]]*100</f>
        <v>6.7518248175182478</v>
      </c>
      <c r="AV60" s="21">
        <v>2373</v>
      </c>
      <c r="AW60" s="21">
        <v>133</v>
      </c>
      <c r="AX60" s="25">
        <f>uptake_in_those_aged_70_by_ccg989[[#This Row],[Number of adults aged 80 vaccinated in quarter 1]]/uptake_in_those_aged_70_by_ccg989[[#This Row],[Number of adults aged 80 eligible in quarter 1]]*100</f>
        <v>5.6047197640117989</v>
      </c>
    </row>
    <row r="61" spans="1:50" x14ac:dyDescent="0.2">
      <c r="A61" t="s">
        <v>224</v>
      </c>
      <c r="B61" t="s">
        <v>225</v>
      </c>
      <c r="C61">
        <v>3113</v>
      </c>
      <c r="D61">
        <v>192</v>
      </c>
      <c r="E61" s="20">
        <f>uptake_in_those_aged_70_by_ccg989[[#This Row],[Number of adults aged 65 vaccinated in quarter 1]]/uptake_in_those_aged_70_by_ccg989[[#This Row],[Number of adults aged 65 eligible in quarter 1]]*100</f>
        <v>6.167683906199807</v>
      </c>
      <c r="F61">
        <v>2932</v>
      </c>
      <c r="G61">
        <v>934</v>
      </c>
      <c r="H61" s="20">
        <f>uptake_in_those_aged_70_by_ccg989[[#This Row],[Number of adults aged 66 vaccinated in quarter 1]]/uptake_in_those_aged_70_by_ccg989[[#This Row],[Number of adults aged 66 eligible in quarter 1]]*100</f>
        <v>31.855388813096862</v>
      </c>
      <c r="I61" s="21">
        <v>2713</v>
      </c>
      <c r="J61">
        <v>87</v>
      </c>
      <c r="K61" s="20">
        <f>uptake_in_those_aged_70_by_ccg989[[#This Row],[Number of adults aged 67 vaccinated in quarter 1]]/uptake_in_those_aged_70_by_ccg989[[#This Row],[Number of adults aged 67 eligible in quarter 1]]*100</f>
        <v>3.2067821599705124</v>
      </c>
      <c r="L61" s="21">
        <v>2525</v>
      </c>
      <c r="M61" s="21">
        <v>57</v>
      </c>
      <c r="N61" s="25">
        <f>uptake_in_those_aged_70_by_ccg989[[#This Row],[Number of adults aged 68 vaccinated in quarter 1]]/uptake_in_those_aged_70_by_ccg989[[#This Row],[Number of adults aged 68 eligible in quarter 1]]*100</f>
        <v>2.2574257425742572</v>
      </c>
      <c r="O61" s="21">
        <v>2379</v>
      </c>
      <c r="P61" s="21">
        <v>59</v>
      </c>
      <c r="Q61" s="25">
        <f>uptake_in_those_aged_70_by_ccg989[[#This Row],[Number of adults aged 69 vaccinated in quarter 1]]/uptake_in_those_aged_70_by_ccg989[[#This Row],[Number of adults aged 69 eligible in quarter 1]]*100</f>
        <v>2.4800336275746111</v>
      </c>
      <c r="R61" s="21">
        <v>2399</v>
      </c>
      <c r="S61" s="21">
        <v>208</v>
      </c>
      <c r="T61" s="20">
        <f>uptake_in_those_aged_70_by_ccg989[[#This Row],[Number of adults aged 70 vaccinated in quarter 1]]/uptake_in_those_aged_70_by_ccg989[[#This Row],[Number of adults aged 70 eligible in quarter 1]]*100</f>
        <v>8.6702792830345974</v>
      </c>
      <c r="U61">
        <v>2347</v>
      </c>
      <c r="V61">
        <v>1019</v>
      </c>
      <c r="W61" s="20">
        <f>uptake_in_those_aged_70_by_ccg989[[#This Row],[Number of adults aged 71 vaccinated in quarter 1]]/uptake_in_those_aged_70_by_ccg989[[#This Row],[Number of adults aged 71 eligible in quarter 1]]*100</f>
        <v>43.417128248828291</v>
      </c>
      <c r="X61">
        <v>2142</v>
      </c>
      <c r="Y61">
        <v>685</v>
      </c>
      <c r="Z61" s="20">
        <f>uptake_in_those_aged_70_by_ccg989[[#This Row],[Number of adults aged 72 vaccinated in quarter 1]]/uptake_in_those_aged_70_by_ccg989[[#This Row],[Number of adults aged 72 eligible in quarter 1]]*100</f>
        <v>31.979458450046682</v>
      </c>
      <c r="AA61" s="21">
        <v>2009</v>
      </c>
      <c r="AB61" s="21">
        <v>439</v>
      </c>
      <c r="AC61" s="25">
        <f>uptake_in_those_aged_70_by_ccg989[[#This Row],[Number of adults aged 73 vaccinated in quarter 1]]/uptake_in_those_aged_70_by_ccg989[[#This Row],[Number of adults aged 73 eligible in quarter 1]]*100</f>
        <v>21.851667496266799</v>
      </c>
      <c r="AD61" s="21">
        <v>2019</v>
      </c>
      <c r="AE61" s="21">
        <v>293</v>
      </c>
      <c r="AF61" s="20">
        <f>uptake_in_those_aged_70_by_ccg989[[#This Row],[Number of adults aged 74 vaccinated in quarter 1]]/uptake_in_those_aged_70_by_ccg989[[#This Row],[Number of adults aged 74 eligible in quarter 1]]*100</f>
        <v>14.512134720158496</v>
      </c>
      <c r="AG61" s="21">
        <v>1941</v>
      </c>
      <c r="AH61" s="21">
        <v>274</v>
      </c>
      <c r="AI61" s="25">
        <f>uptake_in_those_aged_70_by_ccg989[[#This Row],[Number of adults aged 75 vaccinated in quarter 1]]/uptake_in_those_aged_70_by_ccg989[[#This Row],[Number of adults aged 75 eligible in quarter 1]]*100</f>
        <v>14.116434827408552</v>
      </c>
      <c r="AJ61" s="21">
        <v>1949</v>
      </c>
      <c r="AK61" s="21">
        <v>206</v>
      </c>
      <c r="AL61" s="20">
        <f>uptake_in_those_aged_70_by_ccg989[[#This Row],[Number of adults aged 76 vaccinated in quarter 1]]/uptake_in_those_aged_70_by_ccg989[[#This Row],[Number of adults aged 76 eligible in quarter 1]]*100</f>
        <v>10.569522832221653</v>
      </c>
      <c r="AM61" s="21">
        <v>2064</v>
      </c>
      <c r="AN61" s="21">
        <v>211</v>
      </c>
      <c r="AO61" s="25">
        <f>uptake_in_those_aged_70_by_ccg989[[#This Row],[Number of adults aged 77 vaccinated in quarter 1]]/uptake_in_those_aged_70_by_ccg989[[#This Row],[Number of adults aged 77 eligible in quarter 1]]*100</f>
        <v>10.222868217054264</v>
      </c>
      <c r="AP61" s="21">
        <v>2136</v>
      </c>
      <c r="AQ61" s="21">
        <v>173</v>
      </c>
      <c r="AR61" s="25">
        <f>uptake_in_those_aged_70_by_ccg989[[#This Row],[Number of adults aged 78 vaccinated in quarter 1]]/uptake_in_those_aged_70_by_ccg989[[#This Row],[Number of adults aged 78 eligible in quarter 1]]*100</f>
        <v>8.0992509363295877</v>
      </c>
      <c r="AS61" s="21">
        <v>1694</v>
      </c>
      <c r="AT61" s="21">
        <v>104</v>
      </c>
      <c r="AU61" s="20">
        <f>uptake_in_those_aged_70_by_ccg989[[#This Row],[Number of adults aged 79 vaccinated in quarter 1]]/uptake_in_those_aged_70_by_ccg989[[#This Row],[Number of adults aged 79 eligible in quarter 1]]*100</f>
        <v>6.1393152302243212</v>
      </c>
      <c r="AV61" s="21">
        <v>1437</v>
      </c>
      <c r="AW61" s="21">
        <v>63</v>
      </c>
      <c r="AX61" s="25">
        <f>uptake_in_those_aged_70_by_ccg989[[#This Row],[Number of adults aged 80 vaccinated in quarter 1]]/uptake_in_those_aged_70_by_ccg989[[#This Row],[Number of adults aged 80 eligible in quarter 1]]*100</f>
        <v>4.3841336116910234</v>
      </c>
    </row>
    <row r="62" spans="1:50" x14ac:dyDescent="0.2">
      <c r="A62" t="s">
        <v>226</v>
      </c>
      <c r="B62" t="s">
        <v>227</v>
      </c>
      <c r="C62">
        <v>8732</v>
      </c>
      <c r="D62">
        <v>568</v>
      </c>
      <c r="E62" s="20">
        <f>uptake_in_those_aged_70_by_ccg989[[#This Row],[Number of adults aged 65 vaccinated in quarter 1]]/uptake_in_those_aged_70_by_ccg989[[#This Row],[Number of adults aged 65 eligible in quarter 1]]*100</f>
        <v>6.5048098946404034</v>
      </c>
      <c r="F62">
        <v>8073</v>
      </c>
      <c r="G62">
        <v>3196</v>
      </c>
      <c r="H62" s="20">
        <f>uptake_in_those_aged_70_by_ccg989[[#This Row],[Number of adults aged 66 vaccinated in quarter 1]]/uptake_in_those_aged_70_by_ccg989[[#This Row],[Number of adults aged 66 eligible in quarter 1]]*100</f>
        <v>39.588752632230893</v>
      </c>
      <c r="I62" s="21">
        <v>7951</v>
      </c>
      <c r="J62">
        <v>291</v>
      </c>
      <c r="K62" s="20">
        <f>uptake_in_those_aged_70_by_ccg989[[#This Row],[Number of adults aged 67 vaccinated in quarter 1]]/uptake_in_those_aged_70_by_ccg989[[#This Row],[Number of adults aged 67 eligible in quarter 1]]*100</f>
        <v>3.6599169915733873</v>
      </c>
      <c r="L62" s="21">
        <v>7537</v>
      </c>
      <c r="M62" s="21">
        <v>174</v>
      </c>
      <c r="N62" s="25">
        <f>uptake_in_those_aged_70_by_ccg989[[#This Row],[Number of adults aged 68 vaccinated in quarter 1]]/uptake_in_those_aged_70_by_ccg989[[#This Row],[Number of adults aged 68 eligible in quarter 1]]*100</f>
        <v>2.3086108531245855</v>
      </c>
      <c r="O62" s="21">
        <v>7231</v>
      </c>
      <c r="P62" s="21">
        <v>220</v>
      </c>
      <c r="Q62" s="25">
        <f>uptake_in_those_aged_70_by_ccg989[[#This Row],[Number of adults aged 69 vaccinated in quarter 1]]/uptake_in_those_aged_70_by_ccg989[[#This Row],[Number of adults aged 69 eligible in quarter 1]]*100</f>
        <v>3.0424560918268564</v>
      </c>
      <c r="R62" s="21">
        <v>6813</v>
      </c>
      <c r="S62" s="21">
        <v>749</v>
      </c>
      <c r="T62" s="20">
        <f>uptake_in_those_aged_70_by_ccg989[[#This Row],[Number of adults aged 70 vaccinated in quarter 1]]/uptake_in_those_aged_70_by_ccg989[[#This Row],[Number of adults aged 70 eligible in quarter 1]]*100</f>
        <v>10.993688536621166</v>
      </c>
      <c r="U62">
        <v>6748</v>
      </c>
      <c r="V62">
        <v>3531</v>
      </c>
      <c r="W62" s="20">
        <f>uptake_in_those_aged_70_by_ccg989[[#This Row],[Number of adults aged 71 vaccinated in quarter 1]]/uptake_in_those_aged_70_by_ccg989[[#This Row],[Number of adults aged 71 eligible in quarter 1]]*100</f>
        <v>52.326615293420275</v>
      </c>
      <c r="X62">
        <v>6726</v>
      </c>
      <c r="Y62">
        <v>2246</v>
      </c>
      <c r="Z62" s="20">
        <f>uptake_in_those_aged_70_by_ccg989[[#This Row],[Number of adults aged 72 vaccinated in quarter 1]]/uptake_in_those_aged_70_by_ccg989[[#This Row],[Number of adults aged 72 eligible in quarter 1]]*100</f>
        <v>33.392804044008329</v>
      </c>
      <c r="AA62" s="21">
        <v>6248</v>
      </c>
      <c r="AB62" s="21">
        <v>1162</v>
      </c>
      <c r="AC62" s="25">
        <f>uptake_in_those_aged_70_by_ccg989[[#This Row],[Number of adults aged 73 vaccinated in quarter 1]]/uptake_in_those_aged_70_by_ccg989[[#This Row],[Number of adults aged 73 eligible in quarter 1]]*100</f>
        <v>18.597951344430218</v>
      </c>
      <c r="AD62" s="21">
        <v>6392</v>
      </c>
      <c r="AE62" s="21">
        <v>970</v>
      </c>
      <c r="AF62" s="20">
        <f>uptake_in_those_aged_70_by_ccg989[[#This Row],[Number of adults aged 74 vaccinated in quarter 1]]/uptake_in_those_aged_70_by_ccg989[[#This Row],[Number of adults aged 74 eligible in quarter 1]]*100</f>
        <v>15.175219023779723</v>
      </c>
      <c r="AG62" s="21">
        <v>6426</v>
      </c>
      <c r="AH62" s="21">
        <v>790</v>
      </c>
      <c r="AI62" s="25">
        <f>uptake_in_those_aged_70_by_ccg989[[#This Row],[Number of adults aged 75 vaccinated in quarter 1]]/uptake_in_those_aged_70_by_ccg989[[#This Row],[Number of adults aged 75 eligible in quarter 1]]*100</f>
        <v>12.29380641145347</v>
      </c>
      <c r="AJ62" s="21">
        <v>6472</v>
      </c>
      <c r="AK62" s="21">
        <v>620</v>
      </c>
      <c r="AL62" s="20">
        <f>uptake_in_those_aged_70_by_ccg989[[#This Row],[Number of adults aged 76 vaccinated in quarter 1]]/uptake_in_those_aged_70_by_ccg989[[#This Row],[Number of adults aged 76 eligible in quarter 1]]*100</f>
        <v>9.5797280593325098</v>
      </c>
      <c r="AM62" s="21">
        <v>6709</v>
      </c>
      <c r="AN62" s="21">
        <v>477</v>
      </c>
      <c r="AO62" s="25">
        <f>uptake_in_those_aged_70_by_ccg989[[#This Row],[Number of adults aged 77 vaccinated in quarter 1]]/uptake_in_those_aged_70_by_ccg989[[#This Row],[Number of adults aged 77 eligible in quarter 1]]*100</f>
        <v>7.1098524370248928</v>
      </c>
      <c r="AP62" s="21">
        <v>7104</v>
      </c>
      <c r="AQ62" s="21">
        <v>439</v>
      </c>
      <c r="AR62" s="25">
        <f>uptake_in_those_aged_70_by_ccg989[[#This Row],[Number of adults aged 78 vaccinated in quarter 1]]/uptake_in_those_aged_70_by_ccg989[[#This Row],[Number of adults aged 78 eligible in quarter 1]]*100</f>
        <v>6.1796171171171173</v>
      </c>
      <c r="AS62" s="21">
        <v>5582</v>
      </c>
      <c r="AT62" s="21">
        <v>251</v>
      </c>
      <c r="AU62" s="20">
        <f>uptake_in_those_aged_70_by_ccg989[[#This Row],[Number of adults aged 79 vaccinated in quarter 1]]/uptake_in_those_aged_70_by_ccg989[[#This Row],[Number of adults aged 79 eligible in quarter 1]]*100</f>
        <v>4.4965962020781083</v>
      </c>
      <c r="AV62" s="21">
        <v>5100</v>
      </c>
      <c r="AW62" s="21">
        <v>184</v>
      </c>
      <c r="AX62" s="25">
        <f>uptake_in_those_aged_70_by_ccg989[[#This Row],[Number of adults aged 80 vaccinated in quarter 1]]/uptake_in_those_aged_70_by_ccg989[[#This Row],[Number of adults aged 80 eligible in quarter 1]]*100</f>
        <v>3.607843137254902</v>
      </c>
    </row>
    <row r="63" spans="1:50" x14ac:dyDescent="0.2">
      <c r="A63" t="s">
        <v>228</v>
      </c>
      <c r="B63" t="s">
        <v>229</v>
      </c>
      <c r="C63">
        <v>2221</v>
      </c>
      <c r="D63">
        <v>190</v>
      </c>
      <c r="E63" s="20">
        <f>uptake_in_those_aged_70_by_ccg989[[#This Row],[Number of adults aged 65 vaccinated in quarter 1]]/uptake_in_those_aged_70_by_ccg989[[#This Row],[Number of adults aged 65 eligible in quarter 1]]*100</f>
        <v>8.5547050877982898</v>
      </c>
      <c r="F63">
        <v>2257</v>
      </c>
      <c r="G63">
        <v>983</v>
      </c>
      <c r="H63" s="20">
        <f>uptake_in_those_aged_70_by_ccg989[[#This Row],[Number of adults aged 66 vaccinated in quarter 1]]/uptake_in_those_aged_70_by_ccg989[[#This Row],[Number of adults aged 66 eligible in quarter 1]]*100</f>
        <v>43.5533894550288</v>
      </c>
      <c r="I63" s="21">
        <v>2157</v>
      </c>
      <c r="J63">
        <v>67</v>
      </c>
      <c r="K63" s="20">
        <f>uptake_in_those_aged_70_by_ccg989[[#This Row],[Number of adults aged 67 vaccinated in quarter 1]]/uptake_in_those_aged_70_by_ccg989[[#This Row],[Number of adults aged 67 eligible in quarter 1]]*100</f>
        <v>3.1061659712563747</v>
      </c>
      <c r="L63" s="21">
        <v>1969</v>
      </c>
      <c r="M63" s="21">
        <v>44</v>
      </c>
      <c r="N63" s="25">
        <f>uptake_in_those_aged_70_by_ccg989[[#This Row],[Number of adults aged 68 vaccinated in quarter 1]]/uptake_in_those_aged_70_by_ccg989[[#This Row],[Number of adults aged 68 eligible in quarter 1]]*100</f>
        <v>2.2346368715083798</v>
      </c>
      <c r="O63" s="21">
        <v>1912</v>
      </c>
      <c r="P63" s="21">
        <v>37</v>
      </c>
      <c r="Q63" s="25">
        <f>uptake_in_those_aged_70_by_ccg989[[#This Row],[Number of adults aged 69 vaccinated in quarter 1]]/uptake_in_those_aged_70_by_ccg989[[#This Row],[Number of adults aged 69 eligible in quarter 1]]*100</f>
        <v>1.9351464435146442</v>
      </c>
      <c r="R63" s="21">
        <v>1780</v>
      </c>
      <c r="S63" s="21">
        <v>216</v>
      </c>
      <c r="T63" s="20">
        <f>uptake_in_those_aged_70_by_ccg989[[#This Row],[Number of adults aged 70 vaccinated in quarter 1]]/uptake_in_those_aged_70_by_ccg989[[#This Row],[Number of adults aged 70 eligible in quarter 1]]*100</f>
        <v>12.134831460674157</v>
      </c>
      <c r="U63">
        <v>1727</v>
      </c>
      <c r="V63">
        <v>874</v>
      </c>
      <c r="W63" s="20">
        <f>uptake_in_those_aged_70_by_ccg989[[#This Row],[Number of adults aged 71 vaccinated in quarter 1]]/uptake_in_those_aged_70_by_ccg989[[#This Row],[Number of adults aged 71 eligible in quarter 1]]*100</f>
        <v>50.607990735379275</v>
      </c>
      <c r="X63">
        <v>1632</v>
      </c>
      <c r="Y63">
        <v>433</v>
      </c>
      <c r="Z63" s="20">
        <f>uptake_in_those_aged_70_by_ccg989[[#This Row],[Number of adults aged 72 vaccinated in quarter 1]]/uptake_in_those_aged_70_by_ccg989[[#This Row],[Number of adults aged 72 eligible in quarter 1]]*100</f>
        <v>26.531862745098039</v>
      </c>
      <c r="AA63" s="21">
        <v>1572</v>
      </c>
      <c r="AB63" s="21">
        <v>215</v>
      </c>
      <c r="AC63" s="25">
        <f>uptake_in_those_aged_70_by_ccg989[[#This Row],[Number of adults aged 73 vaccinated in quarter 1]]/uptake_in_those_aged_70_by_ccg989[[#This Row],[Number of adults aged 73 eligible in quarter 1]]*100</f>
        <v>13.676844783715012</v>
      </c>
      <c r="AD63" s="21">
        <v>1520</v>
      </c>
      <c r="AE63" s="21">
        <v>145</v>
      </c>
      <c r="AF63" s="20">
        <f>uptake_in_those_aged_70_by_ccg989[[#This Row],[Number of adults aged 74 vaccinated in quarter 1]]/uptake_in_those_aged_70_by_ccg989[[#This Row],[Number of adults aged 74 eligible in quarter 1]]*100</f>
        <v>9.5394736842105274</v>
      </c>
      <c r="AG63" s="21">
        <v>1491</v>
      </c>
      <c r="AH63" s="21">
        <v>100</v>
      </c>
      <c r="AI63" s="25">
        <f>uptake_in_those_aged_70_by_ccg989[[#This Row],[Number of adults aged 75 vaccinated in quarter 1]]/uptake_in_those_aged_70_by_ccg989[[#This Row],[Number of adults aged 75 eligible in quarter 1]]*100</f>
        <v>6.7069081153588197</v>
      </c>
      <c r="AJ63" s="21">
        <v>1440</v>
      </c>
      <c r="AK63" s="21">
        <v>74</v>
      </c>
      <c r="AL63" s="20">
        <f>uptake_in_those_aged_70_by_ccg989[[#This Row],[Number of adults aged 76 vaccinated in quarter 1]]/uptake_in_those_aged_70_by_ccg989[[#This Row],[Number of adults aged 76 eligible in quarter 1]]*100</f>
        <v>5.1388888888888884</v>
      </c>
      <c r="AM63" s="21">
        <v>1587</v>
      </c>
      <c r="AN63" s="21">
        <v>70</v>
      </c>
      <c r="AO63" s="25">
        <f>uptake_in_those_aged_70_by_ccg989[[#This Row],[Number of adults aged 77 vaccinated in quarter 1]]/uptake_in_those_aged_70_by_ccg989[[#This Row],[Number of adults aged 77 eligible in quarter 1]]*100</f>
        <v>4.4108380592312546</v>
      </c>
      <c r="AP63" s="21">
        <v>1783</v>
      </c>
      <c r="AQ63" s="21">
        <v>62</v>
      </c>
      <c r="AR63" s="25">
        <f>uptake_in_those_aged_70_by_ccg989[[#This Row],[Number of adults aged 78 vaccinated in quarter 1]]/uptake_in_those_aged_70_by_ccg989[[#This Row],[Number of adults aged 78 eligible in quarter 1]]*100</f>
        <v>3.4772854739203587</v>
      </c>
      <c r="AS63" s="21">
        <v>1334</v>
      </c>
      <c r="AT63" s="21">
        <v>29</v>
      </c>
      <c r="AU63" s="20">
        <f>uptake_in_those_aged_70_by_ccg989[[#This Row],[Number of adults aged 79 vaccinated in quarter 1]]/uptake_in_those_aged_70_by_ccg989[[#This Row],[Number of adults aged 79 eligible in quarter 1]]*100</f>
        <v>2.1739130434782608</v>
      </c>
      <c r="AV63" s="21">
        <v>1262</v>
      </c>
      <c r="AW63" s="21">
        <v>21</v>
      </c>
      <c r="AX63" s="25">
        <f>uptake_in_those_aged_70_by_ccg989[[#This Row],[Number of adults aged 80 vaccinated in quarter 1]]/uptake_in_those_aged_70_by_ccg989[[#This Row],[Number of adults aged 80 eligible in quarter 1]]*100</f>
        <v>1.6640253565768619</v>
      </c>
    </row>
    <row r="64" spans="1:50" x14ac:dyDescent="0.2">
      <c r="A64" t="s">
        <v>230</v>
      </c>
      <c r="B64" t="s">
        <v>231</v>
      </c>
      <c r="C64">
        <v>10830</v>
      </c>
      <c r="D64">
        <v>749</v>
      </c>
      <c r="E64" s="20">
        <f>uptake_in_those_aged_70_by_ccg989[[#This Row],[Number of adults aged 65 vaccinated in quarter 1]]/uptake_in_those_aged_70_by_ccg989[[#This Row],[Number of adults aged 65 eligible in quarter 1]]*100</f>
        <v>6.9159741458910435</v>
      </c>
      <c r="F64">
        <v>10901</v>
      </c>
      <c r="G64">
        <v>4178</v>
      </c>
      <c r="H64" s="20">
        <f>uptake_in_those_aged_70_by_ccg989[[#This Row],[Number of adults aged 66 vaccinated in quarter 1]]/uptake_in_those_aged_70_by_ccg989[[#This Row],[Number of adults aged 66 eligible in quarter 1]]*100</f>
        <v>38.326759012934595</v>
      </c>
      <c r="I64" s="21">
        <v>10672</v>
      </c>
      <c r="J64">
        <v>192</v>
      </c>
      <c r="K64" s="20">
        <f>uptake_in_those_aged_70_by_ccg989[[#This Row],[Number of adults aged 67 vaccinated in quarter 1]]/uptake_in_those_aged_70_by_ccg989[[#This Row],[Number of adults aged 67 eligible in quarter 1]]*100</f>
        <v>1.7991004497751124</v>
      </c>
      <c r="L64" s="21">
        <v>10329</v>
      </c>
      <c r="M64" s="21">
        <v>139</v>
      </c>
      <c r="N64" s="25">
        <f>uptake_in_those_aged_70_by_ccg989[[#This Row],[Number of adults aged 68 vaccinated in quarter 1]]/uptake_in_those_aged_70_by_ccg989[[#This Row],[Number of adults aged 68 eligible in quarter 1]]*100</f>
        <v>1.3457256268757867</v>
      </c>
      <c r="O64" s="21">
        <v>9814</v>
      </c>
      <c r="P64" s="21">
        <v>126</v>
      </c>
      <c r="Q64" s="25">
        <f>uptake_in_those_aged_70_by_ccg989[[#This Row],[Number of adults aged 69 vaccinated in quarter 1]]/uptake_in_those_aged_70_by_ccg989[[#This Row],[Number of adults aged 69 eligible in quarter 1]]*100</f>
        <v>1.2838801711840229</v>
      </c>
      <c r="R64" s="21">
        <v>9488</v>
      </c>
      <c r="S64" s="21">
        <v>995</v>
      </c>
      <c r="T64" s="20">
        <f>uptake_in_those_aged_70_by_ccg989[[#This Row],[Number of adults aged 70 vaccinated in quarter 1]]/uptake_in_those_aged_70_by_ccg989[[#This Row],[Number of adults aged 70 eligible in quarter 1]]*100</f>
        <v>10.486930860033727</v>
      </c>
      <c r="U64">
        <v>9631</v>
      </c>
      <c r="V64">
        <v>4934</v>
      </c>
      <c r="W64" s="20">
        <f>uptake_in_those_aged_70_by_ccg989[[#This Row],[Number of adults aged 71 vaccinated in quarter 1]]/uptake_in_those_aged_70_by_ccg989[[#This Row],[Number of adults aged 71 eligible in quarter 1]]*100</f>
        <v>51.230401827432246</v>
      </c>
      <c r="X64">
        <v>9465</v>
      </c>
      <c r="Y64">
        <v>2521</v>
      </c>
      <c r="Z64" s="20">
        <f>uptake_in_those_aged_70_by_ccg989[[#This Row],[Number of adults aged 72 vaccinated in quarter 1]]/uptake_in_those_aged_70_by_ccg989[[#This Row],[Number of adults aged 72 eligible in quarter 1]]*100</f>
        <v>26.634970945589014</v>
      </c>
      <c r="AA64" s="21">
        <v>9047</v>
      </c>
      <c r="AB64" s="21">
        <v>1496</v>
      </c>
      <c r="AC64" s="25">
        <f>uptake_in_those_aged_70_by_ccg989[[#This Row],[Number of adults aged 73 vaccinated in quarter 1]]/uptake_in_those_aged_70_by_ccg989[[#This Row],[Number of adults aged 73 eligible in quarter 1]]*100</f>
        <v>16.535868243616669</v>
      </c>
      <c r="AD64" s="21">
        <v>9342</v>
      </c>
      <c r="AE64" s="21">
        <v>1128</v>
      </c>
      <c r="AF64" s="20">
        <f>uptake_in_those_aged_70_by_ccg989[[#This Row],[Number of adults aged 74 vaccinated in quarter 1]]/uptake_in_those_aged_70_by_ccg989[[#This Row],[Number of adults aged 74 eligible in quarter 1]]*100</f>
        <v>12.074502247912653</v>
      </c>
      <c r="AG64" s="21">
        <v>9429</v>
      </c>
      <c r="AH64" s="21">
        <v>1030</v>
      </c>
      <c r="AI64" s="25">
        <f>uptake_in_those_aged_70_by_ccg989[[#This Row],[Number of adults aged 75 vaccinated in quarter 1]]/uptake_in_those_aged_70_by_ccg989[[#This Row],[Number of adults aged 75 eligible in quarter 1]]*100</f>
        <v>10.923745890338319</v>
      </c>
      <c r="AJ64" s="21">
        <v>9446</v>
      </c>
      <c r="AK64" s="21">
        <v>813</v>
      </c>
      <c r="AL64" s="20">
        <f>uptake_in_those_aged_70_by_ccg989[[#This Row],[Number of adults aged 76 vaccinated in quarter 1]]/uptake_in_those_aged_70_by_ccg989[[#This Row],[Number of adults aged 76 eligible in quarter 1]]*100</f>
        <v>8.6068177006140161</v>
      </c>
      <c r="AM64" s="21">
        <v>10074</v>
      </c>
      <c r="AN64" s="21">
        <v>633</v>
      </c>
      <c r="AO64" s="25">
        <f>uptake_in_those_aged_70_by_ccg989[[#This Row],[Number of adults aged 77 vaccinated in quarter 1]]/uptake_in_those_aged_70_by_ccg989[[#This Row],[Number of adults aged 77 eligible in quarter 1]]*100</f>
        <v>6.2835020845741507</v>
      </c>
      <c r="AP64" s="21">
        <v>11353</v>
      </c>
      <c r="AQ64" s="21">
        <v>621</v>
      </c>
      <c r="AR64" s="25">
        <f>uptake_in_those_aged_70_by_ccg989[[#This Row],[Number of adults aged 78 vaccinated in quarter 1]]/uptake_in_those_aged_70_by_ccg989[[#This Row],[Number of adults aged 78 eligible in quarter 1]]*100</f>
        <v>5.4699198449748963</v>
      </c>
      <c r="AS64" s="21">
        <v>8743</v>
      </c>
      <c r="AT64" s="21">
        <v>422</v>
      </c>
      <c r="AU64" s="20">
        <f>uptake_in_those_aged_70_by_ccg989[[#This Row],[Number of adults aged 79 vaccinated in quarter 1]]/uptake_in_those_aged_70_by_ccg989[[#This Row],[Number of adults aged 79 eligible in quarter 1]]*100</f>
        <v>4.8267185176712797</v>
      </c>
      <c r="AV64" s="21">
        <v>7755</v>
      </c>
      <c r="AW64" s="21">
        <v>297</v>
      </c>
      <c r="AX64" s="25">
        <f>uptake_in_those_aged_70_by_ccg989[[#This Row],[Number of adults aged 80 vaccinated in quarter 1]]/uptake_in_those_aged_70_by_ccg989[[#This Row],[Number of adults aged 80 eligible in quarter 1]]*100</f>
        <v>3.8297872340425529</v>
      </c>
    </row>
    <row r="65" spans="1:50" x14ac:dyDescent="0.2">
      <c r="A65" t="s">
        <v>232</v>
      </c>
      <c r="B65" t="s">
        <v>233</v>
      </c>
      <c r="C65">
        <v>8861</v>
      </c>
      <c r="D65">
        <v>658</v>
      </c>
      <c r="E65" s="20">
        <f>uptake_in_those_aged_70_by_ccg989[[#This Row],[Number of adults aged 65 vaccinated in quarter 1]]/uptake_in_those_aged_70_by_ccg989[[#This Row],[Number of adults aged 65 eligible in quarter 1]]*100</f>
        <v>7.4257984426136998</v>
      </c>
      <c r="F65">
        <v>8537</v>
      </c>
      <c r="G65">
        <v>3513</v>
      </c>
      <c r="H65" s="20">
        <f>uptake_in_those_aged_70_by_ccg989[[#This Row],[Number of adults aged 66 vaccinated in quarter 1]]/uptake_in_those_aged_70_by_ccg989[[#This Row],[Number of adults aged 66 eligible in quarter 1]]*100</f>
        <v>41.150286986060678</v>
      </c>
      <c r="I65" s="21">
        <v>8037</v>
      </c>
      <c r="J65">
        <v>173</v>
      </c>
      <c r="K65" s="20">
        <f>uptake_in_those_aged_70_by_ccg989[[#This Row],[Number of adults aged 67 vaccinated in quarter 1]]/uptake_in_those_aged_70_by_ccg989[[#This Row],[Number of adults aged 67 eligible in quarter 1]]*100</f>
        <v>2.1525444817718054</v>
      </c>
      <c r="L65" s="21">
        <v>7652</v>
      </c>
      <c r="M65" s="21">
        <v>128</v>
      </c>
      <c r="N65" s="25">
        <f>uptake_in_those_aged_70_by_ccg989[[#This Row],[Number of adults aged 68 vaccinated in quarter 1]]/uptake_in_those_aged_70_by_ccg989[[#This Row],[Number of adults aged 68 eligible in quarter 1]]*100</f>
        <v>1.6727652901202299</v>
      </c>
      <c r="O65" s="21">
        <v>7475</v>
      </c>
      <c r="P65" s="21">
        <v>113</v>
      </c>
      <c r="Q65" s="25">
        <f>uptake_in_those_aged_70_by_ccg989[[#This Row],[Number of adults aged 69 vaccinated in quarter 1]]/uptake_in_those_aged_70_by_ccg989[[#This Row],[Number of adults aged 69 eligible in quarter 1]]*100</f>
        <v>1.5117056856187292</v>
      </c>
      <c r="R65" s="21">
        <v>7195</v>
      </c>
      <c r="S65" s="21">
        <v>846</v>
      </c>
      <c r="T65" s="20">
        <f>uptake_in_those_aged_70_by_ccg989[[#This Row],[Number of adults aged 70 vaccinated in quarter 1]]/uptake_in_those_aged_70_by_ccg989[[#This Row],[Number of adults aged 70 eligible in quarter 1]]*100</f>
        <v>11.758165392633774</v>
      </c>
      <c r="U65">
        <v>7136</v>
      </c>
      <c r="V65">
        <v>3821</v>
      </c>
      <c r="W65" s="20">
        <f>uptake_in_those_aged_70_by_ccg989[[#This Row],[Number of adults aged 71 vaccinated in quarter 1]]/uptake_in_those_aged_70_by_ccg989[[#This Row],[Number of adults aged 71 eligible in quarter 1]]*100</f>
        <v>53.54540358744395</v>
      </c>
      <c r="X65">
        <v>7087</v>
      </c>
      <c r="Y65">
        <v>2208</v>
      </c>
      <c r="Z65" s="20">
        <f>uptake_in_those_aged_70_by_ccg989[[#This Row],[Number of adults aged 72 vaccinated in quarter 1]]/uptake_in_those_aged_70_by_ccg989[[#This Row],[Number of adults aged 72 eligible in quarter 1]]*100</f>
        <v>31.155637081981091</v>
      </c>
      <c r="AA65" s="21">
        <v>6807</v>
      </c>
      <c r="AB65" s="21">
        <v>1251</v>
      </c>
      <c r="AC65" s="25">
        <f>uptake_in_those_aged_70_by_ccg989[[#This Row],[Number of adults aged 73 vaccinated in quarter 1]]/uptake_in_those_aged_70_by_ccg989[[#This Row],[Number of adults aged 73 eligible in quarter 1]]*100</f>
        <v>18.378140149845748</v>
      </c>
      <c r="AD65" s="21">
        <v>6755</v>
      </c>
      <c r="AE65" s="21">
        <v>969</v>
      </c>
      <c r="AF65" s="20">
        <f>uptake_in_those_aged_70_by_ccg989[[#This Row],[Number of adults aged 74 vaccinated in quarter 1]]/uptake_in_those_aged_70_by_ccg989[[#This Row],[Number of adults aged 74 eligible in quarter 1]]*100</f>
        <v>14.344929681717247</v>
      </c>
      <c r="AG65" s="21">
        <v>6810</v>
      </c>
      <c r="AH65" s="21">
        <v>813</v>
      </c>
      <c r="AI65" s="25">
        <f>uptake_in_those_aged_70_by_ccg989[[#This Row],[Number of adults aged 75 vaccinated in quarter 1]]/uptake_in_those_aged_70_by_ccg989[[#This Row],[Number of adults aged 75 eligible in quarter 1]]*100</f>
        <v>11.938325991189428</v>
      </c>
      <c r="AJ65" s="21">
        <v>7039</v>
      </c>
      <c r="AK65" s="21">
        <v>657</v>
      </c>
      <c r="AL65" s="20">
        <f>uptake_in_those_aged_70_by_ccg989[[#This Row],[Number of adults aged 76 vaccinated in quarter 1]]/uptake_in_those_aged_70_by_ccg989[[#This Row],[Number of adults aged 76 eligible in quarter 1]]*100</f>
        <v>9.3337121750248606</v>
      </c>
      <c r="AM65" s="21">
        <v>7070</v>
      </c>
      <c r="AN65" s="21">
        <v>542</v>
      </c>
      <c r="AO65" s="25">
        <f>uptake_in_those_aged_70_by_ccg989[[#This Row],[Number of adults aged 77 vaccinated in quarter 1]]/uptake_in_those_aged_70_by_ccg989[[#This Row],[Number of adults aged 77 eligible in quarter 1]]*100</f>
        <v>7.6661951909476667</v>
      </c>
      <c r="AP65" s="21">
        <v>7708</v>
      </c>
      <c r="AQ65" s="21">
        <v>523</v>
      </c>
      <c r="AR65" s="25">
        <f>uptake_in_those_aged_70_by_ccg989[[#This Row],[Number of adults aged 78 vaccinated in quarter 1]]/uptake_in_those_aged_70_by_ccg989[[#This Row],[Number of adults aged 78 eligible in quarter 1]]*100</f>
        <v>6.7851582771146859</v>
      </c>
      <c r="AS65" s="21">
        <v>6004</v>
      </c>
      <c r="AT65" s="21">
        <v>316</v>
      </c>
      <c r="AU65" s="20">
        <f>uptake_in_those_aged_70_by_ccg989[[#This Row],[Number of adults aged 79 vaccinated in quarter 1]]/uptake_in_those_aged_70_by_ccg989[[#This Row],[Number of adults aged 79 eligible in quarter 1]]*100</f>
        <v>5.2631578947368416</v>
      </c>
      <c r="AV65" s="21">
        <v>5340</v>
      </c>
      <c r="AW65" s="21">
        <v>220</v>
      </c>
      <c r="AX65" s="25">
        <f>uptake_in_those_aged_70_by_ccg989[[#This Row],[Number of adults aged 80 vaccinated in quarter 1]]/uptake_in_those_aged_70_by_ccg989[[#This Row],[Number of adults aged 80 eligible in quarter 1]]*100</f>
        <v>4.119850187265917</v>
      </c>
    </row>
    <row r="66" spans="1:50" x14ac:dyDescent="0.2">
      <c r="A66" t="s">
        <v>234</v>
      </c>
      <c r="B66" t="s">
        <v>235</v>
      </c>
      <c r="C66">
        <v>8491</v>
      </c>
      <c r="D66">
        <v>528</v>
      </c>
      <c r="E66" s="20">
        <f>uptake_in_those_aged_70_by_ccg989[[#This Row],[Number of adults aged 65 vaccinated in quarter 1]]/uptake_in_those_aged_70_by_ccg989[[#This Row],[Number of adults aged 65 eligible in quarter 1]]*100</f>
        <v>6.2183488399481801</v>
      </c>
      <c r="F66">
        <v>8304</v>
      </c>
      <c r="G66">
        <v>2836</v>
      </c>
      <c r="H66" s="20">
        <f>uptake_in_those_aged_70_by_ccg989[[#This Row],[Number of adults aged 66 vaccinated in quarter 1]]/uptake_in_those_aged_70_by_ccg989[[#This Row],[Number of adults aged 66 eligible in quarter 1]]*100</f>
        <v>34.152215799614645</v>
      </c>
      <c r="I66" s="21">
        <v>8122</v>
      </c>
      <c r="J66">
        <v>254</v>
      </c>
      <c r="K66" s="20">
        <f>uptake_in_those_aged_70_by_ccg989[[#This Row],[Number of adults aged 67 vaccinated in quarter 1]]/uptake_in_those_aged_70_by_ccg989[[#This Row],[Number of adults aged 67 eligible in quarter 1]]*100</f>
        <v>3.1273085446934252</v>
      </c>
      <c r="L66" s="21">
        <v>8067</v>
      </c>
      <c r="M66" s="21">
        <v>154</v>
      </c>
      <c r="N66" s="25">
        <f>uptake_in_those_aged_70_by_ccg989[[#This Row],[Number of adults aged 68 vaccinated in quarter 1]]/uptake_in_those_aged_70_by_ccg989[[#This Row],[Number of adults aged 68 eligible in quarter 1]]*100</f>
        <v>1.9090120242965167</v>
      </c>
      <c r="O66" s="21">
        <v>7792</v>
      </c>
      <c r="P66" s="21">
        <v>169</v>
      </c>
      <c r="Q66" s="25">
        <f>uptake_in_those_aged_70_by_ccg989[[#This Row],[Number of adults aged 69 vaccinated in quarter 1]]/uptake_in_those_aged_70_by_ccg989[[#This Row],[Number of adults aged 69 eligible in quarter 1]]*100</f>
        <v>2.1688911704312113</v>
      </c>
      <c r="R66" s="21">
        <v>7346</v>
      </c>
      <c r="S66" s="21">
        <v>744</v>
      </c>
      <c r="T66" s="20">
        <f>uptake_in_those_aged_70_by_ccg989[[#This Row],[Number of adults aged 70 vaccinated in quarter 1]]/uptake_in_those_aged_70_by_ccg989[[#This Row],[Number of adults aged 70 eligible in quarter 1]]*100</f>
        <v>10.12796079499047</v>
      </c>
      <c r="U66">
        <v>7351</v>
      </c>
      <c r="V66">
        <v>3341</v>
      </c>
      <c r="W66" s="20">
        <f>uptake_in_those_aged_70_by_ccg989[[#This Row],[Number of adults aged 71 vaccinated in quarter 1]]/uptake_in_those_aged_70_by_ccg989[[#This Row],[Number of adults aged 71 eligible in quarter 1]]*100</f>
        <v>45.449598694055233</v>
      </c>
      <c r="X66">
        <v>7358</v>
      </c>
      <c r="Y66">
        <v>2091</v>
      </c>
      <c r="Z66" s="20">
        <f>uptake_in_those_aged_70_by_ccg989[[#This Row],[Number of adults aged 72 vaccinated in quarter 1]]/uptake_in_those_aged_70_by_ccg989[[#This Row],[Number of adults aged 72 eligible in quarter 1]]*100</f>
        <v>28.418048382712698</v>
      </c>
      <c r="AA66" s="21">
        <v>7031</v>
      </c>
      <c r="AB66" s="21">
        <v>1245</v>
      </c>
      <c r="AC66" s="25">
        <f>uptake_in_those_aged_70_by_ccg989[[#This Row],[Number of adults aged 73 vaccinated in quarter 1]]/uptake_in_those_aged_70_by_ccg989[[#This Row],[Number of adults aged 73 eligible in quarter 1]]*100</f>
        <v>17.707296259422559</v>
      </c>
      <c r="AD66" s="21">
        <v>7110</v>
      </c>
      <c r="AE66" s="21">
        <v>1044</v>
      </c>
      <c r="AF66" s="20">
        <f>uptake_in_those_aged_70_by_ccg989[[#This Row],[Number of adults aged 74 vaccinated in quarter 1]]/uptake_in_those_aged_70_by_ccg989[[#This Row],[Number of adults aged 74 eligible in quarter 1]]*100</f>
        <v>14.683544303797468</v>
      </c>
      <c r="AG66" s="21">
        <v>7104</v>
      </c>
      <c r="AH66" s="21">
        <v>824</v>
      </c>
      <c r="AI66" s="25">
        <f>uptake_in_those_aged_70_by_ccg989[[#This Row],[Number of adults aged 75 vaccinated in quarter 1]]/uptake_in_those_aged_70_by_ccg989[[#This Row],[Number of adults aged 75 eligible in quarter 1]]*100</f>
        <v>11.599099099099099</v>
      </c>
      <c r="AJ66" s="21">
        <v>7421</v>
      </c>
      <c r="AK66" s="21">
        <v>623</v>
      </c>
      <c r="AL66" s="20">
        <f>uptake_in_those_aged_70_by_ccg989[[#This Row],[Number of adults aged 76 vaccinated in quarter 1]]/uptake_in_those_aged_70_by_ccg989[[#This Row],[Number of adults aged 76 eligible in quarter 1]]*100</f>
        <v>8.3950950006737628</v>
      </c>
      <c r="AM66" s="21">
        <v>7555</v>
      </c>
      <c r="AN66" s="21">
        <v>486</v>
      </c>
      <c r="AO66" s="25">
        <f>uptake_in_those_aged_70_by_ccg989[[#This Row],[Number of adults aged 77 vaccinated in quarter 1]]/uptake_in_those_aged_70_by_ccg989[[#This Row],[Number of adults aged 77 eligible in quarter 1]]*100</f>
        <v>6.4328259430840502</v>
      </c>
      <c r="AP66" s="21">
        <v>8396</v>
      </c>
      <c r="AQ66" s="21">
        <v>494</v>
      </c>
      <c r="AR66" s="25">
        <f>uptake_in_those_aged_70_by_ccg989[[#This Row],[Number of adults aged 78 vaccinated in quarter 1]]/uptake_in_those_aged_70_by_ccg989[[#This Row],[Number of adults aged 78 eligible in quarter 1]]*100</f>
        <v>5.8837541686517394</v>
      </c>
      <c r="AS66" s="21">
        <v>6612</v>
      </c>
      <c r="AT66" s="21">
        <v>281</v>
      </c>
      <c r="AU66" s="20">
        <f>uptake_in_those_aged_70_by_ccg989[[#This Row],[Number of adults aged 79 vaccinated in quarter 1]]/uptake_in_those_aged_70_by_ccg989[[#This Row],[Number of adults aged 79 eligible in quarter 1]]*100</f>
        <v>4.2498487598306109</v>
      </c>
      <c r="AV66" s="21">
        <v>5689</v>
      </c>
      <c r="AW66" s="21">
        <v>214</v>
      </c>
      <c r="AX66" s="25">
        <f>uptake_in_those_aged_70_by_ccg989[[#This Row],[Number of adults aged 80 vaccinated in quarter 1]]/uptake_in_those_aged_70_by_ccg989[[#This Row],[Number of adults aged 80 eligible in quarter 1]]*100</f>
        <v>3.761645280365618</v>
      </c>
    </row>
    <row r="67" spans="1:50" x14ac:dyDescent="0.2">
      <c r="A67" t="s">
        <v>236</v>
      </c>
      <c r="B67" t="s">
        <v>237</v>
      </c>
      <c r="C67">
        <v>8097</v>
      </c>
      <c r="D67">
        <v>514</v>
      </c>
      <c r="E67" s="20">
        <f>uptake_in_those_aged_70_by_ccg989[[#This Row],[Number of adults aged 65 vaccinated in quarter 1]]/uptake_in_those_aged_70_by_ccg989[[#This Row],[Number of adults aged 65 eligible in quarter 1]]*100</f>
        <v>6.3480301346177601</v>
      </c>
      <c r="F67">
        <v>8092</v>
      </c>
      <c r="G67">
        <v>2949</v>
      </c>
      <c r="H67" s="20">
        <f>uptake_in_those_aged_70_by_ccg989[[#This Row],[Number of adults aged 66 vaccinated in quarter 1]]/uptake_in_those_aged_70_by_ccg989[[#This Row],[Number of adults aged 66 eligible in quarter 1]]*100</f>
        <v>36.443400889767673</v>
      </c>
      <c r="I67" s="21">
        <v>7679</v>
      </c>
      <c r="J67">
        <v>186</v>
      </c>
      <c r="K67" s="20">
        <f>uptake_in_those_aged_70_by_ccg989[[#This Row],[Number of adults aged 67 vaccinated in quarter 1]]/uptake_in_those_aged_70_by_ccg989[[#This Row],[Number of adults aged 67 eligible in quarter 1]]*100</f>
        <v>2.4221903893736165</v>
      </c>
      <c r="L67" s="21">
        <v>7637</v>
      </c>
      <c r="M67" s="21">
        <v>150</v>
      </c>
      <c r="N67" s="25">
        <f>uptake_in_those_aged_70_by_ccg989[[#This Row],[Number of adults aged 68 vaccinated in quarter 1]]/uptake_in_those_aged_70_by_ccg989[[#This Row],[Number of adults aged 68 eligible in quarter 1]]*100</f>
        <v>1.9641220374492601</v>
      </c>
      <c r="O67" s="21">
        <v>7276</v>
      </c>
      <c r="P67" s="21">
        <v>128</v>
      </c>
      <c r="Q67" s="25">
        <f>uptake_in_those_aged_70_by_ccg989[[#This Row],[Number of adults aged 69 vaccinated in quarter 1]]/uptake_in_those_aged_70_by_ccg989[[#This Row],[Number of adults aged 69 eligible in quarter 1]]*100</f>
        <v>1.7592083562396923</v>
      </c>
      <c r="R67" s="21">
        <v>7026</v>
      </c>
      <c r="S67" s="21">
        <v>653</v>
      </c>
      <c r="T67" s="20">
        <f>uptake_in_those_aged_70_by_ccg989[[#This Row],[Number of adults aged 70 vaccinated in quarter 1]]/uptake_in_those_aged_70_by_ccg989[[#This Row],[Number of adults aged 70 eligible in quarter 1]]*100</f>
        <v>9.2940506689439228</v>
      </c>
      <c r="U67">
        <v>7233</v>
      </c>
      <c r="V67">
        <v>3518</v>
      </c>
      <c r="W67" s="20">
        <f>uptake_in_those_aged_70_by_ccg989[[#This Row],[Number of adults aged 71 vaccinated in quarter 1]]/uptake_in_those_aged_70_by_ccg989[[#This Row],[Number of adults aged 71 eligible in quarter 1]]*100</f>
        <v>48.638186091524958</v>
      </c>
      <c r="X67">
        <v>7181</v>
      </c>
      <c r="Y67">
        <v>2269</v>
      </c>
      <c r="Z67" s="20">
        <f>uptake_in_those_aged_70_by_ccg989[[#This Row],[Number of adults aged 72 vaccinated in quarter 1]]/uptake_in_those_aged_70_by_ccg989[[#This Row],[Number of adults aged 72 eligible in quarter 1]]*100</f>
        <v>31.59727057512881</v>
      </c>
      <c r="AA67" s="21">
        <v>6995</v>
      </c>
      <c r="AB67" s="21">
        <v>1317</v>
      </c>
      <c r="AC67" s="25">
        <f>uptake_in_those_aged_70_by_ccg989[[#This Row],[Number of adults aged 73 vaccinated in quarter 1]]/uptake_in_those_aged_70_by_ccg989[[#This Row],[Number of adults aged 73 eligible in quarter 1]]*100</f>
        <v>18.827734095782702</v>
      </c>
      <c r="AD67" s="21">
        <v>7153</v>
      </c>
      <c r="AE67" s="21">
        <v>1091</v>
      </c>
      <c r="AF67" s="20">
        <f>uptake_in_those_aged_70_by_ccg989[[#This Row],[Number of adults aged 74 vaccinated in quarter 1]]/uptake_in_those_aged_70_by_ccg989[[#This Row],[Number of adults aged 74 eligible in quarter 1]]*100</f>
        <v>15.252341674821754</v>
      </c>
      <c r="AG67" s="21">
        <v>6935</v>
      </c>
      <c r="AH67" s="21">
        <v>848</v>
      </c>
      <c r="AI67" s="25">
        <f>uptake_in_those_aged_70_by_ccg989[[#This Row],[Number of adults aged 75 vaccinated in quarter 1]]/uptake_in_those_aged_70_by_ccg989[[#This Row],[Number of adults aged 75 eligible in quarter 1]]*100</f>
        <v>12.227829848594087</v>
      </c>
      <c r="AJ67" s="21">
        <v>7117</v>
      </c>
      <c r="AK67" s="21">
        <v>646</v>
      </c>
      <c r="AL67" s="20">
        <f>uptake_in_those_aged_70_by_ccg989[[#This Row],[Number of adults aged 76 vaccinated in quarter 1]]/uptake_in_those_aged_70_by_ccg989[[#This Row],[Number of adults aged 76 eligible in quarter 1]]*100</f>
        <v>9.0768582267809474</v>
      </c>
      <c r="AM67" s="21">
        <v>7421</v>
      </c>
      <c r="AN67" s="21">
        <v>584</v>
      </c>
      <c r="AO67" s="25">
        <f>uptake_in_those_aged_70_by_ccg989[[#This Row],[Number of adults aged 77 vaccinated in quarter 1]]/uptake_in_those_aged_70_by_ccg989[[#This Row],[Number of adults aged 77 eligible in quarter 1]]*100</f>
        <v>7.8695593585770105</v>
      </c>
      <c r="AP67" s="21">
        <v>7996</v>
      </c>
      <c r="AQ67" s="21">
        <v>382</v>
      </c>
      <c r="AR67" s="25">
        <f>uptake_in_those_aged_70_by_ccg989[[#This Row],[Number of adults aged 78 vaccinated in quarter 1]]/uptake_in_those_aged_70_by_ccg989[[#This Row],[Number of adults aged 78 eligible in quarter 1]]*100</f>
        <v>4.7773886943471737</v>
      </c>
      <c r="AS67" s="21">
        <v>6149</v>
      </c>
      <c r="AT67" s="21">
        <v>219</v>
      </c>
      <c r="AU67" s="20">
        <f>uptake_in_those_aged_70_by_ccg989[[#This Row],[Number of adults aged 79 vaccinated in quarter 1]]/uptake_in_those_aged_70_by_ccg989[[#This Row],[Number of adults aged 79 eligible in quarter 1]]*100</f>
        <v>3.561554724345422</v>
      </c>
      <c r="AV67" s="21">
        <v>5641</v>
      </c>
      <c r="AW67" s="21">
        <v>169</v>
      </c>
      <c r="AX67" s="25">
        <f>uptake_in_those_aged_70_by_ccg989[[#This Row],[Number of adults aged 80 vaccinated in quarter 1]]/uptake_in_those_aged_70_by_ccg989[[#This Row],[Number of adults aged 80 eligible in quarter 1]]*100</f>
        <v>2.9959227087395854</v>
      </c>
    </row>
    <row r="68" spans="1:50" x14ac:dyDescent="0.2">
      <c r="A68" t="s">
        <v>238</v>
      </c>
      <c r="B68" t="s">
        <v>239</v>
      </c>
      <c r="C68">
        <v>4596</v>
      </c>
      <c r="D68">
        <v>234</v>
      </c>
      <c r="E68" s="20">
        <f>uptake_in_those_aged_70_by_ccg989[[#This Row],[Number of adults aged 65 vaccinated in quarter 1]]/uptake_in_those_aged_70_by_ccg989[[#This Row],[Number of adults aged 65 eligible in quarter 1]]*100</f>
        <v>5.0913838120104433</v>
      </c>
      <c r="F68">
        <v>4415</v>
      </c>
      <c r="G68">
        <v>1452</v>
      </c>
      <c r="H68" s="20">
        <f>uptake_in_those_aged_70_by_ccg989[[#This Row],[Number of adults aged 66 vaccinated in quarter 1]]/uptake_in_those_aged_70_by_ccg989[[#This Row],[Number of adults aged 66 eligible in quarter 1]]*100</f>
        <v>32.887882219705553</v>
      </c>
      <c r="I68" s="21">
        <v>4216</v>
      </c>
      <c r="J68">
        <v>175</v>
      </c>
      <c r="K68" s="20">
        <f>uptake_in_those_aged_70_by_ccg989[[#This Row],[Number of adults aged 67 vaccinated in quarter 1]]/uptake_in_those_aged_70_by_ccg989[[#This Row],[Number of adults aged 67 eligible in quarter 1]]*100</f>
        <v>4.1508538899430745</v>
      </c>
      <c r="L68" s="21">
        <v>4155</v>
      </c>
      <c r="M68" s="21">
        <v>78</v>
      </c>
      <c r="N68" s="25">
        <f>uptake_in_those_aged_70_by_ccg989[[#This Row],[Number of adults aged 68 vaccinated in quarter 1]]/uptake_in_those_aged_70_by_ccg989[[#This Row],[Number of adults aged 68 eligible in quarter 1]]*100</f>
        <v>1.8772563176895307</v>
      </c>
      <c r="O68" s="21">
        <v>3804</v>
      </c>
      <c r="P68" s="21">
        <v>66</v>
      </c>
      <c r="Q68" s="25">
        <f>uptake_in_those_aged_70_by_ccg989[[#This Row],[Number of adults aged 69 vaccinated in quarter 1]]/uptake_in_those_aged_70_by_ccg989[[#This Row],[Number of adults aged 69 eligible in quarter 1]]*100</f>
        <v>1.7350157728706623</v>
      </c>
      <c r="R68" s="21">
        <v>3779</v>
      </c>
      <c r="S68" s="21">
        <v>319</v>
      </c>
      <c r="T68" s="20">
        <f>uptake_in_those_aged_70_by_ccg989[[#This Row],[Number of adults aged 70 vaccinated in quarter 1]]/uptake_in_those_aged_70_by_ccg989[[#This Row],[Number of adults aged 70 eligible in quarter 1]]*100</f>
        <v>8.4413866102143427</v>
      </c>
      <c r="U68">
        <v>3776</v>
      </c>
      <c r="V68">
        <v>1746</v>
      </c>
      <c r="W68" s="20">
        <f>uptake_in_those_aged_70_by_ccg989[[#This Row],[Number of adults aged 71 vaccinated in quarter 1]]/uptake_in_those_aged_70_by_ccg989[[#This Row],[Number of adults aged 71 eligible in quarter 1]]*100</f>
        <v>46.239406779661017</v>
      </c>
      <c r="X68">
        <v>3753</v>
      </c>
      <c r="Y68">
        <v>1273</v>
      </c>
      <c r="Z68" s="20">
        <f>uptake_in_those_aged_70_by_ccg989[[#This Row],[Number of adults aged 72 vaccinated in quarter 1]]/uptake_in_those_aged_70_by_ccg989[[#This Row],[Number of adults aged 72 eligible in quarter 1]]*100</f>
        <v>33.919531041833203</v>
      </c>
      <c r="AA68" s="21">
        <v>3525</v>
      </c>
      <c r="AB68" s="21">
        <v>727</v>
      </c>
      <c r="AC68" s="25">
        <f>uptake_in_those_aged_70_by_ccg989[[#This Row],[Number of adults aged 73 vaccinated in quarter 1]]/uptake_in_those_aged_70_by_ccg989[[#This Row],[Number of adults aged 73 eligible in quarter 1]]*100</f>
        <v>20.624113475177307</v>
      </c>
      <c r="AD68" s="21">
        <v>3575</v>
      </c>
      <c r="AE68" s="21">
        <v>525</v>
      </c>
      <c r="AF68" s="20">
        <f>uptake_in_those_aged_70_by_ccg989[[#This Row],[Number of adults aged 74 vaccinated in quarter 1]]/uptake_in_those_aged_70_by_ccg989[[#This Row],[Number of adults aged 74 eligible in quarter 1]]*100</f>
        <v>14.685314685314685</v>
      </c>
      <c r="AG68" s="21">
        <v>3406</v>
      </c>
      <c r="AH68" s="21">
        <v>392</v>
      </c>
      <c r="AI68" s="25">
        <f>uptake_in_those_aged_70_by_ccg989[[#This Row],[Number of adults aged 75 vaccinated in quarter 1]]/uptake_in_those_aged_70_by_ccg989[[#This Row],[Number of adults aged 75 eligible in quarter 1]]*100</f>
        <v>11.509101585437463</v>
      </c>
      <c r="AJ68" s="21">
        <v>3553</v>
      </c>
      <c r="AK68" s="21">
        <v>285</v>
      </c>
      <c r="AL68" s="20">
        <f>uptake_in_those_aged_70_by_ccg989[[#This Row],[Number of adults aged 76 vaccinated in quarter 1]]/uptake_in_those_aged_70_by_ccg989[[#This Row],[Number of adults aged 76 eligible in quarter 1]]*100</f>
        <v>8.0213903743315509</v>
      </c>
      <c r="AM68" s="21">
        <v>3432</v>
      </c>
      <c r="AN68" s="21">
        <v>209</v>
      </c>
      <c r="AO68" s="25">
        <f>uptake_in_those_aged_70_by_ccg989[[#This Row],[Number of adults aged 77 vaccinated in quarter 1]]/uptake_in_those_aged_70_by_ccg989[[#This Row],[Number of adults aged 77 eligible in quarter 1]]*100</f>
        <v>6.0897435897435894</v>
      </c>
      <c r="AP68" s="21">
        <v>3897</v>
      </c>
      <c r="AQ68" s="21">
        <v>194</v>
      </c>
      <c r="AR68" s="25">
        <f>uptake_in_those_aged_70_by_ccg989[[#This Row],[Number of adults aged 78 vaccinated in quarter 1]]/uptake_in_those_aged_70_by_ccg989[[#This Row],[Number of adults aged 78 eligible in quarter 1]]*100</f>
        <v>4.9781883500128306</v>
      </c>
      <c r="AS68" s="21">
        <v>2867</v>
      </c>
      <c r="AT68" s="21">
        <v>110</v>
      </c>
      <c r="AU68" s="20">
        <f>uptake_in_those_aged_70_by_ccg989[[#This Row],[Number of adults aged 79 vaccinated in quarter 1]]/uptake_in_those_aged_70_by_ccg989[[#This Row],[Number of adults aged 79 eligible in quarter 1]]*100</f>
        <v>3.8367631670735958</v>
      </c>
      <c r="AV68" s="21">
        <v>2544</v>
      </c>
      <c r="AW68" s="21">
        <v>67</v>
      </c>
      <c r="AX68" s="25">
        <f>uptake_in_those_aged_70_by_ccg989[[#This Row],[Number of adults aged 80 vaccinated in quarter 1]]/uptake_in_those_aged_70_by_ccg989[[#This Row],[Number of adults aged 80 eligible in quarter 1]]*100</f>
        <v>2.6336477987421385</v>
      </c>
    </row>
    <row r="69" spans="1:50" x14ac:dyDescent="0.2">
      <c r="A69" t="s">
        <v>240</v>
      </c>
      <c r="B69" t="s">
        <v>241</v>
      </c>
      <c r="C69">
        <v>5611</v>
      </c>
      <c r="D69">
        <v>294</v>
      </c>
      <c r="E69" s="20">
        <f>uptake_in_those_aged_70_by_ccg989[[#This Row],[Number of adults aged 65 vaccinated in quarter 1]]/uptake_in_those_aged_70_by_ccg989[[#This Row],[Number of adults aged 65 eligible in quarter 1]]*100</f>
        <v>5.239707716984495</v>
      </c>
      <c r="F69">
        <v>5645</v>
      </c>
      <c r="G69">
        <v>1780</v>
      </c>
      <c r="H69" s="20">
        <f>uptake_in_those_aged_70_by_ccg989[[#This Row],[Number of adults aged 66 vaccinated in quarter 1]]/uptake_in_those_aged_70_by_ccg989[[#This Row],[Number of adults aged 66 eligible in quarter 1]]*100</f>
        <v>31.53232949512843</v>
      </c>
      <c r="I69" s="21">
        <v>5486</v>
      </c>
      <c r="J69">
        <v>202</v>
      </c>
      <c r="K69" s="20">
        <f>uptake_in_those_aged_70_by_ccg989[[#This Row],[Number of adults aged 67 vaccinated in quarter 1]]/uptake_in_those_aged_70_by_ccg989[[#This Row],[Number of adults aged 67 eligible in quarter 1]]*100</f>
        <v>3.6820998906306959</v>
      </c>
      <c r="L69" s="21">
        <v>5148</v>
      </c>
      <c r="M69" s="21">
        <v>97</v>
      </c>
      <c r="N69" s="25">
        <f>uptake_in_those_aged_70_by_ccg989[[#This Row],[Number of adults aged 68 vaccinated in quarter 1]]/uptake_in_those_aged_70_by_ccg989[[#This Row],[Number of adults aged 68 eligible in quarter 1]]*100</f>
        <v>1.8842268842268843</v>
      </c>
      <c r="O69" s="21">
        <v>5009</v>
      </c>
      <c r="P69" s="21">
        <v>93</v>
      </c>
      <c r="Q69" s="25">
        <f>uptake_in_those_aged_70_by_ccg989[[#This Row],[Number of adults aged 69 vaccinated in quarter 1]]/uptake_in_those_aged_70_by_ccg989[[#This Row],[Number of adults aged 69 eligible in quarter 1]]*100</f>
        <v>1.8566580155719703</v>
      </c>
      <c r="R69" s="21">
        <v>4509</v>
      </c>
      <c r="S69" s="21">
        <v>447</v>
      </c>
      <c r="T69" s="20">
        <f>uptake_in_those_aged_70_by_ccg989[[#This Row],[Number of adults aged 70 vaccinated in quarter 1]]/uptake_in_those_aged_70_by_ccg989[[#This Row],[Number of adults aged 70 eligible in quarter 1]]*100</f>
        <v>9.9135063206919494</v>
      </c>
      <c r="U69">
        <v>4392</v>
      </c>
      <c r="V69">
        <v>1978</v>
      </c>
      <c r="W69" s="20">
        <f>uptake_in_those_aged_70_by_ccg989[[#This Row],[Number of adults aged 71 vaccinated in quarter 1]]/uptake_in_those_aged_70_by_ccg989[[#This Row],[Number of adults aged 71 eligible in quarter 1]]*100</f>
        <v>45.036429872495447</v>
      </c>
      <c r="X69">
        <v>4314</v>
      </c>
      <c r="Y69">
        <v>1352</v>
      </c>
      <c r="Z69" s="20">
        <f>uptake_in_those_aged_70_by_ccg989[[#This Row],[Number of adults aged 72 vaccinated in quarter 1]]/uptake_in_those_aged_70_by_ccg989[[#This Row],[Number of adults aged 72 eligible in quarter 1]]*100</f>
        <v>31.339823829392678</v>
      </c>
      <c r="AA69" s="21">
        <v>4075</v>
      </c>
      <c r="AB69" s="21">
        <v>787</v>
      </c>
      <c r="AC69" s="25">
        <f>uptake_in_those_aged_70_by_ccg989[[#This Row],[Number of adults aged 73 vaccinated in quarter 1]]/uptake_in_those_aged_70_by_ccg989[[#This Row],[Number of adults aged 73 eligible in quarter 1]]*100</f>
        <v>19.312883435582823</v>
      </c>
      <c r="AD69" s="21">
        <v>3934</v>
      </c>
      <c r="AE69" s="21">
        <v>495</v>
      </c>
      <c r="AF69" s="20">
        <f>uptake_in_those_aged_70_by_ccg989[[#This Row],[Number of adults aged 74 vaccinated in quarter 1]]/uptake_in_those_aged_70_by_ccg989[[#This Row],[Number of adults aged 74 eligible in quarter 1]]*100</f>
        <v>12.582613116420946</v>
      </c>
      <c r="AG69" s="21">
        <v>4008</v>
      </c>
      <c r="AH69" s="21">
        <v>400</v>
      </c>
      <c r="AI69" s="25">
        <f>uptake_in_those_aged_70_by_ccg989[[#This Row],[Number of adults aged 75 vaccinated in quarter 1]]/uptake_in_those_aged_70_by_ccg989[[#This Row],[Number of adults aged 75 eligible in quarter 1]]*100</f>
        <v>9.9800399201596814</v>
      </c>
      <c r="AJ69" s="21">
        <v>3924</v>
      </c>
      <c r="AK69" s="21">
        <v>285</v>
      </c>
      <c r="AL69" s="20">
        <f>uptake_in_those_aged_70_by_ccg989[[#This Row],[Number of adults aged 76 vaccinated in quarter 1]]/uptake_in_those_aged_70_by_ccg989[[#This Row],[Number of adults aged 76 eligible in quarter 1]]*100</f>
        <v>7.2629969418960245</v>
      </c>
      <c r="AM69" s="21">
        <v>4059</v>
      </c>
      <c r="AN69" s="21">
        <v>247</v>
      </c>
      <c r="AO69" s="25">
        <f>uptake_in_those_aged_70_by_ccg989[[#This Row],[Number of adults aged 77 vaccinated in quarter 1]]/uptake_in_those_aged_70_by_ccg989[[#This Row],[Number of adults aged 77 eligible in quarter 1]]*100</f>
        <v>6.0852426706085243</v>
      </c>
      <c r="AP69" s="21">
        <v>4447</v>
      </c>
      <c r="AQ69" s="21">
        <v>238</v>
      </c>
      <c r="AR69" s="25">
        <f>uptake_in_those_aged_70_by_ccg989[[#This Row],[Number of adults aged 78 vaccinated in quarter 1]]/uptake_in_those_aged_70_by_ccg989[[#This Row],[Number of adults aged 78 eligible in quarter 1]]*100</f>
        <v>5.3519226444794246</v>
      </c>
      <c r="AS69" s="21">
        <v>3238</v>
      </c>
      <c r="AT69" s="21">
        <v>108</v>
      </c>
      <c r="AU69" s="20">
        <f>uptake_in_those_aged_70_by_ccg989[[#This Row],[Number of adults aged 79 vaccinated in quarter 1]]/uptake_in_those_aged_70_by_ccg989[[#This Row],[Number of adults aged 79 eligible in quarter 1]]*100</f>
        <v>3.3353922174181596</v>
      </c>
      <c r="AV69" s="21">
        <v>2914</v>
      </c>
      <c r="AW69" s="21">
        <v>82</v>
      </c>
      <c r="AX69" s="25">
        <f>uptake_in_those_aged_70_by_ccg989[[#This Row],[Number of adults aged 80 vaccinated in quarter 1]]/uptake_in_those_aged_70_by_ccg989[[#This Row],[Number of adults aged 80 eligible in quarter 1]]*100</f>
        <v>2.8140013726835966</v>
      </c>
    </row>
    <row r="70" spans="1:50" x14ac:dyDescent="0.2">
      <c r="A70" t="s">
        <v>242</v>
      </c>
      <c r="B70" t="s">
        <v>243</v>
      </c>
      <c r="C70">
        <v>5323</v>
      </c>
      <c r="D70">
        <v>177</v>
      </c>
      <c r="E70" s="20">
        <f>uptake_in_those_aged_70_by_ccg989[[#This Row],[Number of adults aged 65 vaccinated in quarter 1]]/uptake_in_those_aged_70_by_ccg989[[#This Row],[Number of adults aged 65 eligible in quarter 1]]*100</f>
        <v>3.3251925605861357</v>
      </c>
      <c r="F70">
        <v>4996</v>
      </c>
      <c r="G70">
        <v>1012</v>
      </c>
      <c r="H70" s="20">
        <f>uptake_in_those_aged_70_by_ccg989[[#This Row],[Number of adults aged 66 vaccinated in quarter 1]]/uptake_in_those_aged_70_by_ccg989[[#This Row],[Number of adults aged 66 eligible in quarter 1]]*100</f>
        <v>20.256204963971179</v>
      </c>
      <c r="I70" s="21">
        <v>4734</v>
      </c>
      <c r="J70">
        <v>112</v>
      </c>
      <c r="K70" s="20">
        <f>uptake_in_those_aged_70_by_ccg989[[#This Row],[Number of adults aged 67 vaccinated in quarter 1]]/uptake_in_those_aged_70_by_ccg989[[#This Row],[Number of adults aged 67 eligible in quarter 1]]*100</f>
        <v>2.3658639628221376</v>
      </c>
      <c r="L70" s="21">
        <v>4513</v>
      </c>
      <c r="M70" s="21">
        <v>65</v>
      </c>
      <c r="N70" s="25">
        <f>uptake_in_those_aged_70_by_ccg989[[#This Row],[Number of adults aged 68 vaccinated in quarter 1]]/uptake_in_those_aged_70_by_ccg989[[#This Row],[Number of adults aged 68 eligible in quarter 1]]*100</f>
        <v>1.4402836250830933</v>
      </c>
      <c r="O70" s="21">
        <v>4254</v>
      </c>
      <c r="P70" s="21">
        <v>73</v>
      </c>
      <c r="Q70" s="25">
        <f>uptake_in_those_aged_70_by_ccg989[[#This Row],[Number of adults aged 69 vaccinated in quarter 1]]/uptake_in_those_aged_70_by_ccg989[[#This Row],[Number of adults aged 69 eligible in quarter 1]]*100</f>
        <v>1.7160319699106723</v>
      </c>
      <c r="R70" s="21">
        <v>3917</v>
      </c>
      <c r="S70" s="21">
        <v>217</v>
      </c>
      <c r="T70" s="20">
        <f>uptake_in_those_aged_70_by_ccg989[[#This Row],[Number of adults aged 70 vaccinated in quarter 1]]/uptake_in_those_aged_70_by_ccg989[[#This Row],[Number of adults aged 70 eligible in quarter 1]]*100</f>
        <v>5.539954046464131</v>
      </c>
      <c r="U70">
        <v>3591</v>
      </c>
      <c r="V70">
        <v>1072</v>
      </c>
      <c r="W70" s="20">
        <f>uptake_in_those_aged_70_by_ccg989[[#This Row],[Number of adults aged 71 vaccinated in quarter 1]]/uptake_in_those_aged_70_by_ccg989[[#This Row],[Number of adults aged 71 eligible in quarter 1]]*100</f>
        <v>29.852408799777219</v>
      </c>
      <c r="X70">
        <v>3478</v>
      </c>
      <c r="Y70">
        <v>878</v>
      </c>
      <c r="Z70" s="20">
        <f>uptake_in_those_aged_70_by_ccg989[[#This Row],[Number of adults aged 72 vaccinated in quarter 1]]/uptake_in_those_aged_70_by_ccg989[[#This Row],[Number of adults aged 72 eligible in quarter 1]]*100</f>
        <v>25.244393329499715</v>
      </c>
      <c r="AA70" s="21">
        <v>3331</v>
      </c>
      <c r="AB70" s="21">
        <v>596</v>
      </c>
      <c r="AC70" s="25">
        <f>uptake_in_those_aged_70_by_ccg989[[#This Row],[Number of adults aged 73 vaccinated in quarter 1]]/uptake_in_those_aged_70_by_ccg989[[#This Row],[Number of adults aged 73 eligible in quarter 1]]*100</f>
        <v>17.892524767337136</v>
      </c>
      <c r="AD70" s="21">
        <v>3140</v>
      </c>
      <c r="AE70" s="21">
        <v>419</v>
      </c>
      <c r="AF70" s="20">
        <f>uptake_in_those_aged_70_by_ccg989[[#This Row],[Number of adults aged 74 vaccinated in quarter 1]]/uptake_in_those_aged_70_by_ccg989[[#This Row],[Number of adults aged 74 eligible in quarter 1]]*100</f>
        <v>13.343949044585987</v>
      </c>
      <c r="AG70" s="21">
        <v>3031</v>
      </c>
      <c r="AH70" s="21">
        <v>378</v>
      </c>
      <c r="AI70" s="25">
        <f>uptake_in_those_aged_70_by_ccg989[[#This Row],[Number of adults aged 75 vaccinated in quarter 1]]/uptake_in_those_aged_70_by_ccg989[[#This Row],[Number of adults aged 75 eligible in quarter 1]]*100</f>
        <v>12.471131639722865</v>
      </c>
      <c r="AJ70" s="21">
        <v>2710</v>
      </c>
      <c r="AK70" s="21">
        <v>242</v>
      </c>
      <c r="AL70" s="20">
        <f>uptake_in_those_aged_70_by_ccg989[[#This Row],[Number of adults aged 76 vaccinated in quarter 1]]/uptake_in_those_aged_70_by_ccg989[[#This Row],[Number of adults aged 76 eligible in quarter 1]]*100</f>
        <v>8.9298892988929879</v>
      </c>
      <c r="AM70" s="21">
        <v>2761</v>
      </c>
      <c r="AN70" s="21">
        <v>196</v>
      </c>
      <c r="AO70" s="25">
        <f>uptake_in_those_aged_70_by_ccg989[[#This Row],[Number of adults aged 77 vaccinated in quarter 1]]/uptake_in_those_aged_70_by_ccg989[[#This Row],[Number of adults aged 77 eligible in quarter 1]]*100</f>
        <v>7.0988772183991316</v>
      </c>
      <c r="AP70" s="21">
        <v>2768</v>
      </c>
      <c r="AQ70" s="21">
        <v>133</v>
      </c>
      <c r="AR70" s="25">
        <f>uptake_in_those_aged_70_by_ccg989[[#This Row],[Number of adults aged 78 vaccinated in quarter 1]]/uptake_in_those_aged_70_by_ccg989[[#This Row],[Number of adults aged 78 eligible in quarter 1]]*100</f>
        <v>4.8049132947976876</v>
      </c>
      <c r="AS70" s="21">
        <v>2120</v>
      </c>
      <c r="AT70" s="21">
        <v>92</v>
      </c>
      <c r="AU70" s="20">
        <f>uptake_in_those_aged_70_by_ccg989[[#This Row],[Number of adults aged 79 vaccinated in quarter 1]]/uptake_in_those_aged_70_by_ccg989[[#This Row],[Number of adults aged 79 eligible in quarter 1]]*100</f>
        <v>4.3396226415094334</v>
      </c>
      <c r="AV70" s="21">
        <v>1924</v>
      </c>
      <c r="AW70" s="21">
        <v>53</v>
      </c>
      <c r="AX70" s="25">
        <f>uptake_in_those_aged_70_by_ccg989[[#This Row],[Number of adults aged 80 vaccinated in quarter 1]]/uptake_in_those_aged_70_by_ccg989[[#This Row],[Number of adults aged 80 eligible in quarter 1]]*100</f>
        <v>2.754677754677755</v>
      </c>
    </row>
    <row r="71" spans="1:50" x14ac:dyDescent="0.2">
      <c r="A71" t="s">
        <v>244</v>
      </c>
      <c r="B71" t="s">
        <v>245</v>
      </c>
      <c r="C71">
        <v>6537</v>
      </c>
      <c r="D71">
        <v>378</v>
      </c>
      <c r="E71" s="20">
        <f>uptake_in_those_aged_70_by_ccg989[[#This Row],[Number of adults aged 65 vaccinated in quarter 1]]/uptake_in_those_aged_70_by_ccg989[[#This Row],[Number of adults aged 65 eligible in quarter 1]]*100</f>
        <v>5.7824690224873798</v>
      </c>
      <c r="F71">
        <v>6302</v>
      </c>
      <c r="G71">
        <v>2191</v>
      </c>
      <c r="H71" s="20">
        <f>uptake_in_those_aged_70_by_ccg989[[#This Row],[Number of adults aged 66 vaccinated in quarter 1]]/uptake_in_those_aged_70_by_ccg989[[#This Row],[Number of adults aged 66 eligible in quarter 1]]*100</f>
        <v>34.766740717232622</v>
      </c>
      <c r="I71" s="21">
        <v>6023</v>
      </c>
      <c r="J71">
        <v>213</v>
      </c>
      <c r="K71" s="20">
        <f>uptake_in_those_aged_70_by_ccg989[[#This Row],[Number of adults aged 67 vaccinated in quarter 1]]/uptake_in_those_aged_70_by_ccg989[[#This Row],[Number of adults aged 67 eligible in quarter 1]]*100</f>
        <v>3.5364436327411588</v>
      </c>
      <c r="L71" s="21">
        <v>5822</v>
      </c>
      <c r="M71" s="21">
        <v>135</v>
      </c>
      <c r="N71" s="25">
        <f>uptake_in_those_aged_70_by_ccg989[[#This Row],[Number of adults aged 68 vaccinated in quarter 1]]/uptake_in_those_aged_70_by_ccg989[[#This Row],[Number of adults aged 68 eligible in quarter 1]]*100</f>
        <v>2.3187907935417384</v>
      </c>
      <c r="O71" s="21">
        <v>5429</v>
      </c>
      <c r="P71" s="21">
        <v>117</v>
      </c>
      <c r="Q71" s="25">
        <f>uptake_in_those_aged_70_by_ccg989[[#This Row],[Number of adults aged 69 vaccinated in quarter 1]]/uptake_in_those_aged_70_by_ccg989[[#This Row],[Number of adults aged 69 eligible in quarter 1]]*100</f>
        <v>2.1550930189721864</v>
      </c>
      <c r="R71" s="21">
        <v>5157</v>
      </c>
      <c r="S71" s="21">
        <v>504</v>
      </c>
      <c r="T71" s="20">
        <f>uptake_in_those_aged_70_by_ccg989[[#This Row],[Number of adults aged 70 vaccinated in quarter 1]]/uptake_in_those_aged_70_by_ccg989[[#This Row],[Number of adults aged 70 eligible in quarter 1]]*100</f>
        <v>9.7731239092495628</v>
      </c>
      <c r="U71">
        <v>5088</v>
      </c>
      <c r="V71">
        <v>2489</v>
      </c>
      <c r="W71" s="20">
        <f>uptake_in_those_aged_70_by_ccg989[[#This Row],[Number of adults aged 71 vaccinated in quarter 1]]/uptake_in_those_aged_70_by_ccg989[[#This Row],[Number of adults aged 71 eligible in quarter 1]]*100</f>
        <v>48.919025157232703</v>
      </c>
      <c r="X71">
        <v>4995</v>
      </c>
      <c r="Y71">
        <v>1728</v>
      </c>
      <c r="Z71" s="20">
        <f>uptake_in_those_aged_70_by_ccg989[[#This Row],[Number of adults aged 72 vaccinated in quarter 1]]/uptake_in_those_aged_70_by_ccg989[[#This Row],[Number of adults aged 72 eligible in quarter 1]]*100</f>
        <v>34.594594594594597</v>
      </c>
      <c r="AA71" s="21">
        <v>4834</v>
      </c>
      <c r="AB71" s="21">
        <v>915</v>
      </c>
      <c r="AC71" s="25">
        <f>uptake_in_those_aged_70_by_ccg989[[#This Row],[Number of adults aged 73 vaccinated in quarter 1]]/uptake_in_those_aged_70_by_ccg989[[#This Row],[Number of adults aged 73 eligible in quarter 1]]*100</f>
        <v>18.928423665701281</v>
      </c>
      <c r="AD71" s="21">
        <v>4585</v>
      </c>
      <c r="AE71" s="21">
        <v>677</v>
      </c>
      <c r="AF71" s="20">
        <f>uptake_in_those_aged_70_by_ccg989[[#This Row],[Number of adults aged 74 vaccinated in quarter 1]]/uptake_in_those_aged_70_by_ccg989[[#This Row],[Number of adults aged 74 eligible in quarter 1]]*100</f>
        <v>14.765539803707743</v>
      </c>
      <c r="AG71" s="21">
        <v>4756</v>
      </c>
      <c r="AH71" s="21">
        <v>571</v>
      </c>
      <c r="AI71" s="25">
        <f>uptake_in_those_aged_70_by_ccg989[[#This Row],[Number of adults aged 75 vaccinated in quarter 1]]/uptake_in_those_aged_70_by_ccg989[[#This Row],[Number of adults aged 75 eligible in quarter 1]]*100</f>
        <v>12.005887300252313</v>
      </c>
      <c r="AJ71" s="21">
        <v>4921</v>
      </c>
      <c r="AK71" s="21">
        <v>440</v>
      </c>
      <c r="AL71" s="20">
        <f>uptake_in_those_aged_70_by_ccg989[[#This Row],[Number of adults aged 76 vaccinated in quarter 1]]/uptake_in_those_aged_70_by_ccg989[[#This Row],[Number of adults aged 76 eligible in quarter 1]]*100</f>
        <v>8.9412720991668362</v>
      </c>
      <c r="AM71" s="21">
        <v>4903</v>
      </c>
      <c r="AN71" s="21">
        <v>375</v>
      </c>
      <c r="AO71" s="25">
        <f>uptake_in_those_aged_70_by_ccg989[[#This Row],[Number of adults aged 77 vaccinated in quarter 1]]/uptake_in_those_aged_70_by_ccg989[[#This Row],[Number of adults aged 77 eligible in quarter 1]]*100</f>
        <v>7.6483785437487253</v>
      </c>
      <c r="AP71" s="21">
        <v>5471</v>
      </c>
      <c r="AQ71" s="21">
        <v>346</v>
      </c>
      <c r="AR71" s="25">
        <f>uptake_in_those_aged_70_by_ccg989[[#This Row],[Number of adults aged 78 vaccinated in quarter 1]]/uptake_in_those_aged_70_by_ccg989[[#This Row],[Number of adults aged 78 eligible in quarter 1]]*100</f>
        <v>6.3242551635898367</v>
      </c>
      <c r="AS71" s="21">
        <v>4252</v>
      </c>
      <c r="AT71" s="21">
        <v>177</v>
      </c>
      <c r="AU71" s="20">
        <f>uptake_in_those_aged_70_by_ccg989[[#This Row],[Number of adults aged 79 vaccinated in quarter 1]]/uptake_in_those_aged_70_by_ccg989[[#This Row],[Number of adults aged 79 eligible in quarter 1]]*100</f>
        <v>4.1627469426152395</v>
      </c>
      <c r="AV71" s="21">
        <v>3809</v>
      </c>
      <c r="AW71" s="21">
        <v>159</v>
      </c>
      <c r="AX71" s="25">
        <f>uptake_in_those_aged_70_by_ccg989[[#This Row],[Number of adults aged 80 vaccinated in quarter 1]]/uptake_in_those_aged_70_by_ccg989[[#This Row],[Number of adults aged 80 eligible in quarter 1]]*100</f>
        <v>4.1743239695458119</v>
      </c>
    </row>
    <row r="72" spans="1:50" x14ac:dyDescent="0.2">
      <c r="A72" t="s">
        <v>246</v>
      </c>
      <c r="B72" t="s">
        <v>247</v>
      </c>
      <c r="C72">
        <v>5826</v>
      </c>
      <c r="D72">
        <v>345</v>
      </c>
      <c r="E72" s="20">
        <f>uptake_in_those_aged_70_by_ccg989[[#This Row],[Number of adults aged 65 vaccinated in quarter 1]]/uptake_in_those_aged_70_by_ccg989[[#This Row],[Number of adults aged 65 eligible in quarter 1]]*100</f>
        <v>5.92173017507724</v>
      </c>
      <c r="F72">
        <v>5635</v>
      </c>
      <c r="G72">
        <v>1917</v>
      </c>
      <c r="H72" s="20">
        <f>uptake_in_those_aged_70_by_ccg989[[#This Row],[Number of adults aged 66 vaccinated in quarter 1]]/uptake_in_those_aged_70_by_ccg989[[#This Row],[Number of adults aged 66 eligible in quarter 1]]*100</f>
        <v>34.019520851818989</v>
      </c>
      <c r="I72" s="21">
        <v>5487</v>
      </c>
      <c r="J72">
        <v>193</v>
      </c>
      <c r="K72" s="20">
        <f>uptake_in_those_aged_70_by_ccg989[[#This Row],[Number of adults aged 67 vaccinated in quarter 1]]/uptake_in_those_aged_70_by_ccg989[[#This Row],[Number of adults aged 67 eligible in quarter 1]]*100</f>
        <v>3.5174047749225439</v>
      </c>
      <c r="L72" s="21">
        <v>5224</v>
      </c>
      <c r="M72" s="21">
        <v>131</v>
      </c>
      <c r="N72" s="25">
        <f>uptake_in_those_aged_70_by_ccg989[[#This Row],[Number of adults aged 68 vaccinated in quarter 1]]/uptake_in_those_aged_70_by_ccg989[[#This Row],[Number of adults aged 68 eligible in quarter 1]]*100</f>
        <v>2.507656967840735</v>
      </c>
      <c r="O72" s="21">
        <v>4834</v>
      </c>
      <c r="P72" s="21">
        <v>97</v>
      </c>
      <c r="Q72" s="25">
        <f>uptake_in_those_aged_70_by_ccg989[[#This Row],[Number of adults aged 69 vaccinated in quarter 1]]/uptake_in_those_aged_70_by_ccg989[[#This Row],[Number of adults aged 69 eligible in quarter 1]]*100</f>
        <v>2.0066197765825402</v>
      </c>
      <c r="R72" s="21">
        <v>4547</v>
      </c>
      <c r="S72" s="21">
        <v>418</v>
      </c>
      <c r="T72" s="20">
        <f>uptake_in_those_aged_70_by_ccg989[[#This Row],[Number of adults aged 70 vaccinated in quarter 1]]/uptake_in_those_aged_70_by_ccg989[[#This Row],[Number of adults aged 70 eligible in quarter 1]]*100</f>
        <v>9.1928744226962831</v>
      </c>
      <c r="U72">
        <v>4498</v>
      </c>
      <c r="V72">
        <v>2058</v>
      </c>
      <c r="W72" s="20">
        <f>uptake_in_those_aged_70_by_ccg989[[#This Row],[Number of adults aged 71 vaccinated in quarter 1]]/uptake_in_those_aged_70_by_ccg989[[#This Row],[Number of adults aged 71 eligible in quarter 1]]*100</f>
        <v>45.753668297020901</v>
      </c>
      <c r="X72">
        <v>4284</v>
      </c>
      <c r="Y72">
        <v>1240</v>
      </c>
      <c r="Z72" s="20">
        <f>uptake_in_those_aged_70_by_ccg989[[#This Row],[Number of adults aged 72 vaccinated in quarter 1]]/uptake_in_those_aged_70_by_ccg989[[#This Row],[Number of adults aged 72 eligible in quarter 1]]*100</f>
        <v>28.944911297852478</v>
      </c>
      <c r="AA72" s="21">
        <v>4284</v>
      </c>
      <c r="AB72" s="21">
        <v>712</v>
      </c>
      <c r="AC72" s="25">
        <f>uptake_in_those_aged_70_by_ccg989[[#This Row],[Number of adults aged 73 vaccinated in quarter 1]]/uptake_in_those_aged_70_by_ccg989[[#This Row],[Number of adults aged 73 eligible in quarter 1]]*100</f>
        <v>16.619981325863677</v>
      </c>
      <c r="AD72" s="21">
        <v>4172</v>
      </c>
      <c r="AE72" s="21">
        <v>567</v>
      </c>
      <c r="AF72" s="20">
        <f>uptake_in_those_aged_70_by_ccg989[[#This Row],[Number of adults aged 74 vaccinated in quarter 1]]/uptake_in_those_aged_70_by_ccg989[[#This Row],[Number of adults aged 74 eligible in quarter 1]]*100</f>
        <v>13.590604026845638</v>
      </c>
      <c r="AG72" s="21">
        <v>4061</v>
      </c>
      <c r="AH72" s="21">
        <v>403</v>
      </c>
      <c r="AI72" s="25">
        <f>uptake_in_those_aged_70_by_ccg989[[#This Row],[Number of adults aged 75 vaccinated in quarter 1]]/uptake_in_those_aged_70_by_ccg989[[#This Row],[Number of adults aged 75 eligible in quarter 1]]*100</f>
        <v>9.9236641221374047</v>
      </c>
      <c r="AJ72" s="21">
        <v>4141</v>
      </c>
      <c r="AK72" s="21">
        <v>385</v>
      </c>
      <c r="AL72" s="20">
        <f>uptake_in_those_aged_70_by_ccg989[[#This Row],[Number of adults aged 76 vaccinated in quarter 1]]/uptake_in_those_aged_70_by_ccg989[[#This Row],[Number of adults aged 76 eligible in quarter 1]]*100</f>
        <v>9.2972711905336869</v>
      </c>
      <c r="AM72" s="21">
        <v>4358</v>
      </c>
      <c r="AN72" s="21">
        <v>310</v>
      </c>
      <c r="AO72" s="25">
        <f>uptake_in_those_aged_70_by_ccg989[[#This Row],[Number of adults aged 77 vaccinated in quarter 1]]/uptake_in_those_aged_70_by_ccg989[[#This Row],[Number of adults aged 77 eligible in quarter 1]]*100</f>
        <v>7.1133547498852687</v>
      </c>
      <c r="AP72" s="21">
        <v>4833</v>
      </c>
      <c r="AQ72" s="21">
        <v>270</v>
      </c>
      <c r="AR72" s="25">
        <f>uptake_in_those_aged_70_by_ccg989[[#This Row],[Number of adults aged 78 vaccinated in quarter 1]]/uptake_in_those_aged_70_by_ccg989[[#This Row],[Number of adults aged 78 eligible in quarter 1]]*100</f>
        <v>5.5865921787709496</v>
      </c>
      <c r="AS72" s="21">
        <v>3599</v>
      </c>
      <c r="AT72" s="21">
        <v>172</v>
      </c>
      <c r="AU72" s="20">
        <f>uptake_in_those_aged_70_by_ccg989[[#This Row],[Number of adults aged 79 vaccinated in quarter 1]]/uptake_in_those_aged_70_by_ccg989[[#This Row],[Number of adults aged 79 eligible in quarter 1]]*100</f>
        <v>4.77910530702973</v>
      </c>
      <c r="AV72" s="21">
        <v>3382</v>
      </c>
      <c r="AW72" s="21">
        <v>109</v>
      </c>
      <c r="AX72" s="25">
        <f>uptake_in_those_aged_70_by_ccg989[[#This Row],[Number of adults aged 80 vaccinated in quarter 1]]/uptake_in_those_aged_70_by_ccg989[[#This Row],[Number of adults aged 80 eligible in quarter 1]]*100</f>
        <v>3.2229450029568305</v>
      </c>
    </row>
    <row r="73" spans="1:50" x14ac:dyDescent="0.2">
      <c r="A73" t="s">
        <v>248</v>
      </c>
      <c r="B73" t="s">
        <v>249</v>
      </c>
      <c r="C73">
        <v>10438</v>
      </c>
      <c r="D73">
        <v>702</v>
      </c>
      <c r="E73" s="20">
        <f>uptake_in_those_aged_70_by_ccg989[[#This Row],[Number of adults aged 65 vaccinated in quarter 1]]/uptake_in_those_aged_70_by_ccg989[[#This Row],[Number of adults aged 65 eligible in quarter 1]]*100</f>
        <v>6.7254263268825447</v>
      </c>
      <c r="F73">
        <v>10080</v>
      </c>
      <c r="G73">
        <v>3653</v>
      </c>
      <c r="H73" s="20">
        <f>uptake_in_those_aged_70_by_ccg989[[#This Row],[Number of adults aged 66 vaccinated in quarter 1]]/uptake_in_those_aged_70_by_ccg989[[#This Row],[Number of adults aged 66 eligible in quarter 1]]*100</f>
        <v>36.240079365079367</v>
      </c>
      <c r="I73" s="21">
        <v>9891</v>
      </c>
      <c r="J73">
        <v>338</v>
      </c>
      <c r="K73" s="20">
        <f>uptake_in_those_aged_70_by_ccg989[[#This Row],[Number of adults aged 67 vaccinated in quarter 1]]/uptake_in_those_aged_70_by_ccg989[[#This Row],[Number of adults aged 67 eligible in quarter 1]]*100</f>
        <v>3.4172480032352648</v>
      </c>
      <c r="L73" s="21">
        <v>9197</v>
      </c>
      <c r="M73" s="21">
        <v>179</v>
      </c>
      <c r="N73" s="25">
        <f>uptake_in_those_aged_70_by_ccg989[[#This Row],[Number of adults aged 68 vaccinated in quarter 1]]/uptake_in_those_aged_70_by_ccg989[[#This Row],[Number of adults aged 68 eligible in quarter 1]]*100</f>
        <v>1.9462868326628251</v>
      </c>
      <c r="O73" s="21">
        <v>8941</v>
      </c>
      <c r="P73" s="21">
        <v>173</v>
      </c>
      <c r="Q73" s="25">
        <f>uptake_in_those_aged_70_by_ccg989[[#This Row],[Number of adults aged 69 vaccinated in quarter 1]]/uptake_in_those_aged_70_by_ccg989[[#This Row],[Number of adults aged 69 eligible in quarter 1]]*100</f>
        <v>1.9349066099988814</v>
      </c>
      <c r="R73" s="21">
        <v>8464</v>
      </c>
      <c r="S73" s="21">
        <v>862</v>
      </c>
      <c r="T73" s="20">
        <f>uptake_in_those_aged_70_by_ccg989[[#This Row],[Number of adults aged 70 vaccinated in quarter 1]]/uptake_in_those_aged_70_by_ccg989[[#This Row],[Number of adults aged 70 eligible in quarter 1]]*100</f>
        <v>10.184310018903592</v>
      </c>
      <c r="U73">
        <v>8504</v>
      </c>
      <c r="V73">
        <v>4135</v>
      </c>
      <c r="W73" s="20">
        <f>uptake_in_those_aged_70_by_ccg989[[#This Row],[Number of adults aged 71 vaccinated in quarter 1]]/uptake_in_those_aged_70_by_ccg989[[#This Row],[Number of adults aged 71 eligible in quarter 1]]*100</f>
        <v>48.624176857949202</v>
      </c>
      <c r="X73">
        <v>8496</v>
      </c>
      <c r="Y73">
        <v>2581</v>
      </c>
      <c r="Z73" s="20">
        <f>uptake_in_those_aged_70_by_ccg989[[#This Row],[Number of adults aged 72 vaccinated in quarter 1]]/uptake_in_those_aged_70_by_ccg989[[#This Row],[Number of adults aged 72 eligible in quarter 1]]*100</f>
        <v>30.37900188323917</v>
      </c>
      <c r="AA73" s="21">
        <v>7942</v>
      </c>
      <c r="AB73" s="21">
        <v>1465</v>
      </c>
      <c r="AC73" s="25">
        <f>uptake_in_those_aged_70_by_ccg989[[#This Row],[Number of adults aged 73 vaccinated in quarter 1]]/uptake_in_those_aged_70_by_ccg989[[#This Row],[Number of adults aged 73 eligible in quarter 1]]*100</f>
        <v>18.446235205237976</v>
      </c>
      <c r="AD73" s="21">
        <v>7921</v>
      </c>
      <c r="AE73" s="21">
        <v>1045</v>
      </c>
      <c r="AF73" s="20">
        <f>uptake_in_those_aged_70_by_ccg989[[#This Row],[Number of adults aged 74 vaccinated in quarter 1]]/uptake_in_those_aged_70_by_ccg989[[#This Row],[Number of adults aged 74 eligible in quarter 1]]*100</f>
        <v>13.192778689559399</v>
      </c>
      <c r="AG73" s="21">
        <v>8034</v>
      </c>
      <c r="AH73" s="21">
        <v>865</v>
      </c>
      <c r="AI73" s="25">
        <f>uptake_in_those_aged_70_by_ccg989[[#This Row],[Number of adults aged 75 vaccinated in quarter 1]]/uptake_in_those_aged_70_by_ccg989[[#This Row],[Number of adults aged 75 eligible in quarter 1]]*100</f>
        <v>10.766741349265621</v>
      </c>
      <c r="AJ73" s="21">
        <v>7955</v>
      </c>
      <c r="AK73" s="21">
        <v>617</v>
      </c>
      <c r="AL73" s="20">
        <f>uptake_in_those_aged_70_by_ccg989[[#This Row],[Number of adults aged 76 vaccinated in quarter 1]]/uptake_in_those_aged_70_by_ccg989[[#This Row],[Number of adults aged 76 eligible in quarter 1]]*100</f>
        <v>7.7561282212445004</v>
      </c>
      <c r="AM73" s="21">
        <v>8328</v>
      </c>
      <c r="AN73" s="21">
        <v>561</v>
      </c>
      <c r="AO73" s="25">
        <f>uptake_in_those_aged_70_by_ccg989[[#This Row],[Number of adults aged 77 vaccinated in quarter 1]]/uptake_in_those_aged_70_by_ccg989[[#This Row],[Number of adults aged 77 eligible in quarter 1]]*100</f>
        <v>6.7363112391930837</v>
      </c>
      <c r="AP73" s="21">
        <v>9129</v>
      </c>
      <c r="AQ73" s="21">
        <v>466</v>
      </c>
      <c r="AR73" s="25">
        <f>uptake_in_those_aged_70_by_ccg989[[#This Row],[Number of adults aged 78 vaccinated in quarter 1]]/uptake_in_those_aged_70_by_ccg989[[#This Row],[Number of adults aged 78 eligible in quarter 1]]*100</f>
        <v>5.1046116770730645</v>
      </c>
      <c r="AS73" s="21">
        <v>7061</v>
      </c>
      <c r="AT73" s="21">
        <v>279</v>
      </c>
      <c r="AU73" s="20">
        <f>uptake_in_those_aged_70_by_ccg989[[#This Row],[Number of adults aged 79 vaccinated in quarter 1]]/uptake_in_those_aged_70_by_ccg989[[#This Row],[Number of adults aged 79 eligible in quarter 1]]*100</f>
        <v>3.951281688146155</v>
      </c>
      <c r="AV73" s="21">
        <v>6472</v>
      </c>
      <c r="AW73" s="21">
        <v>212</v>
      </c>
      <c r="AX73" s="25">
        <f>uptake_in_those_aged_70_by_ccg989[[#This Row],[Number of adults aged 80 vaccinated in quarter 1]]/uptake_in_those_aged_70_by_ccg989[[#This Row],[Number of adults aged 80 eligible in quarter 1]]*100</f>
        <v>3.2756489493201486</v>
      </c>
    </row>
    <row r="74" spans="1:50" x14ac:dyDescent="0.2">
      <c r="A74" t="s">
        <v>250</v>
      </c>
      <c r="B74" t="s">
        <v>251</v>
      </c>
      <c r="C74">
        <v>14588</v>
      </c>
      <c r="D74">
        <v>556</v>
      </c>
      <c r="E74" s="20">
        <f>uptake_in_those_aged_70_by_ccg989[[#This Row],[Number of adults aged 65 vaccinated in quarter 1]]/uptake_in_those_aged_70_by_ccg989[[#This Row],[Number of adults aged 65 eligible in quarter 1]]*100</f>
        <v>3.81135179599671</v>
      </c>
      <c r="F74">
        <v>13746</v>
      </c>
      <c r="G74">
        <v>3473</v>
      </c>
      <c r="H74" s="20">
        <f>uptake_in_those_aged_70_by_ccg989[[#This Row],[Number of adults aged 66 vaccinated in quarter 1]]/uptake_in_those_aged_70_by_ccg989[[#This Row],[Number of adults aged 66 eligible in quarter 1]]*100</f>
        <v>25.265531791066493</v>
      </c>
      <c r="I74" s="21">
        <v>13254</v>
      </c>
      <c r="J74">
        <v>279</v>
      </c>
      <c r="K74" s="20">
        <f>uptake_in_those_aged_70_by_ccg989[[#This Row],[Number of adults aged 67 vaccinated in quarter 1]]/uptake_in_those_aged_70_by_ccg989[[#This Row],[Number of adults aged 67 eligible in quarter 1]]*100</f>
        <v>2.1050248981439568</v>
      </c>
      <c r="L74" s="21">
        <v>12575</v>
      </c>
      <c r="M74" s="21">
        <v>179</v>
      </c>
      <c r="N74" s="25">
        <f>uptake_in_those_aged_70_by_ccg989[[#This Row],[Number of adults aged 68 vaccinated in quarter 1]]/uptake_in_those_aged_70_by_ccg989[[#This Row],[Number of adults aged 68 eligible in quarter 1]]*100</f>
        <v>1.4234592445328031</v>
      </c>
      <c r="O74" s="21">
        <v>11629</v>
      </c>
      <c r="P74" s="21">
        <v>193</v>
      </c>
      <c r="Q74" s="25">
        <f>uptake_in_those_aged_70_by_ccg989[[#This Row],[Number of adults aged 69 vaccinated in quarter 1]]/uptake_in_those_aged_70_by_ccg989[[#This Row],[Number of adults aged 69 eligible in quarter 1]]*100</f>
        <v>1.6596439934646143</v>
      </c>
      <c r="R74" s="21">
        <v>11114</v>
      </c>
      <c r="S74" s="21">
        <v>827</v>
      </c>
      <c r="T74" s="20">
        <f>uptake_in_those_aged_70_by_ccg989[[#This Row],[Number of adults aged 70 vaccinated in quarter 1]]/uptake_in_those_aged_70_by_ccg989[[#This Row],[Number of adults aged 70 eligible in quarter 1]]*100</f>
        <v>7.4410653230160158</v>
      </c>
      <c r="U74">
        <v>10842</v>
      </c>
      <c r="V74">
        <v>4033</v>
      </c>
      <c r="W74" s="20">
        <f>uptake_in_those_aged_70_by_ccg989[[#This Row],[Number of adults aged 71 vaccinated in quarter 1]]/uptake_in_those_aged_70_by_ccg989[[#This Row],[Number of adults aged 71 eligible in quarter 1]]*100</f>
        <v>37.197933960523891</v>
      </c>
      <c r="X74">
        <v>10786</v>
      </c>
      <c r="Y74">
        <v>3021</v>
      </c>
      <c r="Z74" s="20">
        <f>uptake_in_those_aged_70_by_ccg989[[#This Row],[Number of adults aged 72 vaccinated in quarter 1]]/uptake_in_those_aged_70_by_ccg989[[#This Row],[Number of adults aged 72 eligible in quarter 1]]*100</f>
        <v>28.008529575375483</v>
      </c>
      <c r="AA74" s="21">
        <v>10185</v>
      </c>
      <c r="AB74" s="21">
        <v>1892</v>
      </c>
      <c r="AC74" s="25">
        <f>uptake_in_those_aged_70_by_ccg989[[#This Row],[Number of adults aged 73 vaccinated in quarter 1]]/uptake_in_those_aged_70_by_ccg989[[#This Row],[Number of adults aged 73 eligible in quarter 1]]*100</f>
        <v>18.576337751595485</v>
      </c>
      <c r="AD74" s="21">
        <v>9622</v>
      </c>
      <c r="AE74" s="21">
        <v>1299</v>
      </c>
      <c r="AF74" s="20">
        <f>uptake_in_those_aged_70_by_ccg989[[#This Row],[Number of adults aged 74 vaccinated in quarter 1]]/uptake_in_those_aged_70_by_ccg989[[#This Row],[Number of adults aged 74 eligible in quarter 1]]*100</f>
        <v>13.500311785491581</v>
      </c>
      <c r="AG74" s="21">
        <v>9589</v>
      </c>
      <c r="AH74" s="21">
        <v>1123</v>
      </c>
      <c r="AI74" s="25">
        <f>uptake_in_those_aged_70_by_ccg989[[#This Row],[Number of adults aged 75 vaccinated in quarter 1]]/uptake_in_those_aged_70_by_ccg989[[#This Row],[Number of adults aged 75 eligible in quarter 1]]*100</f>
        <v>11.71133590572531</v>
      </c>
      <c r="AJ74" s="21">
        <v>9316</v>
      </c>
      <c r="AK74" s="21">
        <v>896</v>
      </c>
      <c r="AL74" s="20">
        <f>uptake_in_those_aged_70_by_ccg989[[#This Row],[Number of adults aged 76 vaccinated in quarter 1]]/uptake_in_those_aged_70_by_ccg989[[#This Row],[Number of adults aged 76 eligible in quarter 1]]*100</f>
        <v>9.6178617432374409</v>
      </c>
      <c r="AM74" s="21">
        <v>9526</v>
      </c>
      <c r="AN74" s="21">
        <v>695</v>
      </c>
      <c r="AO74" s="25">
        <f>uptake_in_those_aged_70_by_ccg989[[#This Row],[Number of adults aged 77 vaccinated in quarter 1]]/uptake_in_those_aged_70_by_ccg989[[#This Row],[Number of adults aged 77 eligible in quarter 1]]*100</f>
        <v>7.2958219609489809</v>
      </c>
      <c r="AP74" s="21">
        <v>9845</v>
      </c>
      <c r="AQ74" s="21">
        <v>615</v>
      </c>
      <c r="AR74" s="25">
        <f>uptake_in_those_aged_70_by_ccg989[[#This Row],[Number of adults aged 78 vaccinated in quarter 1]]/uptake_in_those_aged_70_by_ccg989[[#This Row],[Number of adults aged 78 eligible in quarter 1]]*100</f>
        <v>6.246825799898426</v>
      </c>
      <c r="AS74" s="21">
        <v>7800</v>
      </c>
      <c r="AT74" s="21">
        <v>404</v>
      </c>
      <c r="AU74" s="20">
        <f>uptake_in_those_aged_70_by_ccg989[[#This Row],[Number of adults aged 79 vaccinated in quarter 1]]/uptake_in_those_aged_70_by_ccg989[[#This Row],[Number of adults aged 79 eligible in quarter 1]]*100</f>
        <v>5.1794871794871788</v>
      </c>
      <c r="AV74" s="21">
        <v>7377</v>
      </c>
      <c r="AW74" s="21">
        <v>299</v>
      </c>
      <c r="AX74" s="25">
        <f>uptake_in_those_aged_70_by_ccg989[[#This Row],[Number of adults aged 80 vaccinated in quarter 1]]/uptake_in_those_aged_70_by_ccg989[[#This Row],[Number of adults aged 80 eligible in quarter 1]]*100</f>
        <v>4.0531381320319912</v>
      </c>
    </row>
    <row r="75" spans="1:50" x14ac:dyDescent="0.2">
      <c r="A75" t="s">
        <v>252</v>
      </c>
      <c r="B75" t="s">
        <v>253</v>
      </c>
      <c r="C75">
        <v>8451</v>
      </c>
      <c r="D75">
        <v>476</v>
      </c>
      <c r="E75" s="20">
        <f>uptake_in_those_aged_70_by_ccg989[[#This Row],[Number of adults aged 65 vaccinated in quarter 1]]/uptake_in_those_aged_70_by_ccg989[[#This Row],[Number of adults aged 65 eligible in quarter 1]]*100</f>
        <v>5.6324695302331085</v>
      </c>
      <c r="F75">
        <v>8377</v>
      </c>
      <c r="G75">
        <v>2674</v>
      </c>
      <c r="H75" s="20">
        <f>uptake_in_those_aged_70_by_ccg989[[#This Row],[Number of adults aged 66 vaccinated in quarter 1]]/uptake_in_those_aged_70_by_ccg989[[#This Row],[Number of adults aged 66 eligible in quarter 1]]*100</f>
        <v>31.920735346782859</v>
      </c>
      <c r="I75" s="21">
        <v>8102</v>
      </c>
      <c r="J75">
        <v>262</v>
      </c>
      <c r="K75" s="20">
        <f>uptake_in_those_aged_70_by_ccg989[[#This Row],[Number of adults aged 67 vaccinated in quarter 1]]/uptake_in_those_aged_70_by_ccg989[[#This Row],[Number of adults aged 67 eligible in quarter 1]]*100</f>
        <v>3.233769439644532</v>
      </c>
      <c r="L75" s="21">
        <v>7713</v>
      </c>
      <c r="M75" s="21">
        <v>149</v>
      </c>
      <c r="N75" s="25">
        <f>uptake_in_those_aged_70_by_ccg989[[#This Row],[Number of adults aged 68 vaccinated in quarter 1]]/uptake_in_those_aged_70_by_ccg989[[#This Row],[Number of adults aged 68 eligible in quarter 1]]*100</f>
        <v>1.9318034487229352</v>
      </c>
      <c r="O75" s="21">
        <v>7306</v>
      </c>
      <c r="P75" s="21">
        <v>145</v>
      </c>
      <c r="Q75" s="25">
        <f>uptake_in_those_aged_70_by_ccg989[[#This Row],[Number of adults aged 69 vaccinated in quarter 1]]/uptake_in_those_aged_70_by_ccg989[[#This Row],[Number of adults aged 69 eligible in quarter 1]]*100</f>
        <v>1.9846701341363262</v>
      </c>
      <c r="R75" s="21">
        <v>6647</v>
      </c>
      <c r="S75" s="21">
        <v>665</v>
      </c>
      <c r="T75" s="20">
        <f>uptake_in_those_aged_70_by_ccg989[[#This Row],[Number of adults aged 70 vaccinated in quarter 1]]/uptake_in_those_aged_70_by_ccg989[[#This Row],[Number of adults aged 70 eligible in quarter 1]]*100</f>
        <v>10.004513314277117</v>
      </c>
      <c r="U75">
        <v>6672</v>
      </c>
      <c r="V75">
        <v>3038</v>
      </c>
      <c r="W75" s="20">
        <f>uptake_in_those_aged_70_by_ccg989[[#This Row],[Number of adults aged 71 vaccinated in quarter 1]]/uptake_in_those_aged_70_by_ccg989[[#This Row],[Number of adults aged 71 eligible in quarter 1]]*100</f>
        <v>45.533573141486812</v>
      </c>
      <c r="X75">
        <v>6669</v>
      </c>
      <c r="Y75">
        <v>1759</v>
      </c>
      <c r="Z75" s="20">
        <f>uptake_in_those_aged_70_by_ccg989[[#This Row],[Number of adults aged 72 vaccinated in quarter 1]]/uptake_in_those_aged_70_by_ccg989[[#This Row],[Number of adults aged 72 eligible in quarter 1]]*100</f>
        <v>26.375768481031635</v>
      </c>
      <c r="AA75" s="21">
        <v>6243</v>
      </c>
      <c r="AB75" s="21">
        <v>933</v>
      </c>
      <c r="AC75" s="25">
        <f>uptake_in_those_aged_70_by_ccg989[[#This Row],[Number of adults aged 73 vaccinated in quarter 1]]/uptake_in_those_aged_70_by_ccg989[[#This Row],[Number of adults aged 73 eligible in quarter 1]]*100</f>
        <v>14.94473810667948</v>
      </c>
      <c r="AD75" s="21">
        <v>6354</v>
      </c>
      <c r="AE75" s="21">
        <v>579</v>
      </c>
      <c r="AF75" s="20">
        <f>uptake_in_those_aged_70_by_ccg989[[#This Row],[Number of adults aged 74 vaccinated in quarter 1]]/uptake_in_those_aged_70_by_ccg989[[#This Row],[Number of adults aged 74 eligible in quarter 1]]*100</f>
        <v>9.1123701605287994</v>
      </c>
      <c r="AG75" s="21">
        <v>6219</v>
      </c>
      <c r="AH75" s="21">
        <v>511</v>
      </c>
      <c r="AI75" s="25">
        <f>uptake_in_those_aged_70_by_ccg989[[#This Row],[Number of adults aged 75 vaccinated in quarter 1]]/uptake_in_those_aged_70_by_ccg989[[#This Row],[Number of adults aged 75 eligible in quarter 1]]*100</f>
        <v>8.2167551053223988</v>
      </c>
      <c r="AJ75" s="21">
        <v>6303</v>
      </c>
      <c r="AK75" s="21">
        <v>417</v>
      </c>
      <c r="AL75" s="20">
        <f>uptake_in_those_aged_70_by_ccg989[[#This Row],[Number of adults aged 76 vaccinated in quarter 1]]/uptake_in_those_aged_70_by_ccg989[[#This Row],[Number of adults aged 76 eligible in quarter 1]]*100</f>
        <v>6.6158971918134215</v>
      </c>
      <c r="AM75" s="21">
        <v>6533</v>
      </c>
      <c r="AN75" s="21">
        <v>329</v>
      </c>
      <c r="AO75" s="25">
        <f>uptake_in_those_aged_70_by_ccg989[[#This Row],[Number of adults aged 77 vaccinated in quarter 1]]/uptake_in_those_aged_70_by_ccg989[[#This Row],[Number of adults aged 77 eligible in quarter 1]]*100</f>
        <v>5.0359712230215825</v>
      </c>
      <c r="AP75" s="21">
        <v>7052</v>
      </c>
      <c r="AQ75" s="21">
        <v>287</v>
      </c>
      <c r="AR75" s="25">
        <f>uptake_in_those_aged_70_by_ccg989[[#This Row],[Number of adults aged 78 vaccinated in quarter 1]]/uptake_in_those_aged_70_by_ccg989[[#This Row],[Number of adults aged 78 eligible in quarter 1]]*100</f>
        <v>4.0697674418604652</v>
      </c>
      <c r="AS75" s="21">
        <v>5254</v>
      </c>
      <c r="AT75" s="21">
        <v>184</v>
      </c>
      <c r="AU75" s="20">
        <f>uptake_in_those_aged_70_by_ccg989[[#This Row],[Number of adults aged 79 vaccinated in quarter 1]]/uptake_in_those_aged_70_by_ccg989[[#This Row],[Number of adults aged 79 eligible in quarter 1]]*100</f>
        <v>3.5020936429387133</v>
      </c>
      <c r="AV75" s="21">
        <v>4646</v>
      </c>
      <c r="AW75" s="21">
        <v>132</v>
      </c>
      <c r="AX75" s="25">
        <f>uptake_in_those_aged_70_by_ccg989[[#This Row],[Number of adults aged 80 vaccinated in quarter 1]]/uptake_in_those_aged_70_by_ccg989[[#This Row],[Number of adults aged 80 eligible in quarter 1]]*100</f>
        <v>2.84115368058545</v>
      </c>
    </row>
    <row r="76" spans="1:50" x14ac:dyDescent="0.2">
      <c r="A76" t="s">
        <v>254</v>
      </c>
      <c r="B76" t="s">
        <v>255</v>
      </c>
      <c r="C76">
        <v>13958</v>
      </c>
      <c r="D76">
        <v>1068</v>
      </c>
      <c r="E76" s="20">
        <f>uptake_in_those_aged_70_by_ccg989[[#This Row],[Number of adults aged 65 vaccinated in quarter 1]]/uptake_in_those_aged_70_by_ccg989[[#This Row],[Number of adults aged 65 eligible in quarter 1]]*100</f>
        <v>7.6515260065912027</v>
      </c>
      <c r="F76">
        <v>13624</v>
      </c>
      <c r="G76">
        <v>5580</v>
      </c>
      <c r="H76" s="20">
        <f>uptake_in_those_aged_70_by_ccg989[[#This Row],[Number of adults aged 66 vaccinated in quarter 1]]/uptake_in_those_aged_70_by_ccg989[[#This Row],[Number of adults aged 66 eligible in quarter 1]]*100</f>
        <v>40.957134468584847</v>
      </c>
      <c r="I76" s="21">
        <v>13027</v>
      </c>
      <c r="J76">
        <v>341</v>
      </c>
      <c r="K76" s="20">
        <f>uptake_in_those_aged_70_by_ccg989[[#This Row],[Number of adults aged 67 vaccinated in quarter 1]]/uptake_in_those_aged_70_by_ccg989[[#This Row],[Number of adults aged 67 eligible in quarter 1]]*100</f>
        <v>2.6176402855607583</v>
      </c>
      <c r="L76" s="21">
        <v>12517</v>
      </c>
      <c r="M76" s="21">
        <v>211</v>
      </c>
      <c r="N76" s="25">
        <f>uptake_in_those_aged_70_by_ccg989[[#This Row],[Number of adults aged 68 vaccinated in quarter 1]]/uptake_in_those_aged_70_by_ccg989[[#This Row],[Number of adults aged 68 eligible in quarter 1]]*100</f>
        <v>1.6857074378844772</v>
      </c>
      <c r="O76" s="21">
        <v>12039</v>
      </c>
      <c r="P76" s="21">
        <v>188</v>
      </c>
      <c r="Q76" s="25">
        <f>uptake_in_those_aged_70_by_ccg989[[#This Row],[Number of adults aged 69 vaccinated in quarter 1]]/uptake_in_those_aged_70_by_ccg989[[#This Row],[Number of adults aged 69 eligible in quarter 1]]*100</f>
        <v>1.5615914943101585</v>
      </c>
      <c r="R76" s="21">
        <v>11471</v>
      </c>
      <c r="S76" s="21">
        <v>1336</v>
      </c>
      <c r="T76" s="20">
        <f>uptake_in_those_aged_70_by_ccg989[[#This Row],[Number of adults aged 70 vaccinated in quarter 1]]/uptake_in_those_aged_70_by_ccg989[[#This Row],[Number of adults aged 70 eligible in quarter 1]]*100</f>
        <v>11.646761398308779</v>
      </c>
      <c r="U76">
        <v>11345</v>
      </c>
      <c r="V76">
        <v>5970</v>
      </c>
      <c r="W76" s="20">
        <f>uptake_in_those_aged_70_by_ccg989[[#This Row],[Number of adults aged 71 vaccinated in quarter 1]]/uptake_in_those_aged_70_by_ccg989[[#This Row],[Number of adults aged 71 eligible in quarter 1]]*100</f>
        <v>52.622300572939615</v>
      </c>
      <c r="X76">
        <v>11225</v>
      </c>
      <c r="Y76">
        <v>2841</v>
      </c>
      <c r="Z76" s="20">
        <f>uptake_in_those_aged_70_by_ccg989[[#This Row],[Number of adults aged 72 vaccinated in quarter 1]]/uptake_in_those_aged_70_by_ccg989[[#This Row],[Number of adults aged 72 eligible in quarter 1]]*100</f>
        <v>25.309576837416479</v>
      </c>
      <c r="AA76" s="21">
        <v>10847</v>
      </c>
      <c r="AB76" s="21">
        <v>1537</v>
      </c>
      <c r="AC76" s="25">
        <f>uptake_in_those_aged_70_by_ccg989[[#This Row],[Number of adults aged 73 vaccinated in quarter 1]]/uptake_in_those_aged_70_by_ccg989[[#This Row],[Number of adults aged 73 eligible in quarter 1]]*100</f>
        <v>14.169816539135244</v>
      </c>
      <c r="AD76" s="21">
        <v>10732</v>
      </c>
      <c r="AE76" s="21">
        <v>1126</v>
      </c>
      <c r="AF76" s="20">
        <f>uptake_in_those_aged_70_by_ccg989[[#This Row],[Number of adults aged 74 vaccinated in quarter 1]]/uptake_in_those_aged_70_by_ccg989[[#This Row],[Number of adults aged 74 eligible in quarter 1]]*100</f>
        <v>10.491986582184122</v>
      </c>
      <c r="AG76" s="21">
        <v>10777</v>
      </c>
      <c r="AH76" s="21">
        <v>975</v>
      </c>
      <c r="AI76" s="25">
        <f>uptake_in_those_aged_70_by_ccg989[[#This Row],[Number of adults aged 75 vaccinated in quarter 1]]/uptake_in_those_aged_70_by_ccg989[[#This Row],[Number of adults aged 75 eligible in quarter 1]]*100</f>
        <v>9.0470446320868518</v>
      </c>
      <c r="AJ76" s="21">
        <v>10759</v>
      </c>
      <c r="AK76" s="21">
        <v>831</v>
      </c>
      <c r="AL76" s="20">
        <f>uptake_in_those_aged_70_by_ccg989[[#This Row],[Number of adults aged 76 vaccinated in quarter 1]]/uptake_in_those_aged_70_by_ccg989[[#This Row],[Number of adults aged 76 eligible in quarter 1]]*100</f>
        <v>7.7237661492703777</v>
      </c>
      <c r="AM76" s="21">
        <v>11106</v>
      </c>
      <c r="AN76" s="21">
        <v>751</v>
      </c>
      <c r="AO76" s="25">
        <f>uptake_in_those_aged_70_by_ccg989[[#This Row],[Number of adults aged 77 vaccinated in quarter 1]]/uptake_in_those_aged_70_by_ccg989[[#This Row],[Number of adults aged 77 eligible in quarter 1]]*100</f>
        <v>6.7621105708625961</v>
      </c>
      <c r="AP76" s="21">
        <v>12325</v>
      </c>
      <c r="AQ76" s="21">
        <v>599</v>
      </c>
      <c r="AR76" s="25">
        <f>uptake_in_those_aged_70_by_ccg989[[#This Row],[Number of adults aged 78 vaccinated in quarter 1]]/uptake_in_those_aged_70_by_ccg989[[#This Row],[Number of adults aged 78 eligible in quarter 1]]*100</f>
        <v>4.8600405679513177</v>
      </c>
      <c r="AS76" s="21">
        <v>9282</v>
      </c>
      <c r="AT76" s="21">
        <v>360</v>
      </c>
      <c r="AU76" s="20">
        <f>uptake_in_those_aged_70_by_ccg989[[#This Row],[Number of adults aged 79 vaccinated in quarter 1]]/uptake_in_those_aged_70_by_ccg989[[#This Row],[Number of adults aged 79 eligible in quarter 1]]*100</f>
        <v>3.8784744667097608</v>
      </c>
      <c r="AV76" s="21">
        <v>8514</v>
      </c>
      <c r="AW76" s="21">
        <v>258</v>
      </c>
      <c r="AX76" s="25">
        <f>uptake_in_those_aged_70_by_ccg989[[#This Row],[Number of adults aged 80 vaccinated in quarter 1]]/uptake_in_those_aged_70_by_ccg989[[#This Row],[Number of adults aged 80 eligible in quarter 1]]*100</f>
        <v>3.0303030303030303</v>
      </c>
    </row>
    <row r="77" spans="1:50" x14ac:dyDescent="0.2">
      <c r="A77" t="s">
        <v>256</v>
      </c>
      <c r="B77" t="s">
        <v>257</v>
      </c>
      <c r="C77">
        <v>17248</v>
      </c>
      <c r="D77">
        <v>1196</v>
      </c>
      <c r="E77" s="20">
        <f>uptake_in_those_aged_70_by_ccg989[[#This Row],[Number of adults aged 65 vaccinated in quarter 1]]/uptake_in_those_aged_70_by_ccg989[[#This Row],[Number of adults aged 65 eligible in quarter 1]]*100</f>
        <v>6.9341372912801482</v>
      </c>
      <c r="F77">
        <v>16957</v>
      </c>
      <c r="G77">
        <v>6747</v>
      </c>
      <c r="H77" s="20">
        <f>uptake_in_those_aged_70_by_ccg989[[#This Row],[Number of adults aged 66 vaccinated in quarter 1]]/uptake_in_those_aged_70_by_ccg989[[#This Row],[Number of adults aged 66 eligible in quarter 1]]*100</f>
        <v>39.788877749601937</v>
      </c>
      <c r="I77" s="21">
        <v>16373</v>
      </c>
      <c r="J77">
        <v>363</v>
      </c>
      <c r="K77" s="20">
        <f>uptake_in_those_aged_70_by_ccg989[[#This Row],[Number of adults aged 67 vaccinated in quarter 1]]/uptake_in_those_aged_70_by_ccg989[[#This Row],[Number of adults aged 67 eligible in quarter 1]]*100</f>
        <v>2.2170646796555302</v>
      </c>
      <c r="L77" s="21">
        <v>16078</v>
      </c>
      <c r="M77" s="21">
        <v>263</v>
      </c>
      <c r="N77" s="25">
        <f>uptake_in_those_aged_70_by_ccg989[[#This Row],[Number of adults aged 68 vaccinated in quarter 1]]/uptake_in_those_aged_70_by_ccg989[[#This Row],[Number of adults aged 68 eligible in quarter 1]]*100</f>
        <v>1.6357755939793506</v>
      </c>
      <c r="O77" s="21">
        <v>15379</v>
      </c>
      <c r="P77" s="21">
        <v>259</v>
      </c>
      <c r="Q77" s="25">
        <f>uptake_in_those_aged_70_by_ccg989[[#This Row],[Number of adults aged 69 vaccinated in quarter 1]]/uptake_in_those_aged_70_by_ccg989[[#This Row],[Number of adults aged 69 eligible in quarter 1]]*100</f>
        <v>1.6841147018661813</v>
      </c>
      <c r="R77" s="21">
        <v>14656</v>
      </c>
      <c r="S77" s="21">
        <v>1553</v>
      </c>
      <c r="T77" s="20">
        <f>uptake_in_those_aged_70_by_ccg989[[#This Row],[Number of adults aged 70 vaccinated in quarter 1]]/uptake_in_those_aged_70_by_ccg989[[#This Row],[Number of adults aged 70 eligible in quarter 1]]*100</f>
        <v>10.596342794759824</v>
      </c>
      <c r="U77">
        <v>14692</v>
      </c>
      <c r="V77">
        <v>7504</v>
      </c>
      <c r="W77" s="20">
        <f>uptake_in_those_aged_70_by_ccg989[[#This Row],[Number of adults aged 71 vaccinated in quarter 1]]/uptake_in_those_aged_70_by_ccg989[[#This Row],[Number of adults aged 71 eligible in quarter 1]]*100</f>
        <v>51.07541519194119</v>
      </c>
      <c r="X77">
        <v>14874</v>
      </c>
      <c r="Y77">
        <v>4188</v>
      </c>
      <c r="Z77" s="20">
        <f>uptake_in_those_aged_70_by_ccg989[[#This Row],[Number of adults aged 72 vaccinated in quarter 1]]/uptake_in_those_aged_70_by_ccg989[[#This Row],[Number of adults aged 72 eligible in quarter 1]]*100</f>
        <v>28.156514723678903</v>
      </c>
      <c r="AA77" s="21">
        <v>14243</v>
      </c>
      <c r="AB77" s="21">
        <v>2457</v>
      </c>
      <c r="AC77" s="25">
        <f>uptake_in_those_aged_70_by_ccg989[[#This Row],[Number of adults aged 73 vaccinated in quarter 1]]/uptake_in_those_aged_70_by_ccg989[[#This Row],[Number of adults aged 73 eligible in quarter 1]]*100</f>
        <v>17.250579231903391</v>
      </c>
      <c r="AD77" s="21">
        <v>14105</v>
      </c>
      <c r="AE77" s="21">
        <v>2012</v>
      </c>
      <c r="AF77" s="20">
        <f>uptake_in_those_aged_70_by_ccg989[[#This Row],[Number of adults aged 74 vaccinated in quarter 1]]/uptake_in_those_aged_70_by_ccg989[[#This Row],[Number of adults aged 74 eligible in quarter 1]]*100</f>
        <v>14.264445232187168</v>
      </c>
      <c r="AG77" s="21">
        <v>14065</v>
      </c>
      <c r="AH77" s="21">
        <v>1675</v>
      </c>
      <c r="AI77" s="25">
        <f>uptake_in_those_aged_70_by_ccg989[[#This Row],[Number of adults aged 75 vaccinated in quarter 1]]/uptake_in_those_aged_70_by_ccg989[[#This Row],[Number of adults aged 75 eligible in quarter 1]]*100</f>
        <v>11.908993956629931</v>
      </c>
      <c r="AJ77" s="21">
        <v>14670</v>
      </c>
      <c r="AK77" s="21">
        <v>1395</v>
      </c>
      <c r="AL77" s="20">
        <f>uptake_in_those_aged_70_by_ccg989[[#This Row],[Number of adults aged 76 vaccinated in quarter 1]]/uptake_in_those_aged_70_by_ccg989[[#This Row],[Number of adults aged 76 eligible in quarter 1]]*100</f>
        <v>9.5092024539877311</v>
      </c>
      <c r="AM77" s="21">
        <v>15084</v>
      </c>
      <c r="AN77" s="21">
        <v>1102</v>
      </c>
      <c r="AO77" s="25">
        <f>uptake_in_those_aged_70_by_ccg989[[#This Row],[Number of adults aged 77 vaccinated in quarter 1]]/uptake_in_those_aged_70_by_ccg989[[#This Row],[Number of adults aged 77 eligible in quarter 1]]*100</f>
        <v>7.3057544417926277</v>
      </c>
      <c r="AP77" s="21">
        <v>16644</v>
      </c>
      <c r="AQ77" s="21">
        <v>926</v>
      </c>
      <c r="AR77" s="25">
        <f>uptake_in_those_aged_70_by_ccg989[[#This Row],[Number of adults aged 78 vaccinated in quarter 1]]/uptake_in_those_aged_70_by_ccg989[[#This Row],[Number of adults aged 78 eligible in quarter 1]]*100</f>
        <v>5.5635664503725062</v>
      </c>
      <c r="AS77" s="21">
        <v>13044</v>
      </c>
      <c r="AT77" s="21">
        <v>610</v>
      </c>
      <c r="AU77" s="20">
        <f>uptake_in_those_aged_70_by_ccg989[[#This Row],[Number of adults aged 79 vaccinated in quarter 1]]/uptake_in_those_aged_70_by_ccg989[[#This Row],[Number of adults aged 79 eligible in quarter 1]]*100</f>
        <v>4.6764796074823671</v>
      </c>
      <c r="AV77" s="21">
        <v>11918</v>
      </c>
      <c r="AW77" s="21">
        <v>388</v>
      </c>
      <c r="AX77" s="25">
        <f>uptake_in_those_aged_70_by_ccg989[[#This Row],[Number of adults aged 80 vaccinated in quarter 1]]/uptake_in_those_aged_70_by_ccg989[[#This Row],[Number of adults aged 80 eligible in quarter 1]]*100</f>
        <v>3.2555797952676624</v>
      </c>
    </row>
    <row r="78" spans="1:50" x14ac:dyDescent="0.2">
      <c r="A78" t="s">
        <v>258</v>
      </c>
      <c r="B78" t="s">
        <v>259</v>
      </c>
      <c r="C78">
        <v>8971</v>
      </c>
      <c r="D78">
        <v>552</v>
      </c>
      <c r="E78" s="20">
        <f>uptake_in_those_aged_70_by_ccg989[[#This Row],[Number of adults aged 65 vaccinated in quarter 1]]/uptake_in_those_aged_70_by_ccg989[[#This Row],[Number of adults aged 65 eligible in quarter 1]]*100</f>
        <v>6.1531601828112805</v>
      </c>
      <c r="F78">
        <v>8885</v>
      </c>
      <c r="G78">
        <v>2956</v>
      </c>
      <c r="H78" s="20">
        <f>uptake_in_those_aged_70_by_ccg989[[#This Row],[Number of adults aged 66 vaccinated in quarter 1]]/uptake_in_those_aged_70_by_ccg989[[#This Row],[Number of adults aged 66 eligible in quarter 1]]*100</f>
        <v>33.269555430500844</v>
      </c>
      <c r="I78" s="21">
        <v>8768</v>
      </c>
      <c r="J78">
        <v>156</v>
      </c>
      <c r="K78" s="20">
        <f>uptake_in_those_aged_70_by_ccg989[[#This Row],[Number of adults aged 67 vaccinated in quarter 1]]/uptake_in_those_aged_70_by_ccg989[[#This Row],[Number of adults aged 67 eligible in quarter 1]]*100</f>
        <v>1.7791970802919708</v>
      </c>
      <c r="L78" s="21">
        <v>8388</v>
      </c>
      <c r="M78" s="21">
        <v>96</v>
      </c>
      <c r="N78" s="25">
        <f>uptake_in_those_aged_70_by_ccg989[[#This Row],[Number of adults aged 68 vaccinated in quarter 1]]/uptake_in_those_aged_70_by_ccg989[[#This Row],[Number of adults aged 68 eligible in quarter 1]]*100</f>
        <v>1.144492131616595</v>
      </c>
      <c r="O78" s="21">
        <v>7923</v>
      </c>
      <c r="P78" s="21">
        <v>95</v>
      </c>
      <c r="Q78" s="25">
        <f>uptake_in_those_aged_70_by_ccg989[[#This Row],[Number of adults aged 69 vaccinated in quarter 1]]/uptake_in_those_aged_70_by_ccg989[[#This Row],[Number of adults aged 69 eligible in quarter 1]]*100</f>
        <v>1.1990407673860912</v>
      </c>
      <c r="R78" s="21">
        <v>7444</v>
      </c>
      <c r="S78" s="21">
        <v>730</v>
      </c>
      <c r="T78" s="20">
        <f>uptake_in_those_aged_70_by_ccg989[[#This Row],[Number of adults aged 70 vaccinated in quarter 1]]/uptake_in_those_aged_70_by_ccg989[[#This Row],[Number of adults aged 70 eligible in quarter 1]]*100</f>
        <v>9.8065556152606117</v>
      </c>
      <c r="U78">
        <v>7228</v>
      </c>
      <c r="V78">
        <v>3489</v>
      </c>
      <c r="W78" s="20">
        <f>uptake_in_those_aged_70_by_ccg989[[#This Row],[Number of adults aged 71 vaccinated in quarter 1]]/uptake_in_those_aged_70_by_ccg989[[#This Row],[Number of adults aged 71 eligible in quarter 1]]*100</f>
        <v>48.270614277808519</v>
      </c>
      <c r="X78">
        <v>7076</v>
      </c>
      <c r="Y78">
        <v>1869</v>
      </c>
      <c r="Z78" s="20">
        <f>uptake_in_those_aged_70_by_ccg989[[#This Row],[Number of adults aged 72 vaccinated in quarter 1]]/uptake_in_those_aged_70_by_ccg989[[#This Row],[Number of adults aged 72 eligible in quarter 1]]*100</f>
        <v>26.413227812323349</v>
      </c>
      <c r="AA78" s="21">
        <v>6764</v>
      </c>
      <c r="AB78" s="21">
        <v>937</v>
      </c>
      <c r="AC78" s="25">
        <f>uptake_in_those_aged_70_by_ccg989[[#This Row],[Number of adults aged 73 vaccinated in quarter 1]]/uptake_in_those_aged_70_by_ccg989[[#This Row],[Number of adults aged 73 eligible in quarter 1]]*100</f>
        <v>13.852749852158485</v>
      </c>
      <c r="AD78" s="21">
        <v>6624</v>
      </c>
      <c r="AE78" s="21">
        <v>685</v>
      </c>
      <c r="AF78" s="20">
        <f>uptake_in_those_aged_70_by_ccg989[[#This Row],[Number of adults aged 74 vaccinated in quarter 1]]/uptake_in_those_aged_70_by_ccg989[[#This Row],[Number of adults aged 74 eligible in quarter 1]]*100</f>
        <v>10.341183574879228</v>
      </c>
      <c r="AG78" s="21">
        <v>6480</v>
      </c>
      <c r="AH78" s="21">
        <v>498</v>
      </c>
      <c r="AI78" s="25">
        <f>uptake_in_those_aged_70_by_ccg989[[#This Row],[Number of adults aged 75 vaccinated in quarter 1]]/uptake_in_those_aged_70_by_ccg989[[#This Row],[Number of adults aged 75 eligible in quarter 1]]*100</f>
        <v>7.6851851851851851</v>
      </c>
      <c r="AJ78" s="21">
        <v>6425</v>
      </c>
      <c r="AK78" s="21">
        <v>416</v>
      </c>
      <c r="AL78" s="20">
        <f>uptake_in_those_aged_70_by_ccg989[[#This Row],[Number of adults aged 76 vaccinated in quarter 1]]/uptake_in_those_aged_70_by_ccg989[[#This Row],[Number of adults aged 76 eligible in quarter 1]]*100</f>
        <v>6.4747081712062258</v>
      </c>
      <c r="AM78" s="21">
        <v>6658</v>
      </c>
      <c r="AN78" s="21">
        <v>368</v>
      </c>
      <c r="AO78" s="25">
        <f>uptake_in_those_aged_70_by_ccg989[[#This Row],[Number of adults aged 77 vaccinated in quarter 1]]/uptake_in_those_aged_70_by_ccg989[[#This Row],[Number of adults aged 77 eligible in quarter 1]]*100</f>
        <v>5.5271853409432259</v>
      </c>
      <c r="AP78" s="21">
        <v>7314</v>
      </c>
      <c r="AQ78" s="21">
        <v>378</v>
      </c>
      <c r="AR78" s="25">
        <f>uptake_in_those_aged_70_by_ccg989[[#This Row],[Number of adults aged 78 vaccinated in quarter 1]]/uptake_in_those_aged_70_by_ccg989[[#This Row],[Number of adults aged 78 eligible in quarter 1]]*100</f>
        <v>5.1681706316652996</v>
      </c>
      <c r="AS78" s="21">
        <v>5467</v>
      </c>
      <c r="AT78" s="21">
        <v>209</v>
      </c>
      <c r="AU78" s="20">
        <f>uptake_in_those_aged_70_by_ccg989[[#This Row],[Number of adults aged 79 vaccinated in quarter 1]]/uptake_in_those_aged_70_by_ccg989[[#This Row],[Number of adults aged 79 eligible in quarter 1]]*100</f>
        <v>3.8229376257545273</v>
      </c>
      <c r="AV78" s="21">
        <v>4717</v>
      </c>
      <c r="AW78" s="21">
        <v>182</v>
      </c>
      <c r="AX78" s="25">
        <f>uptake_in_those_aged_70_by_ccg989[[#This Row],[Number of adults aged 80 vaccinated in quarter 1]]/uptake_in_those_aged_70_by_ccg989[[#This Row],[Number of adults aged 80 eligible in quarter 1]]*100</f>
        <v>3.858384566461734</v>
      </c>
    </row>
    <row r="79" spans="1:50" x14ac:dyDescent="0.2">
      <c r="A79" t="s">
        <v>260</v>
      </c>
      <c r="B79" t="s">
        <v>261</v>
      </c>
      <c r="C79">
        <v>10742</v>
      </c>
      <c r="D79">
        <v>747</v>
      </c>
      <c r="E79" s="20">
        <f>uptake_in_those_aged_70_by_ccg989[[#This Row],[Number of adults aged 65 vaccinated in quarter 1]]/uptake_in_those_aged_70_by_ccg989[[#This Row],[Number of adults aged 65 eligible in quarter 1]]*100</f>
        <v>6.9540122882144857</v>
      </c>
      <c r="F79">
        <v>10694</v>
      </c>
      <c r="G79">
        <v>4120</v>
      </c>
      <c r="H79" s="20">
        <f>uptake_in_those_aged_70_by_ccg989[[#This Row],[Number of adults aged 66 vaccinated in quarter 1]]/uptake_in_those_aged_70_by_ccg989[[#This Row],[Number of adults aged 66 eligible in quarter 1]]*100</f>
        <v>38.526276416682251</v>
      </c>
      <c r="I79" s="21">
        <v>10342</v>
      </c>
      <c r="J79">
        <v>369</v>
      </c>
      <c r="K79" s="20">
        <f>uptake_in_those_aged_70_by_ccg989[[#This Row],[Number of adults aged 67 vaccinated in quarter 1]]/uptake_in_those_aged_70_by_ccg989[[#This Row],[Number of adults aged 67 eligible in quarter 1]]*100</f>
        <v>3.5679752465673955</v>
      </c>
      <c r="L79" s="21">
        <v>9923</v>
      </c>
      <c r="M79" s="21">
        <v>239</v>
      </c>
      <c r="N79" s="25">
        <f>uptake_in_those_aged_70_by_ccg989[[#This Row],[Number of adults aged 68 vaccinated in quarter 1]]/uptake_in_those_aged_70_by_ccg989[[#This Row],[Number of adults aged 68 eligible in quarter 1]]*100</f>
        <v>2.4085458026806408</v>
      </c>
      <c r="O79" s="21">
        <v>9723</v>
      </c>
      <c r="P79" s="21">
        <v>237</v>
      </c>
      <c r="Q79" s="25">
        <f>uptake_in_those_aged_70_by_ccg989[[#This Row],[Number of adults aged 69 vaccinated in quarter 1]]/uptake_in_those_aged_70_by_ccg989[[#This Row],[Number of adults aged 69 eligible in quarter 1]]*100</f>
        <v>2.4375192841715521</v>
      </c>
      <c r="R79" s="21">
        <v>9245</v>
      </c>
      <c r="S79" s="21">
        <v>974</v>
      </c>
      <c r="T79" s="20">
        <f>uptake_in_those_aged_70_by_ccg989[[#This Row],[Number of adults aged 70 vaccinated in quarter 1]]/uptake_in_those_aged_70_by_ccg989[[#This Row],[Number of adults aged 70 eligible in quarter 1]]*100</f>
        <v>10.535424553812872</v>
      </c>
      <c r="U79">
        <v>9435</v>
      </c>
      <c r="V79">
        <v>4773</v>
      </c>
      <c r="W79" s="20">
        <f>uptake_in_those_aged_70_by_ccg989[[#This Row],[Number of adults aged 71 vaccinated in quarter 1]]/uptake_in_those_aged_70_by_ccg989[[#This Row],[Number of adults aged 71 eligible in quarter 1]]*100</f>
        <v>50.588235294117645</v>
      </c>
      <c r="X79">
        <v>9480</v>
      </c>
      <c r="Y79">
        <v>2975</v>
      </c>
      <c r="Z79" s="20">
        <f>uptake_in_those_aged_70_by_ccg989[[#This Row],[Number of adults aged 72 vaccinated in quarter 1]]/uptake_in_those_aged_70_by_ccg989[[#This Row],[Number of adults aged 72 eligible in quarter 1]]*100</f>
        <v>31.381856540084392</v>
      </c>
      <c r="AA79" s="21">
        <v>9157</v>
      </c>
      <c r="AB79" s="21">
        <v>1725</v>
      </c>
      <c r="AC79" s="25">
        <f>uptake_in_those_aged_70_by_ccg989[[#This Row],[Number of adults aged 73 vaccinated in quarter 1]]/uptake_in_those_aged_70_by_ccg989[[#This Row],[Number of adults aged 73 eligible in quarter 1]]*100</f>
        <v>18.838047395435186</v>
      </c>
      <c r="AD79" s="21">
        <v>9046</v>
      </c>
      <c r="AE79" s="21">
        <v>1345</v>
      </c>
      <c r="AF79" s="20">
        <f>uptake_in_those_aged_70_by_ccg989[[#This Row],[Number of adults aged 74 vaccinated in quarter 1]]/uptake_in_those_aged_70_by_ccg989[[#This Row],[Number of adults aged 74 eligible in quarter 1]]*100</f>
        <v>14.868450143709927</v>
      </c>
      <c r="AG79" s="21">
        <v>8959</v>
      </c>
      <c r="AH79" s="21">
        <v>1084</v>
      </c>
      <c r="AI79" s="25">
        <f>uptake_in_those_aged_70_by_ccg989[[#This Row],[Number of adults aged 75 vaccinated in quarter 1]]/uptake_in_those_aged_70_by_ccg989[[#This Row],[Number of adults aged 75 eligible in quarter 1]]*100</f>
        <v>12.099564683558432</v>
      </c>
      <c r="AJ79" s="21">
        <v>9436</v>
      </c>
      <c r="AK79" s="21">
        <v>867</v>
      </c>
      <c r="AL79" s="20">
        <f>uptake_in_those_aged_70_by_ccg989[[#This Row],[Number of adults aged 76 vaccinated in quarter 1]]/uptake_in_those_aged_70_by_ccg989[[#This Row],[Number of adults aged 76 eligible in quarter 1]]*100</f>
        <v>9.188215345485375</v>
      </c>
      <c r="AM79" s="21">
        <v>9515</v>
      </c>
      <c r="AN79" s="21">
        <v>662</v>
      </c>
      <c r="AO79" s="25">
        <f>uptake_in_those_aged_70_by_ccg989[[#This Row],[Number of adults aged 77 vaccinated in quarter 1]]/uptake_in_those_aged_70_by_ccg989[[#This Row],[Number of adults aged 77 eligible in quarter 1]]*100</f>
        <v>6.9574356279558591</v>
      </c>
      <c r="AP79" s="21">
        <v>10217</v>
      </c>
      <c r="AQ79" s="21">
        <v>548</v>
      </c>
      <c r="AR79" s="25">
        <f>uptake_in_those_aged_70_by_ccg989[[#This Row],[Number of adults aged 78 vaccinated in quarter 1]]/uptake_in_those_aged_70_by_ccg989[[#This Row],[Number of adults aged 78 eligible in quarter 1]]*100</f>
        <v>5.3636096701575804</v>
      </c>
      <c r="AS79" s="21">
        <v>7990</v>
      </c>
      <c r="AT79" s="21">
        <v>354</v>
      </c>
      <c r="AU79" s="20">
        <f>uptake_in_those_aged_70_by_ccg989[[#This Row],[Number of adults aged 79 vaccinated in quarter 1]]/uptake_in_those_aged_70_by_ccg989[[#This Row],[Number of adults aged 79 eligible in quarter 1]]*100</f>
        <v>4.4305381727158952</v>
      </c>
      <c r="AV79" s="21">
        <v>7343</v>
      </c>
      <c r="AW79" s="21">
        <v>260</v>
      </c>
      <c r="AX79" s="25">
        <f>uptake_in_those_aged_70_by_ccg989[[#This Row],[Number of adults aged 80 vaccinated in quarter 1]]/uptake_in_those_aged_70_by_ccg989[[#This Row],[Number of adults aged 80 eligible in quarter 1]]*100</f>
        <v>3.5407871442189842</v>
      </c>
    </row>
    <row r="80" spans="1:50" x14ac:dyDescent="0.2">
      <c r="A80" t="s">
        <v>262</v>
      </c>
      <c r="B80" t="s">
        <v>263</v>
      </c>
      <c r="C80">
        <v>14122</v>
      </c>
      <c r="D80">
        <v>1011</v>
      </c>
      <c r="E80" s="20">
        <f>uptake_in_those_aged_70_by_ccg989[[#This Row],[Number of adults aged 65 vaccinated in quarter 1]]/uptake_in_those_aged_70_by_ccg989[[#This Row],[Number of adults aged 65 eligible in quarter 1]]*100</f>
        <v>7.1590426285228714</v>
      </c>
      <c r="F80">
        <v>14016</v>
      </c>
      <c r="G80">
        <v>5580</v>
      </c>
      <c r="H80" s="20">
        <f>uptake_in_those_aged_70_by_ccg989[[#This Row],[Number of adults aged 66 vaccinated in quarter 1]]/uptake_in_those_aged_70_by_ccg989[[#This Row],[Number of adults aged 66 eligible in quarter 1]]*100</f>
        <v>39.811643835616437</v>
      </c>
      <c r="I80" s="21">
        <v>13643</v>
      </c>
      <c r="J80">
        <v>287</v>
      </c>
      <c r="K80" s="20">
        <f>uptake_in_those_aged_70_by_ccg989[[#This Row],[Number of adults aged 67 vaccinated in quarter 1]]/uptake_in_those_aged_70_by_ccg989[[#This Row],[Number of adults aged 67 eligible in quarter 1]]*100</f>
        <v>2.103642893791688</v>
      </c>
      <c r="L80" s="21">
        <v>13252</v>
      </c>
      <c r="M80" s="21">
        <v>195</v>
      </c>
      <c r="N80" s="25">
        <f>uptake_in_those_aged_70_by_ccg989[[#This Row],[Number of adults aged 68 vaccinated in quarter 1]]/uptake_in_those_aged_70_by_ccg989[[#This Row],[Number of adults aged 68 eligible in quarter 1]]*100</f>
        <v>1.4714760036220949</v>
      </c>
      <c r="O80" s="21">
        <v>12893</v>
      </c>
      <c r="P80" s="21">
        <v>231</v>
      </c>
      <c r="Q80" s="25">
        <f>uptake_in_those_aged_70_by_ccg989[[#This Row],[Number of adults aged 69 vaccinated in quarter 1]]/uptake_in_those_aged_70_by_ccg989[[#This Row],[Number of adults aged 69 eligible in quarter 1]]*100</f>
        <v>1.7916698983944774</v>
      </c>
      <c r="R80" s="21">
        <v>12521</v>
      </c>
      <c r="S80" s="21">
        <v>1406</v>
      </c>
      <c r="T80" s="20">
        <f>uptake_in_those_aged_70_by_ccg989[[#This Row],[Number of adults aged 70 vaccinated in quarter 1]]/uptake_in_those_aged_70_by_ccg989[[#This Row],[Number of adults aged 70 eligible in quarter 1]]*100</f>
        <v>11.229135053110774</v>
      </c>
      <c r="U80">
        <v>12479</v>
      </c>
      <c r="V80">
        <v>6399</v>
      </c>
      <c r="W80" s="20">
        <f>uptake_in_those_aged_70_by_ccg989[[#This Row],[Number of adults aged 71 vaccinated in quarter 1]]/uptake_in_those_aged_70_by_ccg989[[#This Row],[Number of adults aged 71 eligible in quarter 1]]*100</f>
        <v>51.278147287442899</v>
      </c>
      <c r="X80">
        <v>12452</v>
      </c>
      <c r="Y80">
        <v>3458</v>
      </c>
      <c r="Z80" s="20">
        <f>uptake_in_those_aged_70_by_ccg989[[#This Row],[Number of adults aged 72 vaccinated in quarter 1]]/uptake_in_those_aged_70_by_ccg989[[#This Row],[Number of adults aged 72 eligible in quarter 1]]*100</f>
        <v>27.770639254738192</v>
      </c>
      <c r="AA80" s="21">
        <v>12008</v>
      </c>
      <c r="AB80" s="21">
        <v>2184</v>
      </c>
      <c r="AC80" s="25">
        <f>uptake_in_those_aged_70_by_ccg989[[#This Row],[Number of adults aged 73 vaccinated in quarter 1]]/uptake_in_those_aged_70_by_ccg989[[#This Row],[Number of adults aged 73 eligible in quarter 1]]*100</f>
        <v>18.187874750166554</v>
      </c>
      <c r="AD80" s="21">
        <v>12154</v>
      </c>
      <c r="AE80" s="21">
        <v>1804</v>
      </c>
      <c r="AF80" s="20">
        <f>uptake_in_those_aged_70_by_ccg989[[#This Row],[Number of adults aged 74 vaccinated in quarter 1]]/uptake_in_those_aged_70_by_ccg989[[#This Row],[Number of adults aged 74 eligible in quarter 1]]*100</f>
        <v>14.842850090505182</v>
      </c>
      <c r="AG80" s="21">
        <v>11922</v>
      </c>
      <c r="AH80" s="21">
        <v>1465</v>
      </c>
      <c r="AI80" s="25">
        <f>uptake_in_those_aged_70_by_ccg989[[#This Row],[Number of adults aged 75 vaccinated in quarter 1]]/uptake_in_those_aged_70_by_ccg989[[#This Row],[Number of adults aged 75 eligible in quarter 1]]*100</f>
        <v>12.288206676732091</v>
      </c>
      <c r="AJ80" s="21">
        <v>12335</v>
      </c>
      <c r="AK80" s="21">
        <v>1307</v>
      </c>
      <c r="AL80" s="20">
        <f>uptake_in_those_aged_70_by_ccg989[[#This Row],[Number of adults aged 76 vaccinated in quarter 1]]/uptake_in_those_aged_70_by_ccg989[[#This Row],[Number of adults aged 76 eligible in quarter 1]]*100</f>
        <v>10.595865423591407</v>
      </c>
      <c r="AM80" s="21">
        <v>13096</v>
      </c>
      <c r="AN80" s="21">
        <v>1155</v>
      </c>
      <c r="AO80" s="25">
        <f>uptake_in_those_aged_70_by_ccg989[[#This Row],[Number of adults aged 77 vaccinated in quarter 1]]/uptake_in_those_aged_70_by_ccg989[[#This Row],[Number of adults aged 77 eligible in quarter 1]]*100</f>
        <v>8.8194868662186927</v>
      </c>
      <c r="AP80" s="21">
        <v>15011</v>
      </c>
      <c r="AQ80" s="21">
        <v>1129</v>
      </c>
      <c r="AR80" s="25">
        <f>uptake_in_those_aged_70_by_ccg989[[#This Row],[Number of adults aged 78 vaccinated in quarter 1]]/uptake_in_those_aged_70_by_ccg989[[#This Row],[Number of adults aged 78 eligible in quarter 1]]*100</f>
        <v>7.5211511558190658</v>
      </c>
      <c r="AS80" s="21">
        <v>11496</v>
      </c>
      <c r="AT80" s="21">
        <v>666</v>
      </c>
      <c r="AU80" s="20">
        <f>uptake_in_those_aged_70_by_ccg989[[#This Row],[Number of adults aged 79 vaccinated in quarter 1]]/uptake_in_those_aged_70_by_ccg989[[#This Row],[Number of adults aged 79 eligible in quarter 1]]*100</f>
        <v>5.7933194154488517</v>
      </c>
      <c r="AV80" s="21">
        <v>10047</v>
      </c>
      <c r="AW80" s="21">
        <v>446</v>
      </c>
      <c r="AX80" s="25">
        <f>uptake_in_those_aged_70_by_ccg989[[#This Row],[Number of adults aged 80 vaccinated in quarter 1]]/uptake_in_those_aged_70_by_ccg989[[#This Row],[Number of adults aged 80 eligible in quarter 1]]*100</f>
        <v>4.439136060515577</v>
      </c>
    </row>
    <row r="81" spans="1:50" x14ac:dyDescent="0.2">
      <c r="A81" t="s">
        <v>264</v>
      </c>
      <c r="B81" t="s">
        <v>265</v>
      </c>
      <c r="C81">
        <v>10546</v>
      </c>
      <c r="D81">
        <v>752</v>
      </c>
      <c r="E81" s="20">
        <f>uptake_in_those_aged_70_by_ccg989[[#This Row],[Number of adults aged 65 vaccinated in quarter 1]]/uptake_in_those_aged_70_by_ccg989[[#This Row],[Number of adults aged 65 eligible in quarter 1]]*100</f>
        <v>7.1306656552247301</v>
      </c>
      <c r="F81">
        <v>9867</v>
      </c>
      <c r="G81">
        <v>4051</v>
      </c>
      <c r="H81" s="20">
        <f>uptake_in_those_aged_70_by_ccg989[[#This Row],[Number of adults aged 66 vaccinated in quarter 1]]/uptake_in_those_aged_70_by_ccg989[[#This Row],[Number of adults aged 66 eligible in quarter 1]]*100</f>
        <v>41.056045403871487</v>
      </c>
      <c r="I81" s="21">
        <v>9605</v>
      </c>
      <c r="J81">
        <v>389</v>
      </c>
      <c r="K81" s="20">
        <f>uptake_in_those_aged_70_by_ccg989[[#This Row],[Number of adults aged 67 vaccinated in quarter 1]]/uptake_in_those_aged_70_by_ccg989[[#This Row],[Number of adults aged 67 eligible in quarter 1]]*100</f>
        <v>4.0499739718896404</v>
      </c>
      <c r="L81" s="21">
        <v>9095</v>
      </c>
      <c r="M81" s="21">
        <v>211</v>
      </c>
      <c r="N81" s="25">
        <f>uptake_in_those_aged_70_by_ccg989[[#This Row],[Number of adults aged 68 vaccinated in quarter 1]]/uptake_in_those_aged_70_by_ccg989[[#This Row],[Number of adults aged 68 eligible in quarter 1]]*100</f>
        <v>2.319956019791094</v>
      </c>
      <c r="O81" s="21">
        <v>8940</v>
      </c>
      <c r="P81" s="21">
        <v>181</v>
      </c>
      <c r="Q81" s="25">
        <f>uptake_in_those_aged_70_by_ccg989[[#This Row],[Number of adults aged 69 vaccinated in quarter 1]]/uptake_in_those_aged_70_by_ccg989[[#This Row],[Number of adults aged 69 eligible in quarter 1]]*100</f>
        <v>2.0246085011185682</v>
      </c>
      <c r="R81" s="21">
        <v>8460</v>
      </c>
      <c r="S81" s="21">
        <v>952</v>
      </c>
      <c r="T81" s="20">
        <f>uptake_in_those_aged_70_by_ccg989[[#This Row],[Number of adults aged 70 vaccinated in quarter 1]]/uptake_in_those_aged_70_by_ccg989[[#This Row],[Number of adults aged 70 eligible in quarter 1]]*100</f>
        <v>11.252955082742316</v>
      </c>
      <c r="U81">
        <v>8194</v>
      </c>
      <c r="V81">
        <v>4252</v>
      </c>
      <c r="W81" s="20">
        <f>uptake_in_those_aged_70_by_ccg989[[#This Row],[Number of adults aged 71 vaccinated in quarter 1]]/uptake_in_those_aged_70_by_ccg989[[#This Row],[Number of adults aged 71 eligible in quarter 1]]*100</f>
        <v>51.891628020502814</v>
      </c>
      <c r="X81">
        <v>8508</v>
      </c>
      <c r="Y81">
        <v>2627</v>
      </c>
      <c r="Z81" s="20">
        <f>uptake_in_those_aged_70_by_ccg989[[#This Row],[Number of adults aged 72 vaccinated in quarter 1]]/uptake_in_those_aged_70_by_ccg989[[#This Row],[Number of adults aged 72 eligible in quarter 1]]*100</f>
        <v>30.876821814762579</v>
      </c>
      <c r="AA81" s="21">
        <v>7944</v>
      </c>
      <c r="AB81" s="21">
        <v>1276</v>
      </c>
      <c r="AC81" s="25">
        <f>uptake_in_those_aged_70_by_ccg989[[#This Row],[Number of adults aged 73 vaccinated in quarter 1]]/uptake_in_those_aged_70_by_ccg989[[#This Row],[Number of adults aged 73 eligible in quarter 1]]*100</f>
        <v>16.062437059415913</v>
      </c>
      <c r="AD81" s="21">
        <v>8182</v>
      </c>
      <c r="AE81" s="21">
        <v>950</v>
      </c>
      <c r="AF81" s="20">
        <f>uptake_in_those_aged_70_by_ccg989[[#This Row],[Number of adults aged 74 vaccinated in quarter 1]]/uptake_in_those_aged_70_by_ccg989[[#This Row],[Number of adults aged 74 eligible in quarter 1]]*100</f>
        <v>11.610853092153507</v>
      </c>
      <c r="AG81" s="21">
        <v>8173</v>
      </c>
      <c r="AH81" s="21">
        <v>772</v>
      </c>
      <c r="AI81" s="25">
        <f>uptake_in_those_aged_70_by_ccg989[[#This Row],[Number of adults aged 75 vaccinated in quarter 1]]/uptake_in_those_aged_70_by_ccg989[[#This Row],[Number of adults aged 75 eligible in quarter 1]]*100</f>
        <v>9.4457359598678572</v>
      </c>
      <c r="AJ81" s="21">
        <v>8067</v>
      </c>
      <c r="AK81" s="21">
        <v>571</v>
      </c>
      <c r="AL81" s="20">
        <f>uptake_in_those_aged_70_by_ccg989[[#This Row],[Number of adults aged 76 vaccinated in quarter 1]]/uptake_in_those_aged_70_by_ccg989[[#This Row],[Number of adults aged 76 eligible in quarter 1]]*100</f>
        <v>7.0782199082682533</v>
      </c>
      <c r="AM81" s="21">
        <v>8704</v>
      </c>
      <c r="AN81" s="21">
        <v>507</v>
      </c>
      <c r="AO81" s="25">
        <f>uptake_in_those_aged_70_by_ccg989[[#This Row],[Number of adults aged 77 vaccinated in quarter 1]]/uptake_in_those_aged_70_by_ccg989[[#This Row],[Number of adults aged 77 eligible in quarter 1]]*100</f>
        <v>5.8249080882352944</v>
      </c>
      <c r="AP81" s="21">
        <v>9501</v>
      </c>
      <c r="AQ81" s="21">
        <v>471</v>
      </c>
      <c r="AR81" s="25">
        <f>uptake_in_those_aged_70_by_ccg989[[#This Row],[Number of adults aged 78 vaccinated in quarter 1]]/uptake_in_those_aged_70_by_ccg989[[#This Row],[Number of adults aged 78 eligible in quarter 1]]*100</f>
        <v>4.9573729081149356</v>
      </c>
      <c r="AS81" s="21">
        <v>7099</v>
      </c>
      <c r="AT81" s="21">
        <v>244</v>
      </c>
      <c r="AU81" s="20">
        <f>uptake_in_those_aged_70_by_ccg989[[#This Row],[Number of adults aged 79 vaccinated in quarter 1]]/uptake_in_those_aged_70_by_ccg989[[#This Row],[Number of adults aged 79 eligible in quarter 1]]*100</f>
        <v>3.437103817439076</v>
      </c>
      <c r="AV81" s="21">
        <v>6530</v>
      </c>
      <c r="AW81" s="21">
        <v>216</v>
      </c>
      <c r="AX81" s="25">
        <f>uptake_in_those_aged_70_by_ccg989[[#This Row],[Number of adults aged 80 vaccinated in quarter 1]]/uptake_in_those_aged_70_by_ccg989[[#This Row],[Number of adults aged 80 eligible in quarter 1]]*100</f>
        <v>3.3078101071975499</v>
      </c>
    </row>
    <row r="82" spans="1:50" x14ac:dyDescent="0.2">
      <c r="A82" t="s">
        <v>266</v>
      </c>
      <c r="B82" t="s">
        <v>267</v>
      </c>
      <c r="C82">
        <v>6976</v>
      </c>
      <c r="D82">
        <v>389</v>
      </c>
      <c r="E82" s="20">
        <f>uptake_in_those_aged_70_by_ccg989[[#This Row],[Number of adults aged 65 vaccinated in quarter 1]]/uptake_in_those_aged_70_by_ccg989[[#This Row],[Number of adults aged 65 eligible in quarter 1]]*100</f>
        <v>5.5762614678899087</v>
      </c>
      <c r="F82">
        <v>6457</v>
      </c>
      <c r="G82">
        <v>2238</v>
      </c>
      <c r="H82" s="20">
        <f>uptake_in_those_aged_70_by_ccg989[[#This Row],[Number of adults aged 66 vaccinated in quarter 1]]/uptake_in_those_aged_70_by_ccg989[[#This Row],[Number of adults aged 66 eligible in quarter 1]]*100</f>
        <v>34.660058850859535</v>
      </c>
      <c r="I82" s="21">
        <v>6333</v>
      </c>
      <c r="J82">
        <v>224</v>
      </c>
      <c r="K82" s="20">
        <f>uptake_in_those_aged_70_by_ccg989[[#This Row],[Number of adults aged 67 vaccinated in quarter 1]]/uptake_in_those_aged_70_by_ccg989[[#This Row],[Number of adults aged 67 eligible in quarter 1]]*100</f>
        <v>3.537028264645508</v>
      </c>
      <c r="L82" s="21">
        <v>6080</v>
      </c>
      <c r="M82" s="21">
        <v>150</v>
      </c>
      <c r="N82" s="25">
        <f>uptake_in_those_aged_70_by_ccg989[[#This Row],[Number of adults aged 68 vaccinated in quarter 1]]/uptake_in_those_aged_70_by_ccg989[[#This Row],[Number of adults aged 68 eligible in quarter 1]]*100</f>
        <v>2.4671052631578947</v>
      </c>
      <c r="O82" s="21">
        <v>5816</v>
      </c>
      <c r="P82" s="21">
        <v>143</v>
      </c>
      <c r="Q82" s="25">
        <f>uptake_in_those_aged_70_by_ccg989[[#This Row],[Number of adults aged 69 vaccinated in quarter 1]]/uptake_in_those_aged_70_by_ccg989[[#This Row],[Number of adults aged 69 eligible in quarter 1]]*100</f>
        <v>2.458734525447043</v>
      </c>
      <c r="R82" s="21">
        <v>5395</v>
      </c>
      <c r="S82" s="21">
        <v>462</v>
      </c>
      <c r="T82" s="20">
        <f>uptake_in_those_aged_70_by_ccg989[[#This Row],[Number of adults aged 70 vaccinated in quarter 1]]/uptake_in_those_aged_70_by_ccg989[[#This Row],[Number of adults aged 70 eligible in quarter 1]]*100</f>
        <v>8.5634847080630205</v>
      </c>
      <c r="U82">
        <v>5419</v>
      </c>
      <c r="V82">
        <v>2395</v>
      </c>
      <c r="W82" s="20">
        <f>uptake_in_those_aged_70_by_ccg989[[#This Row],[Number of adults aged 71 vaccinated in quarter 1]]/uptake_in_those_aged_70_by_ccg989[[#This Row],[Number of adults aged 71 eligible in quarter 1]]*100</f>
        <v>44.196346189333823</v>
      </c>
      <c r="X82">
        <v>5272</v>
      </c>
      <c r="Y82">
        <v>1208</v>
      </c>
      <c r="Z82" s="20">
        <f>uptake_in_those_aged_70_by_ccg989[[#This Row],[Number of adults aged 72 vaccinated in quarter 1]]/uptake_in_those_aged_70_by_ccg989[[#This Row],[Number of adults aged 72 eligible in quarter 1]]*100</f>
        <v>22.91350531107739</v>
      </c>
      <c r="AA82" s="21">
        <v>5017</v>
      </c>
      <c r="AB82" s="21">
        <v>773</v>
      </c>
      <c r="AC82" s="25">
        <f>uptake_in_those_aged_70_by_ccg989[[#This Row],[Number of adults aged 73 vaccinated in quarter 1]]/uptake_in_those_aged_70_by_ccg989[[#This Row],[Number of adults aged 73 eligible in quarter 1]]*100</f>
        <v>15.407614112019136</v>
      </c>
      <c r="AD82" s="21">
        <v>4772</v>
      </c>
      <c r="AE82" s="21">
        <v>581</v>
      </c>
      <c r="AF82" s="20">
        <f>uptake_in_those_aged_70_by_ccg989[[#This Row],[Number of adults aged 74 vaccinated in quarter 1]]/uptake_in_those_aged_70_by_ccg989[[#This Row],[Number of adults aged 74 eligible in quarter 1]]*100</f>
        <v>12.175188600167644</v>
      </c>
      <c r="AG82" s="21">
        <v>4726</v>
      </c>
      <c r="AH82" s="21">
        <v>480</v>
      </c>
      <c r="AI82" s="25">
        <f>uptake_in_those_aged_70_by_ccg989[[#This Row],[Number of adults aged 75 vaccinated in quarter 1]]/uptake_in_those_aged_70_by_ccg989[[#This Row],[Number of adults aged 75 eligible in quarter 1]]*100</f>
        <v>10.156580617858655</v>
      </c>
      <c r="AJ82" s="21">
        <v>4656</v>
      </c>
      <c r="AK82" s="21">
        <v>338</v>
      </c>
      <c r="AL82" s="20">
        <f>uptake_in_those_aged_70_by_ccg989[[#This Row],[Number of adults aged 76 vaccinated in quarter 1]]/uptake_in_those_aged_70_by_ccg989[[#This Row],[Number of adults aged 76 eligible in quarter 1]]*100</f>
        <v>7.2594501718213067</v>
      </c>
      <c r="AM82" s="21">
        <v>4823</v>
      </c>
      <c r="AN82" s="21">
        <v>275</v>
      </c>
      <c r="AO82" s="25">
        <f>uptake_in_those_aged_70_by_ccg989[[#This Row],[Number of adults aged 77 vaccinated in quarter 1]]/uptake_in_those_aged_70_by_ccg989[[#This Row],[Number of adults aged 77 eligible in quarter 1]]*100</f>
        <v>5.7018453244868335</v>
      </c>
      <c r="AP82" s="21">
        <v>5174</v>
      </c>
      <c r="AQ82" s="21">
        <v>255</v>
      </c>
      <c r="AR82" s="25">
        <f>uptake_in_those_aged_70_by_ccg989[[#This Row],[Number of adults aged 78 vaccinated in quarter 1]]/uptake_in_those_aged_70_by_ccg989[[#This Row],[Number of adults aged 78 eligible in quarter 1]]*100</f>
        <v>4.9284885968303058</v>
      </c>
      <c r="AS82" s="21">
        <v>3702</v>
      </c>
      <c r="AT82" s="21">
        <v>133</v>
      </c>
      <c r="AU82" s="20">
        <f>uptake_in_those_aged_70_by_ccg989[[#This Row],[Number of adults aged 79 vaccinated in quarter 1]]/uptake_in_those_aged_70_by_ccg989[[#This Row],[Number of adults aged 79 eligible in quarter 1]]*100</f>
        <v>3.5926526202052944</v>
      </c>
      <c r="AV82" s="21">
        <v>3160</v>
      </c>
      <c r="AW82" s="21">
        <v>80</v>
      </c>
      <c r="AX82" s="25">
        <f>uptake_in_those_aged_70_by_ccg989[[#This Row],[Number of adults aged 80 vaccinated in quarter 1]]/uptake_in_those_aged_70_by_ccg989[[#This Row],[Number of adults aged 80 eligible in quarter 1]]*100</f>
        <v>2.5316455696202533</v>
      </c>
    </row>
    <row r="83" spans="1:50" x14ac:dyDescent="0.2">
      <c r="A83" t="s">
        <v>268</v>
      </c>
      <c r="B83" t="s">
        <v>269</v>
      </c>
      <c r="C83">
        <v>15796</v>
      </c>
      <c r="D83">
        <v>681</v>
      </c>
      <c r="E83" s="20">
        <f>uptake_in_those_aged_70_by_ccg989[[#This Row],[Number of adults aged 65 vaccinated in quarter 1]]/uptake_in_those_aged_70_by_ccg989[[#This Row],[Number of adults aged 65 eligible in quarter 1]]*100</f>
        <v>4.3112180298809823</v>
      </c>
      <c r="F83">
        <v>14789</v>
      </c>
      <c r="G83">
        <v>4179</v>
      </c>
      <c r="H83" s="20">
        <f>uptake_in_those_aged_70_by_ccg989[[#This Row],[Number of adults aged 66 vaccinated in quarter 1]]/uptake_in_those_aged_70_by_ccg989[[#This Row],[Number of adults aged 66 eligible in quarter 1]]*100</f>
        <v>28.257488674014468</v>
      </c>
      <c r="I83" s="21">
        <v>13721</v>
      </c>
      <c r="J83">
        <v>503</v>
      </c>
      <c r="K83" s="20">
        <f>uptake_in_those_aged_70_by_ccg989[[#This Row],[Number of adults aged 67 vaccinated in quarter 1]]/uptake_in_those_aged_70_by_ccg989[[#This Row],[Number of adults aged 67 eligible in quarter 1]]*100</f>
        <v>3.6659135631513742</v>
      </c>
      <c r="L83" s="21">
        <v>13100</v>
      </c>
      <c r="M83" s="21">
        <v>292</v>
      </c>
      <c r="N83" s="25">
        <f>uptake_in_those_aged_70_by_ccg989[[#This Row],[Number of adults aged 68 vaccinated in quarter 1]]/uptake_in_those_aged_70_by_ccg989[[#This Row],[Number of adults aged 68 eligible in quarter 1]]*100</f>
        <v>2.2290076335877864</v>
      </c>
      <c r="O83" s="21">
        <v>12469</v>
      </c>
      <c r="P83" s="21">
        <v>317</v>
      </c>
      <c r="Q83" s="25">
        <f>uptake_in_those_aged_70_by_ccg989[[#This Row],[Number of adults aged 69 vaccinated in quarter 1]]/uptake_in_those_aged_70_by_ccg989[[#This Row],[Number of adults aged 69 eligible in quarter 1]]*100</f>
        <v>2.5423049161921565</v>
      </c>
      <c r="R83" s="21">
        <v>11540</v>
      </c>
      <c r="S83" s="21">
        <v>945</v>
      </c>
      <c r="T83" s="20">
        <f>uptake_in_those_aged_70_by_ccg989[[#This Row],[Number of adults aged 70 vaccinated in quarter 1]]/uptake_in_those_aged_70_by_ccg989[[#This Row],[Number of adults aged 70 eligible in quarter 1]]*100</f>
        <v>8.188908145580589</v>
      </c>
      <c r="U83">
        <v>11170</v>
      </c>
      <c r="V83">
        <v>4332</v>
      </c>
      <c r="W83" s="20">
        <f>uptake_in_those_aged_70_by_ccg989[[#This Row],[Number of adults aged 71 vaccinated in quarter 1]]/uptake_in_those_aged_70_by_ccg989[[#This Row],[Number of adults aged 71 eligible in quarter 1]]*100</f>
        <v>38.782452999104741</v>
      </c>
      <c r="X83">
        <v>10713</v>
      </c>
      <c r="Y83">
        <v>2953</v>
      </c>
      <c r="Z83" s="20">
        <f>uptake_in_those_aged_70_by_ccg989[[#This Row],[Number of adults aged 72 vaccinated in quarter 1]]/uptake_in_those_aged_70_by_ccg989[[#This Row],[Number of adults aged 72 eligible in quarter 1]]*100</f>
        <v>27.564641090264164</v>
      </c>
      <c r="AA83" s="21">
        <v>10103</v>
      </c>
      <c r="AB83" s="21">
        <v>1592</v>
      </c>
      <c r="AC83" s="25">
        <f>uptake_in_those_aged_70_by_ccg989[[#This Row],[Number of adults aged 73 vaccinated in quarter 1]]/uptake_in_those_aged_70_by_ccg989[[#This Row],[Number of adults aged 73 eligible in quarter 1]]*100</f>
        <v>15.757695733940412</v>
      </c>
      <c r="AD83" s="21">
        <v>10181</v>
      </c>
      <c r="AE83" s="21">
        <v>1113</v>
      </c>
      <c r="AF83" s="20">
        <f>uptake_in_those_aged_70_by_ccg989[[#This Row],[Number of adults aged 74 vaccinated in quarter 1]]/uptake_in_those_aged_70_by_ccg989[[#This Row],[Number of adults aged 74 eligible in quarter 1]]*100</f>
        <v>10.932128474609566</v>
      </c>
      <c r="AG83" s="21">
        <v>9786</v>
      </c>
      <c r="AH83" s="21">
        <v>805</v>
      </c>
      <c r="AI83" s="25">
        <f>uptake_in_those_aged_70_by_ccg989[[#This Row],[Number of adults aged 75 vaccinated in quarter 1]]/uptake_in_those_aged_70_by_ccg989[[#This Row],[Number of adults aged 75 eligible in quarter 1]]*100</f>
        <v>8.2260371959942784</v>
      </c>
      <c r="AJ83" s="21">
        <v>9624</v>
      </c>
      <c r="AK83" s="21">
        <v>628</v>
      </c>
      <c r="AL83" s="20">
        <f>uptake_in_those_aged_70_by_ccg989[[#This Row],[Number of adults aged 76 vaccinated in quarter 1]]/uptake_in_those_aged_70_by_ccg989[[#This Row],[Number of adults aged 76 eligible in quarter 1]]*100</f>
        <v>6.5253532834580215</v>
      </c>
      <c r="AM83" s="21">
        <v>9850</v>
      </c>
      <c r="AN83" s="21">
        <v>564</v>
      </c>
      <c r="AO83" s="25">
        <f>uptake_in_those_aged_70_by_ccg989[[#This Row],[Number of adults aged 77 vaccinated in quarter 1]]/uptake_in_those_aged_70_by_ccg989[[#This Row],[Number of adults aged 77 eligible in quarter 1]]*100</f>
        <v>5.7258883248730967</v>
      </c>
      <c r="AP83" s="21">
        <v>10301</v>
      </c>
      <c r="AQ83" s="21">
        <v>454</v>
      </c>
      <c r="AR83" s="25">
        <f>uptake_in_those_aged_70_by_ccg989[[#This Row],[Number of adults aged 78 vaccinated in quarter 1]]/uptake_in_those_aged_70_by_ccg989[[#This Row],[Number of adults aged 78 eligible in quarter 1]]*100</f>
        <v>4.4073390932919132</v>
      </c>
      <c r="AS83" s="21">
        <v>8375</v>
      </c>
      <c r="AT83" s="21">
        <v>345</v>
      </c>
      <c r="AU83" s="20">
        <f>uptake_in_those_aged_70_by_ccg989[[#This Row],[Number of adults aged 79 vaccinated in quarter 1]]/uptake_in_those_aged_70_by_ccg989[[#This Row],[Number of adults aged 79 eligible in quarter 1]]*100</f>
        <v>4.1194029850746272</v>
      </c>
      <c r="AV83" s="21">
        <v>7201</v>
      </c>
      <c r="AW83" s="21">
        <v>235</v>
      </c>
      <c r="AX83" s="25">
        <f>uptake_in_those_aged_70_by_ccg989[[#This Row],[Number of adults aged 80 vaccinated in quarter 1]]/uptake_in_those_aged_70_by_ccg989[[#This Row],[Number of adults aged 80 eligible in quarter 1]]*100</f>
        <v>3.2634356339397304</v>
      </c>
    </row>
    <row r="84" spans="1:50" x14ac:dyDescent="0.2">
      <c r="A84" t="s">
        <v>270</v>
      </c>
      <c r="B84" t="s">
        <v>271</v>
      </c>
      <c r="C84">
        <v>6628</v>
      </c>
      <c r="D84">
        <v>556</v>
      </c>
      <c r="E84" s="20">
        <f>uptake_in_those_aged_70_by_ccg989[[#This Row],[Number of adults aged 65 vaccinated in quarter 1]]/uptake_in_those_aged_70_by_ccg989[[#This Row],[Number of adults aged 65 eligible in quarter 1]]*100</f>
        <v>8.3886541943270974</v>
      </c>
      <c r="F84">
        <v>6587</v>
      </c>
      <c r="G84">
        <v>2866</v>
      </c>
      <c r="H84" s="20">
        <f>uptake_in_those_aged_70_by_ccg989[[#This Row],[Number of adults aged 66 vaccinated in quarter 1]]/uptake_in_those_aged_70_by_ccg989[[#This Row],[Number of adults aged 66 eligible in quarter 1]]*100</f>
        <v>43.509943828753606</v>
      </c>
      <c r="I84" s="21">
        <v>6382</v>
      </c>
      <c r="J84">
        <v>188</v>
      </c>
      <c r="K84" s="20">
        <f>uptake_in_those_aged_70_by_ccg989[[#This Row],[Number of adults aged 67 vaccinated in quarter 1]]/uptake_in_those_aged_70_by_ccg989[[#This Row],[Number of adults aged 67 eligible in quarter 1]]*100</f>
        <v>2.9457850203697902</v>
      </c>
      <c r="L84" s="21">
        <v>5943</v>
      </c>
      <c r="M84" s="21">
        <v>139</v>
      </c>
      <c r="N84" s="25">
        <f>uptake_in_those_aged_70_by_ccg989[[#This Row],[Number of adults aged 68 vaccinated in quarter 1]]/uptake_in_those_aged_70_by_ccg989[[#This Row],[Number of adults aged 68 eligible in quarter 1]]*100</f>
        <v>2.3388860844691233</v>
      </c>
      <c r="O84" s="21">
        <v>5886</v>
      </c>
      <c r="P84" s="21">
        <v>128</v>
      </c>
      <c r="Q84" s="25">
        <f>uptake_in_those_aged_70_by_ccg989[[#This Row],[Number of adults aged 69 vaccinated in quarter 1]]/uptake_in_those_aged_70_by_ccg989[[#This Row],[Number of adults aged 69 eligible in quarter 1]]*100</f>
        <v>2.1746517159361196</v>
      </c>
      <c r="R84" s="21">
        <v>5613</v>
      </c>
      <c r="S84" s="21">
        <v>710</v>
      </c>
      <c r="T84" s="20">
        <f>uptake_in_those_aged_70_by_ccg989[[#This Row],[Number of adults aged 70 vaccinated in quarter 1]]/uptake_in_those_aged_70_by_ccg989[[#This Row],[Number of adults aged 70 eligible in quarter 1]]*100</f>
        <v>12.649207197577054</v>
      </c>
      <c r="U84">
        <v>5557</v>
      </c>
      <c r="V84">
        <v>3008</v>
      </c>
      <c r="W84" s="20">
        <f>uptake_in_those_aged_70_by_ccg989[[#This Row],[Number of adults aged 71 vaccinated in quarter 1]]/uptake_in_those_aged_70_by_ccg989[[#This Row],[Number of adults aged 71 eligible in quarter 1]]*100</f>
        <v>54.129926219183012</v>
      </c>
      <c r="X84">
        <v>5437</v>
      </c>
      <c r="Y84">
        <v>1440</v>
      </c>
      <c r="Z84" s="20">
        <f>uptake_in_those_aged_70_by_ccg989[[#This Row],[Number of adults aged 72 vaccinated in quarter 1]]/uptake_in_those_aged_70_by_ccg989[[#This Row],[Number of adults aged 72 eligible in quarter 1]]*100</f>
        <v>26.485194040831338</v>
      </c>
      <c r="AA84" s="21">
        <v>5180</v>
      </c>
      <c r="AB84" s="21">
        <v>844</v>
      </c>
      <c r="AC84" s="25">
        <f>uptake_in_those_aged_70_by_ccg989[[#This Row],[Number of adults aged 73 vaccinated in quarter 1]]/uptake_in_those_aged_70_by_ccg989[[#This Row],[Number of adults aged 73 eligible in quarter 1]]*100</f>
        <v>16.293436293436294</v>
      </c>
      <c r="AD84" s="21">
        <v>5308</v>
      </c>
      <c r="AE84" s="21">
        <v>677</v>
      </c>
      <c r="AF84" s="20">
        <f>uptake_in_those_aged_70_by_ccg989[[#This Row],[Number of adults aged 74 vaccinated in quarter 1]]/uptake_in_those_aged_70_by_ccg989[[#This Row],[Number of adults aged 74 eligible in quarter 1]]*100</f>
        <v>12.754333082140166</v>
      </c>
      <c r="AG84" s="21">
        <v>5207</v>
      </c>
      <c r="AH84" s="21">
        <v>551</v>
      </c>
      <c r="AI84" s="25">
        <f>uptake_in_those_aged_70_by_ccg989[[#This Row],[Number of adults aged 75 vaccinated in quarter 1]]/uptake_in_those_aged_70_by_ccg989[[#This Row],[Number of adults aged 75 eligible in quarter 1]]*100</f>
        <v>10.581908968695986</v>
      </c>
      <c r="AJ84" s="21">
        <v>5373</v>
      </c>
      <c r="AK84" s="21">
        <v>403</v>
      </c>
      <c r="AL84" s="20">
        <f>uptake_in_those_aged_70_by_ccg989[[#This Row],[Number of adults aged 76 vaccinated in quarter 1]]/uptake_in_those_aged_70_by_ccg989[[#This Row],[Number of adults aged 76 eligible in quarter 1]]*100</f>
        <v>7.5004652894100134</v>
      </c>
      <c r="AM84" s="21">
        <v>5610</v>
      </c>
      <c r="AN84" s="21">
        <v>358</v>
      </c>
      <c r="AO84" s="25">
        <f>uptake_in_those_aged_70_by_ccg989[[#This Row],[Number of adults aged 77 vaccinated in quarter 1]]/uptake_in_those_aged_70_by_ccg989[[#This Row],[Number of adults aged 77 eligible in quarter 1]]*100</f>
        <v>6.3814616755793221</v>
      </c>
      <c r="AP84" s="21">
        <v>6078</v>
      </c>
      <c r="AQ84" s="21">
        <v>341</v>
      </c>
      <c r="AR84" s="25">
        <f>uptake_in_those_aged_70_by_ccg989[[#This Row],[Number of adults aged 78 vaccinated in quarter 1]]/uptake_in_those_aged_70_by_ccg989[[#This Row],[Number of adults aged 78 eligible in quarter 1]]*100</f>
        <v>5.6103981572885822</v>
      </c>
      <c r="AS84" s="21">
        <v>4689</v>
      </c>
      <c r="AT84" s="21">
        <v>205</v>
      </c>
      <c r="AU84" s="20">
        <f>uptake_in_those_aged_70_by_ccg989[[#This Row],[Number of adults aged 79 vaccinated in quarter 1]]/uptake_in_those_aged_70_by_ccg989[[#This Row],[Number of adults aged 79 eligible in quarter 1]]*100</f>
        <v>4.3719343143527407</v>
      </c>
      <c r="AV84" s="21">
        <v>4179</v>
      </c>
      <c r="AW84" s="21">
        <v>141</v>
      </c>
      <c r="AX84" s="25">
        <f>uptake_in_those_aged_70_by_ccg989[[#This Row],[Number of adults aged 80 vaccinated in quarter 1]]/uptake_in_those_aged_70_by_ccg989[[#This Row],[Number of adults aged 80 eligible in quarter 1]]*100</f>
        <v>3.374012921751615</v>
      </c>
    </row>
    <row r="85" spans="1:50" x14ac:dyDescent="0.2">
      <c r="A85" t="s">
        <v>272</v>
      </c>
      <c r="B85" t="s">
        <v>273</v>
      </c>
      <c r="C85">
        <v>12451</v>
      </c>
      <c r="D85">
        <v>640</v>
      </c>
      <c r="E85" s="20">
        <f>uptake_in_those_aged_70_by_ccg989[[#This Row],[Number of adults aged 65 vaccinated in quarter 1]]/uptake_in_those_aged_70_by_ccg989[[#This Row],[Number of adults aged 65 eligible in quarter 1]]*100</f>
        <v>5.1401493855915188</v>
      </c>
      <c r="F85">
        <v>11996</v>
      </c>
      <c r="G85">
        <v>4000</v>
      </c>
      <c r="H85" s="20">
        <f>uptake_in_those_aged_70_by_ccg989[[#This Row],[Number of adults aged 66 vaccinated in quarter 1]]/uptake_in_those_aged_70_by_ccg989[[#This Row],[Number of adults aged 66 eligible in quarter 1]]*100</f>
        <v>33.344448149383126</v>
      </c>
      <c r="I85" s="21">
        <v>11396</v>
      </c>
      <c r="J85">
        <v>309</v>
      </c>
      <c r="K85" s="20">
        <f>uptake_in_those_aged_70_by_ccg989[[#This Row],[Number of adults aged 67 vaccinated in quarter 1]]/uptake_in_those_aged_70_by_ccg989[[#This Row],[Number of adults aged 67 eligible in quarter 1]]*100</f>
        <v>2.7114777114777113</v>
      </c>
      <c r="L85" s="21">
        <v>10617</v>
      </c>
      <c r="M85" s="21">
        <v>208</v>
      </c>
      <c r="N85" s="25">
        <f>uptake_in_those_aged_70_by_ccg989[[#This Row],[Number of adults aged 68 vaccinated in quarter 1]]/uptake_in_those_aged_70_by_ccg989[[#This Row],[Number of adults aged 68 eligible in quarter 1]]*100</f>
        <v>1.9591221625694641</v>
      </c>
      <c r="O85" s="21">
        <v>10326</v>
      </c>
      <c r="P85" s="21">
        <v>210</v>
      </c>
      <c r="Q85" s="25">
        <f>uptake_in_those_aged_70_by_ccg989[[#This Row],[Number of adults aged 69 vaccinated in quarter 1]]/uptake_in_those_aged_70_by_ccg989[[#This Row],[Number of adults aged 69 eligible in quarter 1]]*100</f>
        <v>2.0337013364323071</v>
      </c>
      <c r="R85" s="21">
        <v>9737</v>
      </c>
      <c r="S85" s="21">
        <v>944</v>
      </c>
      <c r="T85" s="20">
        <f>uptake_in_those_aged_70_by_ccg989[[#This Row],[Number of adults aged 70 vaccinated in quarter 1]]/uptake_in_those_aged_70_by_ccg989[[#This Row],[Number of adults aged 70 eligible in quarter 1]]*100</f>
        <v>9.6949779192769849</v>
      </c>
      <c r="U85">
        <v>9809</v>
      </c>
      <c r="V85">
        <v>4490</v>
      </c>
      <c r="W85" s="20">
        <f>uptake_in_those_aged_70_by_ccg989[[#This Row],[Number of adults aged 71 vaccinated in quarter 1]]/uptake_in_those_aged_70_by_ccg989[[#This Row],[Number of adults aged 71 eligible in quarter 1]]*100</f>
        <v>45.774288918340304</v>
      </c>
      <c r="X85">
        <v>9426</v>
      </c>
      <c r="Y85">
        <v>2471</v>
      </c>
      <c r="Z85" s="20">
        <f>uptake_in_those_aged_70_by_ccg989[[#This Row],[Number of adults aged 72 vaccinated in quarter 1]]/uptake_in_those_aged_70_by_ccg989[[#This Row],[Number of adults aged 72 eligible in quarter 1]]*100</f>
        <v>26.214725228092512</v>
      </c>
      <c r="AA85" s="21">
        <v>9251</v>
      </c>
      <c r="AB85" s="21">
        <v>1518</v>
      </c>
      <c r="AC85" s="25">
        <f>uptake_in_those_aged_70_by_ccg989[[#This Row],[Number of adults aged 73 vaccinated in quarter 1]]/uptake_in_those_aged_70_by_ccg989[[#This Row],[Number of adults aged 73 eligible in quarter 1]]*100</f>
        <v>16.409036860879905</v>
      </c>
      <c r="AD85" s="21">
        <v>9230</v>
      </c>
      <c r="AE85" s="21">
        <v>1023</v>
      </c>
      <c r="AF85" s="20">
        <f>uptake_in_those_aged_70_by_ccg989[[#This Row],[Number of adults aged 74 vaccinated in quarter 1]]/uptake_in_those_aged_70_by_ccg989[[#This Row],[Number of adults aged 74 eligible in quarter 1]]*100</f>
        <v>11.083423618634885</v>
      </c>
      <c r="AG85" s="21">
        <v>9237</v>
      </c>
      <c r="AH85" s="21">
        <v>903</v>
      </c>
      <c r="AI85" s="25">
        <f>uptake_in_those_aged_70_by_ccg989[[#This Row],[Number of adults aged 75 vaccinated in quarter 1]]/uptake_in_those_aged_70_by_ccg989[[#This Row],[Number of adults aged 75 eligible in quarter 1]]*100</f>
        <v>9.7759012666450147</v>
      </c>
      <c r="AJ85" s="21">
        <v>9169</v>
      </c>
      <c r="AK85" s="21">
        <v>744</v>
      </c>
      <c r="AL85" s="20">
        <f>uptake_in_those_aged_70_by_ccg989[[#This Row],[Number of adults aged 76 vaccinated in quarter 1]]/uptake_in_those_aged_70_by_ccg989[[#This Row],[Number of adults aged 76 eligible in quarter 1]]*100</f>
        <v>8.114298178645436</v>
      </c>
      <c r="AM85" s="21">
        <v>9382</v>
      </c>
      <c r="AN85" s="21">
        <v>576</v>
      </c>
      <c r="AO85" s="25">
        <f>uptake_in_those_aged_70_by_ccg989[[#This Row],[Number of adults aged 77 vaccinated in quarter 1]]/uptake_in_those_aged_70_by_ccg989[[#This Row],[Number of adults aged 77 eligible in quarter 1]]*100</f>
        <v>6.1394159027925816</v>
      </c>
      <c r="AP85" s="21">
        <v>10205</v>
      </c>
      <c r="AQ85" s="21">
        <v>473</v>
      </c>
      <c r="AR85" s="25">
        <f>uptake_in_those_aged_70_by_ccg989[[#This Row],[Number of adults aged 78 vaccinated in quarter 1]]/uptake_in_those_aged_70_by_ccg989[[#This Row],[Number of adults aged 78 eligible in quarter 1]]*100</f>
        <v>4.6349828515433611</v>
      </c>
      <c r="AS85" s="21">
        <v>7771</v>
      </c>
      <c r="AT85" s="21">
        <v>342</v>
      </c>
      <c r="AU85" s="20">
        <f>uptake_in_those_aged_70_by_ccg989[[#This Row],[Number of adults aged 79 vaccinated in quarter 1]]/uptake_in_those_aged_70_by_ccg989[[#This Row],[Number of adults aged 79 eligible in quarter 1]]*100</f>
        <v>4.4009779951100247</v>
      </c>
      <c r="AV85" s="21">
        <v>7127</v>
      </c>
      <c r="AW85" s="21">
        <v>235</v>
      </c>
      <c r="AX85" s="25">
        <f>uptake_in_those_aged_70_by_ccg989[[#This Row],[Number of adults aged 80 vaccinated in quarter 1]]/uptake_in_those_aged_70_by_ccg989[[#This Row],[Number of adults aged 80 eligible in quarter 1]]*100</f>
        <v>3.2973200505121367</v>
      </c>
    </row>
    <row r="86" spans="1:50" x14ac:dyDescent="0.2">
      <c r="A86" t="s">
        <v>274</v>
      </c>
      <c r="B86" t="s">
        <v>275</v>
      </c>
      <c r="C86">
        <v>11646</v>
      </c>
      <c r="D86">
        <v>707</v>
      </c>
      <c r="E86" s="20">
        <f>uptake_in_those_aged_70_by_ccg989[[#This Row],[Number of adults aged 65 vaccinated in quarter 1]]/uptake_in_those_aged_70_by_ccg989[[#This Row],[Number of adults aged 65 eligible in quarter 1]]*100</f>
        <v>6.0707539069208307</v>
      </c>
      <c r="F86">
        <v>11444</v>
      </c>
      <c r="G86">
        <v>4576</v>
      </c>
      <c r="H86" s="20">
        <f>uptake_in_those_aged_70_by_ccg989[[#This Row],[Number of adults aged 66 vaccinated in quarter 1]]/uptake_in_those_aged_70_by_ccg989[[#This Row],[Number of adults aged 66 eligible in quarter 1]]*100</f>
        <v>39.986018874519395</v>
      </c>
      <c r="I86" s="21">
        <v>11181</v>
      </c>
      <c r="J86">
        <v>269</v>
      </c>
      <c r="K86" s="20">
        <f>uptake_in_those_aged_70_by_ccg989[[#This Row],[Number of adults aged 67 vaccinated in quarter 1]]/uptake_in_those_aged_70_by_ccg989[[#This Row],[Number of adults aged 67 eligible in quarter 1]]*100</f>
        <v>2.4058670959663715</v>
      </c>
      <c r="L86" s="21">
        <v>10568</v>
      </c>
      <c r="M86" s="21">
        <v>155</v>
      </c>
      <c r="N86" s="25">
        <f>uptake_in_those_aged_70_by_ccg989[[#This Row],[Number of adults aged 68 vaccinated in quarter 1]]/uptake_in_those_aged_70_by_ccg989[[#This Row],[Number of adults aged 68 eligible in quarter 1]]*100</f>
        <v>1.4666919000757002</v>
      </c>
      <c r="O86" s="21">
        <v>10288</v>
      </c>
      <c r="P86" s="21">
        <v>200</v>
      </c>
      <c r="Q86" s="25">
        <f>uptake_in_those_aged_70_by_ccg989[[#This Row],[Number of adults aged 69 vaccinated in quarter 1]]/uptake_in_those_aged_70_by_ccg989[[#This Row],[Number of adults aged 69 eligible in quarter 1]]*100</f>
        <v>1.9440124416796267</v>
      </c>
      <c r="R86" s="21">
        <v>9872</v>
      </c>
      <c r="S86" s="21">
        <v>1045</v>
      </c>
      <c r="T86" s="20">
        <f>uptake_in_those_aged_70_by_ccg989[[#This Row],[Number of adults aged 70 vaccinated in quarter 1]]/uptake_in_those_aged_70_by_ccg989[[#This Row],[Number of adults aged 70 eligible in quarter 1]]*100</f>
        <v>10.585494327390601</v>
      </c>
      <c r="U86">
        <v>9857</v>
      </c>
      <c r="V86">
        <v>4967</v>
      </c>
      <c r="W86" s="20">
        <f>uptake_in_those_aged_70_by_ccg989[[#This Row],[Number of adults aged 71 vaccinated in quarter 1]]/uptake_in_those_aged_70_by_ccg989[[#This Row],[Number of adults aged 71 eligible in quarter 1]]*100</f>
        <v>50.390585370802476</v>
      </c>
      <c r="X86">
        <v>9632</v>
      </c>
      <c r="Y86">
        <v>2844</v>
      </c>
      <c r="Z86" s="20">
        <f>uptake_in_those_aged_70_by_ccg989[[#This Row],[Number of adults aged 72 vaccinated in quarter 1]]/uptake_in_those_aged_70_by_ccg989[[#This Row],[Number of adults aged 72 eligible in quarter 1]]*100</f>
        <v>29.526578073089699</v>
      </c>
      <c r="AA86" s="21">
        <v>9337</v>
      </c>
      <c r="AB86" s="21">
        <v>1824</v>
      </c>
      <c r="AC86" s="25">
        <f>uptake_in_those_aged_70_by_ccg989[[#This Row],[Number of adults aged 73 vaccinated in quarter 1]]/uptake_in_those_aged_70_by_ccg989[[#This Row],[Number of adults aged 73 eligible in quarter 1]]*100</f>
        <v>19.535182606833029</v>
      </c>
      <c r="AD86" s="21">
        <v>9330</v>
      </c>
      <c r="AE86" s="21">
        <v>1323</v>
      </c>
      <c r="AF86" s="20">
        <f>uptake_in_those_aged_70_by_ccg989[[#This Row],[Number of adults aged 74 vaccinated in quarter 1]]/uptake_in_those_aged_70_by_ccg989[[#This Row],[Number of adults aged 74 eligible in quarter 1]]*100</f>
        <v>14.180064308681672</v>
      </c>
      <c r="AG86" s="21">
        <v>9436</v>
      </c>
      <c r="AH86" s="21">
        <v>1025</v>
      </c>
      <c r="AI86" s="25">
        <f>uptake_in_those_aged_70_by_ccg989[[#This Row],[Number of adults aged 75 vaccinated in quarter 1]]/uptake_in_those_aged_70_by_ccg989[[#This Row],[Number of adults aged 75 eligible in quarter 1]]*100</f>
        <v>10.862653666807971</v>
      </c>
      <c r="AJ86" s="21">
        <v>9807</v>
      </c>
      <c r="AK86" s="21">
        <v>783</v>
      </c>
      <c r="AL86" s="20">
        <f>uptake_in_those_aged_70_by_ccg989[[#This Row],[Number of adults aged 76 vaccinated in quarter 1]]/uptake_in_those_aged_70_by_ccg989[[#This Row],[Number of adults aged 76 eligible in quarter 1]]*100</f>
        <v>7.9840929947996324</v>
      </c>
      <c r="AM86" s="21">
        <v>10367</v>
      </c>
      <c r="AN86" s="21">
        <v>684</v>
      </c>
      <c r="AO86" s="25">
        <f>uptake_in_those_aged_70_by_ccg989[[#This Row],[Number of adults aged 77 vaccinated in quarter 1]]/uptake_in_those_aged_70_by_ccg989[[#This Row],[Number of adults aged 77 eligible in quarter 1]]*100</f>
        <v>6.5978585897559565</v>
      </c>
      <c r="AP86" s="21">
        <v>11509</v>
      </c>
      <c r="AQ86" s="21">
        <v>656</v>
      </c>
      <c r="AR86" s="25">
        <f>uptake_in_those_aged_70_by_ccg989[[#This Row],[Number of adults aged 78 vaccinated in quarter 1]]/uptake_in_those_aged_70_by_ccg989[[#This Row],[Number of adults aged 78 eligible in quarter 1]]*100</f>
        <v>5.6998870449213657</v>
      </c>
      <c r="AS86" s="21">
        <v>9018</v>
      </c>
      <c r="AT86" s="21">
        <v>385</v>
      </c>
      <c r="AU86" s="20">
        <f>uptake_in_those_aged_70_by_ccg989[[#This Row],[Number of adults aged 79 vaccinated in quarter 1]]/uptake_in_those_aged_70_by_ccg989[[#This Row],[Number of adults aged 79 eligible in quarter 1]]*100</f>
        <v>4.2692392991794188</v>
      </c>
      <c r="AV86" s="21">
        <v>8012</v>
      </c>
      <c r="AW86" s="21">
        <v>281</v>
      </c>
      <c r="AX86" s="25">
        <f>uptake_in_those_aged_70_by_ccg989[[#This Row],[Number of adults aged 80 vaccinated in quarter 1]]/uptake_in_those_aged_70_by_ccg989[[#This Row],[Number of adults aged 80 eligible in quarter 1]]*100</f>
        <v>3.5072391412880681</v>
      </c>
    </row>
    <row r="87" spans="1:50" x14ac:dyDescent="0.2">
      <c r="A87" t="s">
        <v>276</v>
      </c>
      <c r="B87" t="s">
        <v>277</v>
      </c>
      <c r="C87">
        <v>11080</v>
      </c>
      <c r="D87">
        <v>744</v>
      </c>
      <c r="E87" s="20">
        <f>uptake_in_those_aged_70_by_ccg989[[#This Row],[Number of adults aged 65 vaccinated in quarter 1]]/uptake_in_those_aged_70_by_ccg989[[#This Row],[Number of adults aged 65 eligible in quarter 1]]*100</f>
        <v>6.7148014440433208</v>
      </c>
      <c r="F87">
        <v>10715</v>
      </c>
      <c r="G87">
        <v>4118</v>
      </c>
      <c r="H87" s="20">
        <f>uptake_in_those_aged_70_by_ccg989[[#This Row],[Number of adults aged 66 vaccinated in quarter 1]]/uptake_in_those_aged_70_by_ccg989[[#This Row],[Number of adults aged 66 eligible in quarter 1]]*100</f>
        <v>38.43210452636491</v>
      </c>
      <c r="I87" s="21">
        <v>10461</v>
      </c>
      <c r="J87">
        <v>183</v>
      </c>
      <c r="K87" s="20">
        <f>uptake_in_those_aged_70_by_ccg989[[#This Row],[Number of adults aged 67 vaccinated in quarter 1]]/uptake_in_those_aged_70_by_ccg989[[#This Row],[Number of adults aged 67 eligible in quarter 1]]*100</f>
        <v>1.749354746200172</v>
      </c>
      <c r="L87" s="21">
        <v>10013</v>
      </c>
      <c r="M87" s="21">
        <v>131</v>
      </c>
      <c r="N87" s="25">
        <f>uptake_in_those_aged_70_by_ccg989[[#This Row],[Number of adults aged 68 vaccinated in quarter 1]]/uptake_in_those_aged_70_by_ccg989[[#This Row],[Number of adults aged 68 eligible in quarter 1]]*100</f>
        <v>1.3082992110256666</v>
      </c>
      <c r="O87" s="21">
        <v>9785</v>
      </c>
      <c r="P87" s="21">
        <v>146</v>
      </c>
      <c r="Q87" s="25">
        <f>uptake_in_those_aged_70_by_ccg989[[#This Row],[Number of adults aged 69 vaccinated in quarter 1]]/uptake_in_those_aged_70_by_ccg989[[#This Row],[Number of adults aged 69 eligible in quarter 1]]*100</f>
        <v>1.492079713847726</v>
      </c>
      <c r="R87" s="21">
        <v>9355</v>
      </c>
      <c r="S87" s="21">
        <v>1116</v>
      </c>
      <c r="T87" s="20">
        <f>uptake_in_those_aged_70_by_ccg989[[#This Row],[Number of adults aged 70 vaccinated in quarter 1]]/uptake_in_those_aged_70_by_ccg989[[#This Row],[Number of adults aged 70 eligible in quarter 1]]*100</f>
        <v>11.929449492250134</v>
      </c>
      <c r="U87">
        <v>9193</v>
      </c>
      <c r="V87">
        <v>4507</v>
      </c>
      <c r="W87" s="20">
        <f>uptake_in_those_aged_70_by_ccg989[[#This Row],[Number of adults aged 71 vaccinated in quarter 1]]/uptake_in_those_aged_70_by_ccg989[[#This Row],[Number of adults aged 71 eligible in quarter 1]]*100</f>
        <v>49.02643315566192</v>
      </c>
      <c r="X87">
        <v>9122</v>
      </c>
      <c r="Y87">
        <v>2671</v>
      </c>
      <c r="Z87" s="20">
        <f>uptake_in_those_aged_70_by_ccg989[[#This Row],[Number of adults aged 72 vaccinated in quarter 1]]/uptake_in_those_aged_70_by_ccg989[[#This Row],[Number of adults aged 72 eligible in quarter 1]]*100</f>
        <v>29.280859460644599</v>
      </c>
      <c r="AA87" s="21">
        <v>8936</v>
      </c>
      <c r="AB87" s="21">
        <v>1517</v>
      </c>
      <c r="AC87" s="25">
        <f>uptake_in_those_aged_70_by_ccg989[[#This Row],[Number of adults aged 73 vaccinated in quarter 1]]/uptake_in_those_aged_70_by_ccg989[[#This Row],[Number of adults aged 73 eligible in quarter 1]]*100</f>
        <v>16.976275738585496</v>
      </c>
      <c r="AD87" s="21">
        <v>8997</v>
      </c>
      <c r="AE87" s="21">
        <v>1176</v>
      </c>
      <c r="AF87" s="20">
        <f>uptake_in_those_aged_70_by_ccg989[[#This Row],[Number of adults aged 74 vaccinated in quarter 1]]/uptake_in_those_aged_70_by_ccg989[[#This Row],[Number of adults aged 74 eligible in quarter 1]]*100</f>
        <v>13.071023674558186</v>
      </c>
      <c r="AG87" s="21">
        <v>8920</v>
      </c>
      <c r="AH87" s="21">
        <v>1064</v>
      </c>
      <c r="AI87" s="25">
        <f>uptake_in_those_aged_70_by_ccg989[[#This Row],[Number of adults aged 75 vaccinated in quarter 1]]/uptake_in_those_aged_70_by_ccg989[[#This Row],[Number of adults aged 75 eligible in quarter 1]]*100</f>
        <v>11.928251121076233</v>
      </c>
      <c r="AJ87" s="21">
        <v>9101</v>
      </c>
      <c r="AK87" s="21">
        <v>854</v>
      </c>
      <c r="AL87" s="20">
        <f>uptake_in_those_aged_70_by_ccg989[[#This Row],[Number of adults aged 76 vaccinated in quarter 1]]/uptake_in_those_aged_70_by_ccg989[[#This Row],[Number of adults aged 76 eligible in quarter 1]]*100</f>
        <v>9.3835842215141199</v>
      </c>
      <c r="AM87" s="21">
        <v>9420</v>
      </c>
      <c r="AN87" s="21">
        <v>731</v>
      </c>
      <c r="AO87" s="25">
        <f>uptake_in_those_aged_70_by_ccg989[[#This Row],[Number of adults aged 77 vaccinated in quarter 1]]/uptake_in_those_aged_70_by_ccg989[[#This Row],[Number of adults aged 77 eligible in quarter 1]]*100</f>
        <v>7.7600849256900206</v>
      </c>
      <c r="AP87" s="21">
        <v>10378</v>
      </c>
      <c r="AQ87" s="21">
        <v>655</v>
      </c>
      <c r="AR87" s="25">
        <f>uptake_in_those_aged_70_by_ccg989[[#This Row],[Number of adults aged 78 vaccinated in quarter 1]]/uptake_in_those_aged_70_by_ccg989[[#This Row],[Number of adults aged 78 eligible in quarter 1]]*100</f>
        <v>6.3114280208132589</v>
      </c>
      <c r="AS87" s="21">
        <v>8121</v>
      </c>
      <c r="AT87" s="21">
        <v>412</v>
      </c>
      <c r="AU87" s="20">
        <f>uptake_in_those_aged_70_by_ccg989[[#This Row],[Number of adults aged 79 vaccinated in quarter 1]]/uptake_in_those_aged_70_by_ccg989[[#This Row],[Number of adults aged 79 eligible in quarter 1]]*100</f>
        <v>5.0732668390592286</v>
      </c>
      <c r="AV87" s="21">
        <v>7384</v>
      </c>
      <c r="AW87" s="21">
        <v>298</v>
      </c>
      <c r="AX87" s="25">
        <f>uptake_in_those_aged_70_by_ccg989[[#This Row],[Number of adults aged 80 vaccinated in quarter 1]]/uptake_in_those_aged_70_by_ccg989[[#This Row],[Number of adults aged 80 eligible in quarter 1]]*100</f>
        <v>4.0357529794149514</v>
      </c>
    </row>
    <row r="88" spans="1:50" x14ac:dyDescent="0.2">
      <c r="A88" t="s">
        <v>278</v>
      </c>
      <c r="B88" t="s">
        <v>279</v>
      </c>
      <c r="C88">
        <v>19401</v>
      </c>
      <c r="D88">
        <v>636</v>
      </c>
      <c r="E88" s="20">
        <f>uptake_in_those_aged_70_by_ccg989[[#This Row],[Number of adults aged 65 vaccinated in quarter 1]]/uptake_in_those_aged_70_by_ccg989[[#This Row],[Number of adults aged 65 eligible in quarter 1]]*100</f>
        <v>3.2781815370341736</v>
      </c>
      <c r="F88">
        <v>17534</v>
      </c>
      <c r="G88">
        <v>3740</v>
      </c>
      <c r="H88" s="20">
        <f>uptake_in_those_aged_70_by_ccg989[[#This Row],[Number of adults aged 66 vaccinated in quarter 1]]/uptake_in_those_aged_70_by_ccg989[[#This Row],[Number of adults aged 66 eligible in quarter 1]]*100</f>
        <v>21.329987452948558</v>
      </c>
      <c r="I88" s="21">
        <v>16503</v>
      </c>
      <c r="J88">
        <v>502</v>
      </c>
      <c r="K88" s="20">
        <f>uptake_in_those_aged_70_by_ccg989[[#This Row],[Number of adults aged 67 vaccinated in quarter 1]]/uptake_in_those_aged_70_by_ccg989[[#This Row],[Number of adults aged 67 eligible in quarter 1]]*100</f>
        <v>3.0418711749378899</v>
      </c>
      <c r="L88" s="21">
        <v>15254</v>
      </c>
      <c r="M88" s="21">
        <v>298</v>
      </c>
      <c r="N88" s="25">
        <f>uptake_in_those_aged_70_by_ccg989[[#This Row],[Number of adults aged 68 vaccinated in quarter 1]]/uptake_in_those_aged_70_by_ccg989[[#This Row],[Number of adults aged 68 eligible in quarter 1]]*100</f>
        <v>1.9535859446702504</v>
      </c>
      <c r="O88" s="21">
        <v>14368</v>
      </c>
      <c r="P88" s="21">
        <v>270</v>
      </c>
      <c r="Q88" s="25">
        <f>uptake_in_those_aged_70_by_ccg989[[#This Row],[Number of adults aged 69 vaccinated in quarter 1]]/uptake_in_those_aged_70_by_ccg989[[#This Row],[Number of adults aged 69 eligible in quarter 1]]*100</f>
        <v>1.8791759465478841</v>
      </c>
      <c r="R88" s="21">
        <v>13161</v>
      </c>
      <c r="S88" s="21">
        <v>838</v>
      </c>
      <c r="T88" s="20">
        <f>uptake_in_those_aged_70_by_ccg989[[#This Row],[Number of adults aged 70 vaccinated in quarter 1]]/uptake_in_those_aged_70_by_ccg989[[#This Row],[Number of adults aged 70 eligible in quarter 1]]*100</f>
        <v>6.3672973178329917</v>
      </c>
      <c r="U88">
        <v>12401</v>
      </c>
      <c r="V88">
        <v>4111</v>
      </c>
      <c r="W88" s="20">
        <f>uptake_in_those_aged_70_by_ccg989[[#This Row],[Number of adults aged 71 vaccinated in quarter 1]]/uptake_in_those_aged_70_by_ccg989[[#This Row],[Number of adults aged 71 eligible in quarter 1]]*100</f>
        <v>33.150552374808484</v>
      </c>
      <c r="X88">
        <v>11557</v>
      </c>
      <c r="Y88">
        <v>2845</v>
      </c>
      <c r="Z88" s="20">
        <f>uptake_in_those_aged_70_by_ccg989[[#This Row],[Number of adults aged 72 vaccinated in quarter 1]]/uptake_in_those_aged_70_by_ccg989[[#This Row],[Number of adults aged 72 eligible in quarter 1]]*100</f>
        <v>24.617115168296273</v>
      </c>
      <c r="AA88" s="21">
        <v>11120</v>
      </c>
      <c r="AB88" s="21">
        <v>1780</v>
      </c>
      <c r="AC88" s="25">
        <f>uptake_in_those_aged_70_by_ccg989[[#This Row],[Number of adults aged 73 vaccinated in quarter 1]]/uptake_in_those_aged_70_by_ccg989[[#This Row],[Number of adults aged 73 eligible in quarter 1]]*100</f>
        <v>16.007194244604317</v>
      </c>
      <c r="AD88" s="21">
        <v>10619</v>
      </c>
      <c r="AE88" s="21">
        <v>1210</v>
      </c>
      <c r="AF88" s="20">
        <f>uptake_in_those_aged_70_by_ccg989[[#This Row],[Number of adults aged 74 vaccinated in quarter 1]]/uptake_in_those_aged_70_by_ccg989[[#This Row],[Number of adults aged 74 eligible in quarter 1]]*100</f>
        <v>11.394669931255297</v>
      </c>
      <c r="AG88" s="21">
        <v>10119</v>
      </c>
      <c r="AH88" s="21">
        <v>1004</v>
      </c>
      <c r="AI88" s="25">
        <f>uptake_in_those_aged_70_by_ccg989[[#This Row],[Number of adults aged 75 vaccinated in quarter 1]]/uptake_in_those_aged_70_by_ccg989[[#This Row],[Number of adults aged 75 eligible in quarter 1]]*100</f>
        <v>9.9219290443719732</v>
      </c>
      <c r="AJ88" s="21">
        <v>10120</v>
      </c>
      <c r="AK88" s="21">
        <v>743</v>
      </c>
      <c r="AL88" s="20">
        <f>uptake_in_those_aged_70_by_ccg989[[#This Row],[Number of adults aged 76 vaccinated in quarter 1]]/uptake_in_those_aged_70_by_ccg989[[#This Row],[Number of adults aged 76 eligible in quarter 1]]*100</f>
        <v>7.3418972332015819</v>
      </c>
      <c r="AM88" s="21">
        <v>10261</v>
      </c>
      <c r="AN88" s="21">
        <v>605</v>
      </c>
      <c r="AO88" s="25">
        <f>uptake_in_those_aged_70_by_ccg989[[#This Row],[Number of adults aged 77 vaccinated in quarter 1]]/uptake_in_those_aged_70_by_ccg989[[#This Row],[Number of adults aged 77 eligible in quarter 1]]*100</f>
        <v>5.8961114901081766</v>
      </c>
      <c r="AP88" s="21">
        <v>10948</v>
      </c>
      <c r="AQ88" s="21">
        <v>571</v>
      </c>
      <c r="AR88" s="25">
        <f>uptake_in_those_aged_70_by_ccg989[[#This Row],[Number of adults aged 78 vaccinated in quarter 1]]/uptake_in_those_aged_70_by_ccg989[[#This Row],[Number of adults aged 78 eligible in quarter 1]]*100</f>
        <v>5.2155644866642303</v>
      </c>
      <c r="AS88" s="21">
        <v>8550</v>
      </c>
      <c r="AT88" s="21">
        <v>361</v>
      </c>
      <c r="AU88" s="20">
        <f>uptake_in_those_aged_70_by_ccg989[[#This Row],[Number of adults aged 79 vaccinated in quarter 1]]/uptake_in_those_aged_70_by_ccg989[[#This Row],[Number of adults aged 79 eligible in quarter 1]]*100</f>
        <v>4.2222222222222223</v>
      </c>
      <c r="AV88" s="21">
        <v>7417</v>
      </c>
      <c r="AW88" s="21">
        <v>254</v>
      </c>
      <c r="AX88" s="25">
        <f>uptake_in_those_aged_70_by_ccg989[[#This Row],[Number of adults aged 80 vaccinated in quarter 1]]/uptake_in_those_aged_70_by_ccg989[[#This Row],[Number of adults aged 80 eligible in quarter 1]]*100</f>
        <v>3.4245651880814347</v>
      </c>
    </row>
    <row r="89" spans="1:50" x14ac:dyDescent="0.2">
      <c r="A89" t="s">
        <v>280</v>
      </c>
      <c r="B89" t="s">
        <v>281</v>
      </c>
      <c r="C89">
        <v>8898</v>
      </c>
      <c r="D89">
        <v>369</v>
      </c>
      <c r="E89" s="20">
        <f>uptake_in_those_aged_70_by_ccg989[[#This Row],[Number of adults aged 65 vaccinated in quarter 1]]/uptake_in_those_aged_70_by_ccg989[[#This Row],[Number of adults aged 65 eligible in quarter 1]]*100</f>
        <v>4.1469993256911666</v>
      </c>
      <c r="F89">
        <v>8752</v>
      </c>
      <c r="G89">
        <v>2199</v>
      </c>
      <c r="H89" s="20">
        <f>uptake_in_those_aged_70_by_ccg989[[#This Row],[Number of adults aged 66 vaccinated in quarter 1]]/uptake_in_those_aged_70_by_ccg989[[#This Row],[Number of adults aged 66 eligible in quarter 1]]*100</f>
        <v>25.125685557586834</v>
      </c>
      <c r="I89" s="21">
        <v>8325</v>
      </c>
      <c r="J89">
        <v>149</v>
      </c>
      <c r="K89" s="20">
        <f>uptake_in_those_aged_70_by_ccg989[[#This Row],[Number of adults aged 67 vaccinated in quarter 1]]/uptake_in_those_aged_70_by_ccg989[[#This Row],[Number of adults aged 67 eligible in quarter 1]]*100</f>
        <v>1.7897897897897899</v>
      </c>
      <c r="L89" s="21">
        <v>7850</v>
      </c>
      <c r="M89" s="21">
        <v>97</v>
      </c>
      <c r="N89" s="25">
        <f>uptake_in_those_aged_70_by_ccg989[[#This Row],[Number of adults aged 68 vaccinated in quarter 1]]/uptake_in_those_aged_70_by_ccg989[[#This Row],[Number of adults aged 68 eligible in quarter 1]]*100</f>
        <v>1.2356687898089171</v>
      </c>
      <c r="O89" s="21">
        <v>7454</v>
      </c>
      <c r="P89" s="21">
        <v>89</v>
      </c>
      <c r="Q89" s="25">
        <f>uptake_in_those_aged_70_by_ccg989[[#This Row],[Number of adults aged 69 vaccinated in quarter 1]]/uptake_in_those_aged_70_by_ccg989[[#This Row],[Number of adults aged 69 eligible in quarter 1]]*100</f>
        <v>1.1939898041320096</v>
      </c>
      <c r="R89" s="21">
        <v>7112</v>
      </c>
      <c r="S89" s="21">
        <v>550</v>
      </c>
      <c r="T89" s="20">
        <f>uptake_in_those_aged_70_by_ccg989[[#This Row],[Number of adults aged 70 vaccinated in quarter 1]]/uptake_in_those_aged_70_by_ccg989[[#This Row],[Number of adults aged 70 eligible in quarter 1]]*100</f>
        <v>7.7334083239595053</v>
      </c>
      <c r="U89">
        <v>7102</v>
      </c>
      <c r="V89">
        <v>2778</v>
      </c>
      <c r="W89" s="20">
        <f>uptake_in_those_aged_70_by_ccg989[[#This Row],[Number of adults aged 71 vaccinated in quarter 1]]/uptake_in_those_aged_70_by_ccg989[[#This Row],[Number of adults aged 71 eligible in quarter 1]]*100</f>
        <v>39.115742044494503</v>
      </c>
      <c r="X89">
        <v>6980</v>
      </c>
      <c r="Y89">
        <v>2013</v>
      </c>
      <c r="Z89" s="20">
        <f>uptake_in_those_aged_70_by_ccg989[[#This Row],[Number of adults aged 72 vaccinated in quarter 1]]/uptake_in_those_aged_70_by_ccg989[[#This Row],[Number of adults aged 72 eligible in quarter 1]]*100</f>
        <v>28.839541547277936</v>
      </c>
      <c r="AA89" s="21">
        <v>6728</v>
      </c>
      <c r="AB89" s="21">
        <v>1279</v>
      </c>
      <c r="AC89" s="25">
        <f>uptake_in_those_aged_70_by_ccg989[[#This Row],[Number of adults aged 73 vaccinated in quarter 1]]/uptake_in_those_aged_70_by_ccg989[[#This Row],[Number of adults aged 73 eligible in quarter 1]]*100</f>
        <v>19.010107015457788</v>
      </c>
      <c r="AD89" s="21">
        <v>6657</v>
      </c>
      <c r="AE89" s="21">
        <v>913</v>
      </c>
      <c r="AF89" s="20">
        <f>uptake_in_those_aged_70_by_ccg989[[#This Row],[Number of adults aged 74 vaccinated in quarter 1]]/uptake_in_those_aged_70_by_ccg989[[#This Row],[Number of adults aged 74 eligible in quarter 1]]*100</f>
        <v>13.714886585549046</v>
      </c>
      <c r="AG89" s="21">
        <v>6673</v>
      </c>
      <c r="AH89" s="21">
        <v>744</v>
      </c>
      <c r="AI89" s="25">
        <f>uptake_in_those_aged_70_by_ccg989[[#This Row],[Number of adults aged 75 vaccinated in quarter 1]]/uptake_in_those_aged_70_by_ccg989[[#This Row],[Number of adults aged 75 eligible in quarter 1]]*100</f>
        <v>11.149408062340777</v>
      </c>
      <c r="AJ89" s="21">
        <v>6788</v>
      </c>
      <c r="AK89" s="21">
        <v>738</v>
      </c>
      <c r="AL89" s="20">
        <f>uptake_in_those_aged_70_by_ccg989[[#This Row],[Number of adults aged 76 vaccinated in quarter 1]]/uptake_in_those_aged_70_by_ccg989[[#This Row],[Number of adults aged 76 eligible in quarter 1]]*100</f>
        <v>10.872127283441367</v>
      </c>
      <c r="AM89" s="21">
        <v>6985</v>
      </c>
      <c r="AN89" s="21">
        <v>548</v>
      </c>
      <c r="AO89" s="25">
        <f>uptake_in_those_aged_70_by_ccg989[[#This Row],[Number of adults aged 77 vaccinated in quarter 1]]/uptake_in_those_aged_70_by_ccg989[[#This Row],[Number of adults aged 77 eligible in quarter 1]]*100</f>
        <v>7.8453829634931997</v>
      </c>
      <c r="AP89" s="21">
        <v>7717</v>
      </c>
      <c r="AQ89" s="21">
        <v>473</v>
      </c>
      <c r="AR89" s="25">
        <f>uptake_in_those_aged_70_by_ccg989[[#This Row],[Number of adults aged 78 vaccinated in quarter 1]]/uptake_in_those_aged_70_by_ccg989[[#This Row],[Number of adults aged 78 eligible in quarter 1]]*100</f>
        <v>6.129324867176364</v>
      </c>
      <c r="AS89" s="21">
        <v>5790</v>
      </c>
      <c r="AT89" s="21">
        <v>290</v>
      </c>
      <c r="AU89" s="20">
        <f>uptake_in_those_aged_70_by_ccg989[[#This Row],[Number of adults aged 79 vaccinated in quarter 1]]/uptake_in_those_aged_70_by_ccg989[[#This Row],[Number of adults aged 79 eligible in quarter 1]]*100</f>
        <v>5.0086355785837648</v>
      </c>
      <c r="AV89" s="21">
        <v>5193</v>
      </c>
      <c r="AW89" s="21">
        <v>226</v>
      </c>
      <c r="AX89" s="25">
        <f>uptake_in_those_aged_70_by_ccg989[[#This Row],[Number of adults aged 80 vaccinated in quarter 1]]/uptake_in_those_aged_70_by_ccg989[[#This Row],[Number of adults aged 80 eligible in quarter 1]]*100</f>
        <v>4.352012324282688</v>
      </c>
    </row>
    <row r="90" spans="1:50" x14ac:dyDescent="0.2">
      <c r="A90" t="s">
        <v>282</v>
      </c>
      <c r="B90" t="s">
        <v>283</v>
      </c>
      <c r="C90">
        <v>7287</v>
      </c>
      <c r="D90">
        <v>506</v>
      </c>
      <c r="E90" s="20">
        <f>uptake_in_those_aged_70_by_ccg989[[#This Row],[Number of adults aged 65 vaccinated in quarter 1]]/uptake_in_those_aged_70_by_ccg989[[#This Row],[Number of adults aged 65 eligible in quarter 1]]*100</f>
        <v>6.9438726499245238</v>
      </c>
      <c r="F90">
        <v>7371</v>
      </c>
      <c r="G90">
        <v>2752</v>
      </c>
      <c r="H90" s="20">
        <f>uptake_in_those_aged_70_by_ccg989[[#This Row],[Number of adults aged 66 vaccinated in quarter 1]]/uptake_in_those_aged_70_by_ccg989[[#This Row],[Number of adults aged 66 eligible in quarter 1]]*100</f>
        <v>37.335504002170666</v>
      </c>
      <c r="I90" s="21">
        <v>7129</v>
      </c>
      <c r="J90">
        <v>123</v>
      </c>
      <c r="K90" s="20">
        <f>uptake_in_those_aged_70_by_ccg989[[#This Row],[Number of adults aged 67 vaccinated in quarter 1]]/uptake_in_those_aged_70_by_ccg989[[#This Row],[Number of adults aged 67 eligible in quarter 1]]*100</f>
        <v>1.7253471735166221</v>
      </c>
      <c r="L90" s="21">
        <v>6838</v>
      </c>
      <c r="M90" s="21">
        <v>89</v>
      </c>
      <c r="N90" s="25">
        <f>uptake_in_those_aged_70_by_ccg989[[#This Row],[Number of adults aged 68 vaccinated in quarter 1]]/uptake_in_those_aged_70_by_ccg989[[#This Row],[Number of adults aged 68 eligible in quarter 1]]*100</f>
        <v>1.3015501608657503</v>
      </c>
      <c r="O90" s="21">
        <v>6559</v>
      </c>
      <c r="P90" s="21">
        <v>74</v>
      </c>
      <c r="Q90" s="25">
        <f>uptake_in_those_aged_70_by_ccg989[[#This Row],[Number of adults aged 69 vaccinated in quarter 1]]/uptake_in_those_aged_70_by_ccg989[[#This Row],[Number of adults aged 69 eligible in quarter 1]]*100</f>
        <v>1.1282207653605734</v>
      </c>
      <c r="R90" s="21">
        <v>6312</v>
      </c>
      <c r="S90" s="21">
        <v>656</v>
      </c>
      <c r="T90" s="20">
        <f>uptake_in_those_aged_70_by_ccg989[[#This Row],[Number of adults aged 70 vaccinated in quarter 1]]/uptake_in_those_aged_70_by_ccg989[[#This Row],[Number of adults aged 70 eligible in quarter 1]]*100</f>
        <v>10.392902408111533</v>
      </c>
      <c r="U90">
        <v>6176</v>
      </c>
      <c r="V90">
        <v>3056</v>
      </c>
      <c r="W90" s="20">
        <f>uptake_in_those_aged_70_by_ccg989[[#This Row],[Number of adults aged 71 vaccinated in quarter 1]]/uptake_in_those_aged_70_by_ccg989[[#This Row],[Number of adults aged 71 eligible in quarter 1]]*100</f>
        <v>49.481865284974091</v>
      </c>
      <c r="X90">
        <v>6079</v>
      </c>
      <c r="Y90">
        <v>1714</v>
      </c>
      <c r="Z90" s="20">
        <f>uptake_in_those_aged_70_by_ccg989[[#This Row],[Number of adults aged 72 vaccinated in quarter 1]]/uptake_in_those_aged_70_by_ccg989[[#This Row],[Number of adults aged 72 eligible in quarter 1]]*100</f>
        <v>28.19542687942096</v>
      </c>
      <c r="AA90" s="21">
        <v>5689</v>
      </c>
      <c r="AB90" s="21">
        <v>1027</v>
      </c>
      <c r="AC90" s="25">
        <f>uptake_in_those_aged_70_by_ccg989[[#This Row],[Number of adults aged 73 vaccinated in quarter 1]]/uptake_in_those_aged_70_by_ccg989[[#This Row],[Number of adults aged 73 eligible in quarter 1]]*100</f>
        <v>18.052381789418178</v>
      </c>
      <c r="AD90" s="21">
        <v>5741</v>
      </c>
      <c r="AE90" s="21">
        <v>703</v>
      </c>
      <c r="AF90" s="20">
        <f>uptake_in_those_aged_70_by_ccg989[[#This Row],[Number of adults aged 74 vaccinated in quarter 1]]/uptake_in_those_aged_70_by_ccg989[[#This Row],[Number of adults aged 74 eligible in quarter 1]]*100</f>
        <v>12.245253440167218</v>
      </c>
      <c r="AG90" s="21">
        <v>5644</v>
      </c>
      <c r="AH90" s="21">
        <v>572</v>
      </c>
      <c r="AI90" s="25">
        <f>uptake_in_those_aged_70_by_ccg989[[#This Row],[Number of adults aged 75 vaccinated in quarter 1]]/uptake_in_those_aged_70_by_ccg989[[#This Row],[Number of adults aged 75 eligible in quarter 1]]*100</f>
        <v>10.134656272147414</v>
      </c>
      <c r="AJ90" s="21">
        <v>5710</v>
      </c>
      <c r="AK90" s="21">
        <v>421</v>
      </c>
      <c r="AL90" s="20">
        <f>uptake_in_those_aged_70_by_ccg989[[#This Row],[Number of adults aged 76 vaccinated in quarter 1]]/uptake_in_those_aged_70_by_ccg989[[#This Row],[Number of adults aged 76 eligible in quarter 1]]*100</f>
        <v>7.3730297723292466</v>
      </c>
      <c r="AM90" s="21">
        <v>5580</v>
      </c>
      <c r="AN90" s="21">
        <v>333</v>
      </c>
      <c r="AO90" s="25">
        <f>uptake_in_those_aged_70_by_ccg989[[#This Row],[Number of adults aged 77 vaccinated in quarter 1]]/uptake_in_those_aged_70_by_ccg989[[#This Row],[Number of adults aged 77 eligible in quarter 1]]*100</f>
        <v>5.967741935483871</v>
      </c>
      <c r="AP90" s="21">
        <v>6238</v>
      </c>
      <c r="AQ90" s="21">
        <v>339</v>
      </c>
      <c r="AR90" s="25">
        <f>uptake_in_those_aged_70_by_ccg989[[#This Row],[Number of adults aged 78 vaccinated in quarter 1]]/uptake_in_those_aged_70_by_ccg989[[#This Row],[Number of adults aged 78 eligible in quarter 1]]*100</f>
        <v>5.4344341134979155</v>
      </c>
      <c r="AS90" s="21">
        <v>4706</v>
      </c>
      <c r="AT90" s="21">
        <v>188</v>
      </c>
      <c r="AU90" s="20">
        <f>uptake_in_those_aged_70_by_ccg989[[#This Row],[Number of adults aged 79 vaccinated in quarter 1]]/uptake_in_those_aged_70_by_ccg989[[#This Row],[Number of adults aged 79 eligible in quarter 1]]*100</f>
        <v>3.9949001274968121</v>
      </c>
      <c r="AV90" s="21">
        <v>4253</v>
      </c>
      <c r="AW90" s="21">
        <v>132</v>
      </c>
      <c r="AX90" s="25">
        <f>uptake_in_those_aged_70_by_ccg989[[#This Row],[Number of adults aged 80 vaccinated in quarter 1]]/uptake_in_those_aged_70_by_ccg989[[#This Row],[Number of adults aged 80 eligible in quarter 1]]*100</f>
        <v>3.1036915118739716</v>
      </c>
    </row>
    <row r="91" spans="1:50" x14ac:dyDescent="0.2">
      <c r="A91" t="s">
        <v>284</v>
      </c>
      <c r="B91" t="s">
        <v>285</v>
      </c>
      <c r="C91">
        <v>22903</v>
      </c>
      <c r="D91">
        <v>1223</v>
      </c>
      <c r="E91" s="20">
        <f>uptake_in_those_aged_70_by_ccg989[[#This Row],[Number of adults aged 65 vaccinated in quarter 1]]/uptake_in_those_aged_70_by_ccg989[[#This Row],[Number of adults aged 65 eligible in quarter 1]]*100</f>
        <v>5.3399118019473431</v>
      </c>
      <c r="F91">
        <v>22552</v>
      </c>
      <c r="G91">
        <v>8101</v>
      </c>
      <c r="H91" s="20">
        <f>uptake_in_those_aged_70_by_ccg989[[#This Row],[Number of adults aged 66 vaccinated in quarter 1]]/uptake_in_those_aged_70_by_ccg989[[#This Row],[Number of adults aged 66 eligible in quarter 1]]*100</f>
        <v>35.921426037601989</v>
      </c>
      <c r="I91" s="21">
        <v>21502</v>
      </c>
      <c r="J91">
        <v>818</v>
      </c>
      <c r="K91" s="20">
        <f>uptake_in_those_aged_70_by_ccg989[[#This Row],[Number of adults aged 67 vaccinated in quarter 1]]/uptake_in_those_aged_70_by_ccg989[[#This Row],[Number of adults aged 67 eligible in quarter 1]]*100</f>
        <v>3.8042972746721233</v>
      </c>
      <c r="L91" s="21">
        <v>20612</v>
      </c>
      <c r="M91" s="21">
        <v>462</v>
      </c>
      <c r="N91" s="25">
        <f>uptake_in_those_aged_70_by_ccg989[[#This Row],[Number of adults aged 68 vaccinated in quarter 1]]/uptake_in_those_aged_70_by_ccg989[[#This Row],[Number of adults aged 68 eligible in quarter 1]]*100</f>
        <v>2.2414127692606249</v>
      </c>
      <c r="O91" s="21">
        <v>19823</v>
      </c>
      <c r="P91" s="21">
        <v>475</v>
      </c>
      <c r="Q91" s="25">
        <f>uptake_in_those_aged_70_by_ccg989[[#This Row],[Number of adults aged 69 vaccinated in quarter 1]]/uptake_in_those_aged_70_by_ccg989[[#This Row],[Number of adults aged 69 eligible in quarter 1]]*100</f>
        <v>2.3962064268778693</v>
      </c>
      <c r="R91" s="21">
        <v>18892</v>
      </c>
      <c r="S91" s="21">
        <v>1821</v>
      </c>
      <c r="T91" s="20">
        <f>uptake_in_those_aged_70_by_ccg989[[#This Row],[Number of adults aged 70 vaccinated in quarter 1]]/uptake_in_those_aged_70_by_ccg989[[#This Row],[Number of adults aged 70 eligible in quarter 1]]*100</f>
        <v>9.6390006351894986</v>
      </c>
      <c r="U91">
        <v>18878</v>
      </c>
      <c r="V91">
        <v>9075</v>
      </c>
      <c r="W91" s="20">
        <f>uptake_in_those_aged_70_by_ccg989[[#This Row],[Number of adults aged 71 vaccinated in quarter 1]]/uptake_in_those_aged_70_by_ccg989[[#This Row],[Number of adults aged 71 eligible in quarter 1]]*100</f>
        <v>48.071829642970656</v>
      </c>
      <c r="X91">
        <v>18223</v>
      </c>
      <c r="Y91">
        <v>6105</v>
      </c>
      <c r="Z91" s="20">
        <f>uptake_in_those_aged_70_by_ccg989[[#This Row],[Number of adults aged 72 vaccinated in quarter 1]]/uptake_in_those_aged_70_by_ccg989[[#This Row],[Number of adults aged 72 eligible in quarter 1]]*100</f>
        <v>33.501618833342476</v>
      </c>
      <c r="AA91" s="21">
        <v>17586</v>
      </c>
      <c r="AB91" s="21">
        <v>3451</v>
      </c>
      <c r="AC91" s="25">
        <f>uptake_in_those_aged_70_by_ccg989[[#This Row],[Number of adults aged 73 vaccinated in quarter 1]]/uptake_in_those_aged_70_by_ccg989[[#This Row],[Number of adults aged 73 eligible in quarter 1]]*100</f>
        <v>19.623564198794497</v>
      </c>
      <c r="AD91" s="21">
        <v>17654</v>
      </c>
      <c r="AE91" s="21">
        <v>2547</v>
      </c>
      <c r="AF91" s="20">
        <f>uptake_in_those_aged_70_by_ccg989[[#This Row],[Number of adults aged 74 vaccinated in quarter 1]]/uptake_in_those_aged_70_by_ccg989[[#This Row],[Number of adults aged 74 eligible in quarter 1]]*100</f>
        <v>14.427325252067519</v>
      </c>
      <c r="AG91" s="21">
        <v>17616</v>
      </c>
      <c r="AH91" s="21">
        <v>2119</v>
      </c>
      <c r="AI91" s="25">
        <f>uptake_in_those_aged_70_by_ccg989[[#This Row],[Number of adults aged 75 vaccinated in quarter 1]]/uptake_in_those_aged_70_by_ccg989[[#This Row],[Number of adults aged 75 eligible in quarter 1]]*100</f>
        <v>12.028837420526795</v>
      </c>
      <c r="AJ91" s="21">
        <v>18184</v>
      </c>
      <c r="AK91" s="21">
        <v>1650</v>
      </c>
      <c r="AL91" s="20">
        <f>uptake_in_those_aged_70_by_ccg989[[#This Row],[Number of adults aged 76 vaccinated in quarter 1]]/uptake_in_those_aged_70_by_ccg989[[#This Row],[Number of adults aged 76 eligible in quarter 1]]*100</f>
        <v>9.073911130664321</v>
      </c>
      <c r="AM91" s="21">
        <v>19109</v>
      </c>
      <c r="AN91" s="21">
        <v>1442</v>
      </c>
      <c r="AO91" s="25">
        <f>uptake_in_those_aged_70_by_ccg989[[#This Row],[Number of adults aged 77 vaccinated in quarter 1]]/uptake_in_those_aged_70_by_ccg989[[#This Row],[Number of adults aged 77 eligible in quarter 1]]*100</f>
        <v>7.5461824271285778</v>
      </c>
      <c r="AP91" s="21">
        <v>21765</v>
      </c>
      <c r="AQ91" s="21">
        <v>1312</v>
      </c>
      <c r="AR91" s="25">
        <f>uptake_in_those_aged_70_by_ccg989[[#This Row],[Number of adults aged 78 vaccinated in quarter 1]]/uptake_in_those_aged_70_by_ccg989[[#This Row],[Number of adults aged 78 eligible in quarter 1]]*100</f>
        <v>6.0280266482885372</v>
      </c>
      <c r="AS91" s="21">
        <v>16499</v>
      </c>
      <c r="AT91" s="21">
        <v>789</v>
      </c>
      <c r="AU91" s="20">
        <f>uptake_in_those_aged_70_by_ccg989[[#This Row],[Number of adults aged 79 vaccinated in quarter 1]]/uptake_in_those_aged_70_by_ccg989[[#This Row],[Number of adults aged 79 eligible in quarter 1]]*100</f>
        <v>4.7821080065458519</v>
      </c>
      <c r="AV91" s="21">
        <v>14284</v>
      </c>
      <c r="AW91" s="21">
        <v>588</v>
      </c>
      <c r="AX91" s="25">
        <f>uptake_in_those_aged_70_by_ccg989[[#This Row],[Number of adults aged 80 vaccinated in quarter 1]]/uptake_in_those_aged_70_by_ccg989[[#This Row],[Number of adults aged 80 eligible in quarter 1]]*100</f>
        <v>4.1164939792775135</v>
      </c>
    </row>
    <row r="92" spans="1:50" x14ac:dyDescent="0.2">
      <c r="A92" t="s">
        <v>286</v>
      </c>
      <c r="B92" t="s">
        <v>287</v>
      </c>
      <c r="C92">
        <v>12500</v>
      </c>
      <c r="D92">
        <v>692</v>
      </c>
      <c r="E92" s="20">
        <f>uptake_in_those_aged_70_by_ccg989[[#This Row],[Number of adults aged 65 vaccinated in quarter 1]]/uptake_in_those_aged_70_by_ccg989[[#This Row],[Number of adults aged 65 eligible in quarter 1]]*100</f>
        <v>5.5359999999999996</v>
      </c>
      <c r="F92">
        <v>12264</v>
      </c>
      <c r="G92">
        <v>4277</v>
      </c>
      <c r="H92" s="20">
        <f>uptake_in_those_aged_70_by_ccg989[[#This Row],[Number of adults aged 66 vaccinated in quarter 1]]/uptake_in_those_aged_70_by_ccg989[[#This Row],[Number of adults aged 66 eligible in quarter 1]]*100</f>
        <v>34.874429223744293</v>
      </c>
      <c r="I92" s="21">
        <v>11340</v>
      </c>
      <c r="J92">
        <v>374</v>
      </c>
      <c r="K92" s="20">
        <f>uptake_in_those_aged_70_by_ccg989[[#This Row],[Number of adults aged 67 vaccinated in quarter 1]]/uptake_in_those_aged_70_by_ccg989[[#This Row],[Number of adults aged 67 eligible in quarter 1]]*100</f>
        <v>3.2980599647266318</v>
      </c>
      <c r="L92" s="21">
        <v>11043</v>
      </c>
      <c r="M92" s="21">
        <v>219</v>
      </c>
      <c r="N92" s="25">
        <f>uptake_in_those_aged_70_by_ccg989[[#This Row],[Number of adults aged 68 vaccinated in quarter 1]]/uptake_in_those_aged_70_by_ccg989[[#This Row],[Number of adults aged 68 eligible in quarter 1]]*100</f>
        <v>1.9831567508829122</v>
      </c>
      <c r="O92" s="21">
        <v>10460</v>
      </c>
      <c r="P92" s="21">
        <v>220</v>
      </c>
      <c r="Q92" s="25">
        <f>uptake_in_those_aged_70_by_ccg989[[#This Row],[Number of adults aged 69 vaccinated in quarter 1]]/uptake_in_those_aged_70_by_ccg989[[#This Row],[Number of adults aged 69 eligible in quarter 1]]*100</f>
        <v>2.1032504780114722</v>
      </c>
      <c r="R92" s="21">
        <v>10013</v>
      </c>
      <c r="S92" s="21">
        <v>935</v>
      </c>
      <c r="T92" s="20">
        <f>uptake_in_those_aged_70_by_ccg989[[#This Row],[Number of adults aged 70 vaccinated in quarter 1]]/uptake_in_those_aged_70_by_ccg989[[#This Row],[Number of adults aged 70 eligible in quarter 1]]*100</f>
        <v>9.3378607809847214</v>
      </c>
      <c r="U92">
        <v>9616</v>
      </c>
      <c r="V92">
        <v>4655</v>
      </c>
      <c r="W92" s="20">
        <f>uptake_in_those_aged_70_by_ccg989[[#This Row],[Number of adults aged 71 vaccinated in quarter 1]]/uptake_in_those_aged_70_by_ccg989[[#This Row],[Number of adults aged 71 eligible in quarter 1]]*100</f>
        <v>48.408901830282865</v>
      </c>
      <c r="X92">
        <v>9669</v>
      </c>
      <c r="Y92">
        <v>3021</v>
      </c>
      <c r="Z92" s="20">
        <f>uptake_in_those_aged_70_by_ccg989[[#This Row],[Number of adults aged 72 vaccinated in quarter 1]]/uptake_in_those_aged_70_by_ccg989[[#This Row],[Number of adults aged 72 eligible in quarter 1]]*100</f>
        <v>31.24418243872169</v>
      </c>
      <c r="AA92" s="21">
        <v>9255</v>
      </c>
      <c r="AB92" s="21">
        <v>1629</v>
      </c>
      <c r="AC92" s="25">
        <f>uptake_in_those_aged_70_by_ccg989[[#This Row],[Number of adults aged 73 vaccinated in quarter 1]]/uptake_in_those_aged_70_by_ccg989[[#This Row],[Number of adults aged 73 eligible in quarter 1]]*100</f>
        <v>17.601296596434359</v>
      </c>
      <c r="AD92" s="21">
        <v>9274</v>
      </c>
      <c r="AE92" s="21">
        <v>1225</v>
      </c>
      <c r="AF92" s="20">
        <f>uptake_in_those_aged_70_by_ccg989[[#This Row],[Number of adults aged 74 vaccinated in quarter 1]]/uptake_in_those_aged_70_by_ccg989[[#This Row],[Number of adults aged 74 eligible in quarter 1]]*100</f>
        <v>13.208971317662282</v>
      </c>
      <c r="AG92" s="21">
        <v>9246</v>
      </c>
      <c r="AH92" s="21">
        <v>1008</v>
      </c>
      <c r="AI92" s="25">
        <f>uptake_in_those_aged_70_by_ccg989[[#This Row],[Number of adults aged 75 vaccinated in quarter 1]]/uptake_in_those_aged_70_by_ccg989[[#This Row],[Number of adults aged 75 eligible in quarter 1]]*100</f>
        <v>10.902011680726801</v>
      </c>
      <c r="AJ92" s="21">
        <v>9449</v>
      </c>
      <c r="AK92" s="21">
        <v>791</v>
      </c>
      <c r="AL92" s="20">
        <f>uptake_in_those_aged_70_by_ccg989[[#This Row],[Number of adults aged 76 vaccinated in quarter 1]]/uptake_in_those_aged_70_by_ccg989[[#This Row],[Number of adults aged 76 eligible in quarter 1]]*100</f>
        <v>8.3712562175891634</v>
      </c>
      <c r="AM92" s="21">
        <v>9921</v>
      </c>
      <c r="AN92" s="21">
        <v>661</v>
      </c>
      <c r="AO92" s="25">
        <f>uptake_in_those_aged_70_by_ccg989[[#This Row],[Number of adults aged 77 vaccinated in quarter 1]]/uptake_in_those_aged_70_by_ccg989[[#This Row],[Number of adults aged 77 eligible in quarter 1]]*100</f>
        <v>6.6626348150388068</v>
      </c>
      <c r="AP92" s="21">
        <v>10829</v>
      </c>
      <c r="AQ92" s="21">
        <v>607</v>
      </c>
      <c r="AR92" s="25">
        <f>uptake_in_those_aged_70_by_ccg989[[#This Row],[Number of adults aged 78 vaccinated in quarter 1]]/uptake_in_those_aged_70_by_ccg989[[#This Row],[Number of adults aged 78 eligible in quarter 1]]*100</f>
        <v>5.6053190506972026</v>
      </c>
      <c r="AS92" s="21">
        <v>8826</v>
      </c>
      <c r="AT92" s="21">
        <v>387</v>
      </c>
      <c r="AU92" s="20">
        <f>uptake_in_those_aged_70_by_ccg989[[#This Row],[Number of adults aged 79 vaccinated in quarter 1]]/uptake_in_those_aged_70_by_ccg989[[#This Row],[Number of adults aged 79 eligible in quarter 1]]*100</f>
        <v>4.3847722637661457</v>
      </c>
      <c r="AV92" s="21">
        <v>7619</v>
      </c>
      <c r="AW92" s="21">
        <v>278</v>
      </c>
      <c r="AX92" s="25">
        <f>uptake_in_those_aged_70_by_ccg989[[#This Row],[Number of adults aged 80 vaccinated in quarter 1]]/uptake_in_those_aged_70_by_ccg989[[#This Row],[Number of adults aged 80 eligible in quarter 1]]*100</f>
        <v>3.6487728048300303</v>
      </c>
    </row>
    <row r="93" spans="1:50" x14ac:dyDescent="0.2">
      <c r="A93" t="s">
        <v>288</v>
      </c>
      <c r="B93" t="s">
        <v>289</v>
      </c>
      <c r="C93">
        <v>12372</v>
      </c>
      <c r="D93">
        <v>819</v>
      </c>
      <c r="E93" s="20">
        <f>uptake_in_those_aged_70_by_ccg989[[#This Row],[Number of adults aged 65 vaccinated in quarter 1]]/uptake_in_those_aged_70_by_ccg989[[#This Row],[Number of adults aged 65 eligible in quarter 1]]*100</f>
        <v>6.6197866149369542</v>
      </c>
      <c r="F93">
        <v>12124</v>
      </c>
      <c r="G93">
        <v>4708</v>
      </c>
      <c r="H93" s="20">
        <f>uptake_in_those_aged_70_by_ccg989[[#This Row],[Number of adults aged 66 vaccinated in quarter 1]]/uptake_in_those_aged_70_by_ccg989[[#This Row],[Number of adults aged 66 eligible in quarter 1]]*100</f>
        <v>38.832068624216433</v>
      </c>
      <c r="I93" s="21">
        <v>11391</v>
      </c>
      <c r="J93">
        <v>230</v>
      </c>
      <c r="K93" s="20">
        <f>uptake_in_those_aged_70_by_ccg989[[#This Row],[Number of adults aged 67 vaccinated in quarter 1]]/uptake_in_those_aged_70_by_ccg989[[#This Row],[Number of adults aged 67 eligible in quarter 1]]*100</f>
        <v>2.0191379158985163</v>
      </c>
      <c r="L93" s="21">
        <v>10876</v>
      </c>
      <c r="M93" s="21">
        <v>175</v>
      </c>
      <c r="N93" s="25">
        <f>uptake_in_those_aged_70_by_ccg989[[#This Row],[Number of adults aged 68 vaccinated in quarter 1]]/uptake_in_those_aged_70_by_ccg989[[#This Row],[Number of adults aged 68 eligible in quarter 1]]*100</f>
        <v>1.6090474439132034</v>
      </c>
      <c r="O93" s="21">
        <v>10379</v>
      </c>
      <c r="P93" s="21">
        <v>186</v>
      </c>
      <c r="Q93" s="25">
        <f>uptake_in_those_aged_70_by_ccg989[[#This Row],[Number of adults aged 69 vaccinated in quarter 1]]/uptake_in_those_aged_70_by_ccg989[[#This Row],[Number of adults aged 69 eligible in quarter 1]]*100</f>
        <v>1.7920801618653048</v>
      </c>
      <c r="R93" s="21">
        <v>10038</v>
      </c>
      <c r="S93" s="21">
        <v>1114</v>
      </c>
      <c r="T93" s="20">
        <f>uptake_in_those_aged_70_by_ccg989[[#This Row],[Number of adults aged 70 vaccinated in quarter 1]]/uptake_in_those_aged_70_by_ccg989[[#This Row],[Number of adults aged 70 eligible in quarter 1]]*100</f>
        <v>11.097828252639969</v>
      </c>
      <c r="U93">
        <v>9981</v>
      </c>
      <c r="V93">
        <v>4971</v>
      </c>
      <c r="W93" s="20">
        <f>uptake_in_those_aged_70_by_ccg989[[#This Row],[Number of adults aged 71 vaccinated in quarter 1]]/uptake_in_those_aged_70_by_ccg989[[#This Row],[Number of adults aged 71 eligible in quarter 1]]*100</f>
        <v>49.804628794709949</v>
      </c>
      <c r="X93">
        <v>9855</v>
      </c>
      <c r="Y93">
        <v>2626</v>
      </c>
      <c r="Z93" s="20">
        <f>uptake_in_those_aged_70_by_ccg989[[#This Row],[Number of adults aged 72 vaccinated in quarter 1]]/uptake_in_those_aged_70_by_ccg989[[#This Row],[Number of adults aged 72 eligible in quarter 1]]*100</f>
        <v>26.646372399797059</v>
      </c>
      <c r="AA93" s="21">
        <v>9376</v>
      </c>
      <c r="AB93" s="21">
        <v>1608</v>
      </c>
      <c r="AC93" s="25">
        <f>uptake_in_those_aged_70_by_ccg989[[#This Row],[Number of adults aged 73 vaccinated in quarter 1]]/uptake_in_those_aged_70_by_ccg989[[#This Row],[Number of adults aged 73 eligible in quarter 1]]*100</f>
        <v>17.150170648464165</v>
      </c>
      <c r="AD93" s="21">
        <v>9293</v>
      </c>
      <c r="AE93" s="21">
        <v>1185</v>
      </c>
      <c r="AF93" s="20">
        <f>uptake_in_those_aged_70_by_ccg989[[#This Row],[Number of adults aged 74 vaccinated in quarter 1]]/uptake_in_those_aged_70_by_ccg989[[#This Row],[Number of adults aged 74 eligible in quarter 1]]*100</f>
        <v>12.751533412245777</v>
      </c>
      <c r="AG93" s="21">
        <v>9205</v>
      </c>
      <c r="AH93" s="21">
        <v>982</v>
      </c>
      <c r="AI93" s="25">
        <f>uptake_in_those_aged_70_by_ccg989[[#This Row],[Number of adults aged 75 vaccinated in quarter 1]]/uptake_in_those_aged_70_by_ccg989[[#This Row],[Number of adults aged 75 eligible in quarter 1]]*100</f>
        <v>10.66811515480717</v>
      </c>
      <c r="AJ93" s="21">
        <v>9455</v>
      </c>
      <c r="AK93" s="21">
        <v>788</v>
      </c>
      <c r="AL93" s="20">
        <f>uptake_in_those_aged_70_by_ccg989[[#This Row],[Number of adults aged 76 vaccinated in quarter 1]]/uptake_in_those_aged_70_by_ccg989[[#This Row],[Number of adults aged 76 eligible in quarter 1]]*100</f>
        <v>8.3342147012162879</v>
      </c>
      <c r="AM93" s="21">
        <v>9902</v>
      </c>
      <c r="AN93" s="21">
        <v>746</v>
      </c>
      <c r="AO93" s="25">
        <f>uptake_in_those_aged_70_by_ccg989[[#This Row],[Number of adults aged 77 vaccinated in quarter 1]]/uptake_in_those_aged_70_by_ccg989[[#This Row],[Number of adults aged 77 eligible in quarter 1]]*100</f>
        <v>7.5338315491819836</v>
      </c>
      <c r="AP93" s="21">
        <v>10629</v>
      </c>
      <c r="AQ93" s="21">
        <v>669</v>
      </c>
      <c r="AR93" s="25">
        <f>uptake_in_those_aged_70_by_ccg989[[#This Row],[Number of adults aged 78 vaccinated in quarter 1]]/uptake_in_those_aged_70_by_ccg989[[#This Row],[Number of adults aged 78 eligible in quarter 1]]*100</f>
        <v>6.294101044312729</v>
      </c>
      <c r="AS93" s="21">
        <v>8245</v>
      </c>
      <c r="AT93" s="21">
        <v>437</v>
      </c>
      <c r="AU93" s="20">
        <f>uptake_in_those_aged_70_by_ccg989[[#This Row],[Number of adults aged 79 vaccinated in quarter 1]]/uptake_in_those_aged_70_by_ccg989[[#This Row],[Number of adults aged 79 eligible in quarter 1]]*100</f>
        <v>5.3001819284414795</v>
      </c>
      <c r="AV93" s="21">
        <v>7678</v>
      </c>
      <c r="AW93" s="21">
        <v>325</v>
      </c>
      <c r="AX93" s="25">
        <f>uptake_in_those_aged_70_by_ccg989[[#This Row],[Number of adults aged 80 vaccinated in quarter 1]]/uptake_in_those_aged_70_by_ccg989[[#This Row],[Number of adults aged 80 eligible in quarter 1]]*100</f>
        <v>4.2328731440479297</v>
      </c>
    </row>
    <row r="94" spans="1:50" x14ac:dyDescent="0.2">
      <c r="A94" t="s">
        <v>290</v>
      </c>
      <c r="B94" t="s">
        <v>291</v>
      </c>
      <c r="C94">
        <v>15584</v>
      </c>
      <c r="D94">
        <v>440</v>
      </c>
      <c r="E94" s="20">
        <f>uptake_in_those_aged_70_by_ccg989[[#This Row],[Number of adults aged 65 vaccinated in quarter 1]]/uptake_in_those_aged_70_by_ccg989[[#This Row],[Number of adults aged 65 eligible in quarter 1]]*100</f>
        <v>2.8234086242299794</v>
      </c>
      <c r="F94">
        <v>14299</v>
      </c>
      <c r="G94">
        <v>2916</v>
      </c>
      <c r="H94" s="20">
        <f>uptake_in_those_aged_70_by_ccg989[[#This Row],[Number of adults aged 66 vaccinated in quarter 1]]/uptake_in_those_aged_70_by_ccg989[[#This Row],[Number of adults aged 66 eligible in quarter 1]]*100</f>
        <v>20.393034477935519</v>
      </c>
      <c r="I94" s="21">
        <v>13441</v>
      </c>
      <c r="J94">
        <v>433</v>
      </c>
      <c r="K94" s="20">
        <f>uptake_in_those_aged_70_by_ccg989[[#This Row],[Number of adults aged 67 vaccinated in quarter 1]]/uptake_in_those_aged_70_by_ccg989[[#This Row],[Number of adults aged 67 eligible in quarter 1]]*100</f>
        <v>3.2214864965404355</v>
      </c>
      <c r="L94" s="21">
        <v>12464</v>
      </c>
      <c r="M94" s="21">
        <v>299</v>
      </c>
      <c r="N94" s="25">
        <f>uptake_in_those_aged_70_by_ccg989[[#This Row],[Number of adults aged 68 vaccinated in quarter 1]]/uptake_in_those_aged_70_by_ccg989[[#This Row],[Number of adults aged 68 eligible in quarter 1]]*100</f>
        <v>2.3989088575096278</v>
      </c>
      <c r="O94" s="21">
        <v>12015</v>
      </c>
      <c r="P94" s="21">
        <v>291</v>
      </c>
      <c r="Q94" s="25">
        <f>uptake_in_those_aged_70_by_ccg989[[#This Row],[Number of adults aged 69 vaccinated in quarter 1]]/uptake_in_those_aged_70_by_ccg989[[#This Row],[Number of adults aged 69 eligible in quarter 1]]*100</f>
        <v>2.421972534332085</v>
      </c>
      <c r="R94" s="21">
        <v>11257</v>
      </c>
      <c r="S94" s="21">
        <v>634</v>
      </c>
      <c r="T94" s="20">
        <f>uptake_in_those_aged_70_by_ccg989[[#This Row],[Number of adults aged 70 vaccinated in quarter 1]]/uptake_in_those_aged_70_by_ccg989[[#This Row],[Number of adults aged 70 eligible in quarter 1]]*100</f>
        <v>5.6320511681620324</v>
      </c>
      <c r="U94">
        <v>10444</v>
      </c>
      <c r="V94">
        <v>3193</v>
      </c>
      <c r="W94" s="20">
        <f>uptake_in_those_aged_70_by_ccg989[[#This Row],[Number of adults aged 71 vaccinated in quarter 1]]/uptake_in_those_aged_70_by_ccg989[[#This Row],[Number of adults aged 71 eligible in quarter 1]]*100</f>
        <v>30.572577556491765</v>
      </c>
      <c r="X94">
        <v>9946</v>
      </c>
      <c r="Y94">
        <v>2592</v>
      </c>
      <c r="Z94" s="20">
        <f>uptake_in_those_aged_70_by_ccg989[[#This Row],[Number of adults aged 72 vaccinated in quarter 1]]/uptake_in_those_aged_70_by_ccg989[[#This Row],[Number of adults aged 72 eligible in quarter 1]]*100</f>
        <v>26.060727930826459</v>
      </c>
      <c r="AA94" s="21">
        <v>9697</v>
      </c>
      <c r="AB94" s="21">
        <v>1631</v>
      </c>
      <c r="AC94" s="25">
        <f>uptake_in_those_aged_70_by_ccg989[[#This Row],[Number of adults aged 73 vaccinated in quarter 1]]/uptake_in_those_aged_70_by_ccg989[[#This Row],[Number of adults aged 73 eligible in quarter 1]]*100</f>
        <v>16.819634938640817</v>
      </c>
      <c r="AD94" s="21">
        <v>9109</v>
      </c>
      <c r="AE94" s="21">
        <v>1002</v>
      </c>
      <c r="AF94" s="20">
        <f>uptake_in_those_aged_70_by_ccg989[[#This Row],[Number of adults aged 74 vaccinated in quarter 1]]/uptake_in_those_aged_70_by_ccg989[[#This Row],[Number of adults aged 74 eligible in quarter 1]]*100</f>
        <v>11.000109781534746</v>
      </c>
      <c r="AG94" s="21">
        <v>9275</v>
      </c>
      <c r="AH94" s="21">
        <v>813</v>
      </c>
      <c r="AI94" s="25">
        <f>uptake_in_those_aged_70_by_ccg989[[#This Row],[Number of adults aged 75 vaccinated in quarter 1]]/uptake_in_those_aged_70_by_ccg989[[#This Row],[Number of adults aged 75 eligible in quarter 1]]*100</f>
        <v>8.7654986522911056</v>
      </c>
      <c r="AJ94" s="21">
        <v>8794</v>
      </c>
      <c r="AK94" s="21">
        <v>608</v>
      </c>
      <c r="AL94" s="20">
        <f>uptake_in_those_aged_70_by_ccg989[[#This Row],[Number of adults aged 76 vaccinated in quarter 1]]/uptake_in_those_aged_70_by_ccg989[[#This Row],[Number of adults aged 76 eligible in quarter 1]]*100</f>
        <v>6.9138048669547425</v>
      </c>
      <c r="AM94" s="21">
        <v>8532</v>
      </c>
      <c r="AN94" s="21">
        <v>446</v>
      </c>
      <c r="AO94" s="25">
        <f>uptake_in_those_aged_70_by_ccg989[[#This Row],[Number of adults aged 77 vaccinated in quarter 1]]/uptake_in_those_aged_70_by_ccg989[[#This Row],[Number of adults aged 77 eligible in quarter 1]]*100</f>
        <v>5.2273792780121902</v>
      </c>
      <c r="AP94" s="21">
        <v>8758</v>
      </c>
      <c r="AQ94" s="21">
        <v>369</v>
      </c>
      <c r="AR94" s="25">
        <f>uptake_in_those_aged_70_by_ccg989[[#This Row],[Number of adults aged 78 vaccinated in quarter 1]]/uptake_in_those_aged_70_by_ccg989[[#This Row],[Number of adults aged 78 eligible in quarter 1]]*100</f>
        <v>4.2132907056405573</v>
      </c>
      <c r="AS94" s="21">
        <v>7476</v>
      </c>
      <c r="AT94" s="21">
        <v>271</v>
      </c>
      <c r="AU94" s="20">
        <f>uptake_in_those_aged_70_by_ccg989[[#This Row],[Number of adults aged 79 vaccinated in quarter 1]]/uptake_in_those_aged_70_by_ccg989[[#This Row],[Number of adults aged 79 eligible in quarter 1]]*100</f>
        <v>3.6249331193151422</v>
      </c>
      <c r="AV94" s="21">
        <v>6518</v>
      </c>
      <c r="AW94" s="21">
        <v>170</v>
      </c>
      <c r="AX94" s="25">
        <f>uptake_in_those_aged_70_by_ccg989[[#This Row],[Number of adults aged 80 vaccinated in quarter 1]]/uptake_in_those_aged_70_by_ccg989[[#This Row],[Number of adults aged 80 eligible in quarter 1]]*100</f>
        <v>2.6081620128873886</v>
      </c>
    </row>
    <row r="95" spans="1:50" x14ac:dyDescent="0.2">
      <c r="A95" t="s">
        <v>292</v>
      </c>
      <c r="B95" t="s">
        <v>293</v>
      </c>
      <c r="C95">
        <v>7985</v>
      </c>
      <c r="D95">
        <v>452</v>
      </c>
      <c r="E95" s="20">
        <f>uptake_in_those_aged_70_by_ccg989[[#This Row],[Number of adults aged 65 vaccinated in quarter 1]]/uptake_in_those_aged_70_by_ccg989[[#This Row],[Number of adults aged 65 eligible in quarter 1]]*100</f>
        <v>5.6606136505948657</v>
      </c>
      <c r="F95">
        <v>7716</v>
      </c>
      <c r="G95">
        <v>2634</v>
      </c>
      <c r="H95" s="20">
        <f>uptake_in_those_aged_70_by_ccg989[[#This Row],[Number of adults aged 66 vaccinated in quarter 1]]/uptake_in_those_aged_70_by_ccg989[[#This Row],[Number of adults aged 66 eligible in quarter 1]]*100</f>
        <v>34.136858475894243</v>
      </c>
      <c r="I95" s="21">
        <v>7397</v>
      </c>
      <c r="J95">
        <v>219</v>
      </c>
      <c r="K95" s="20">
        <f>uptake_in_those_aged_70_by_ccg989[[#This Row],[Number of adults aged 67 vaccinated in quarter 1]]/uptake_in_those_aged_70_by_ccg989[[#This Row],[Number of adults aged 67 eligible in quarter 1]]*100</f>
        <v>2.9606597269163171</v>
      </c>
      <c r="L95" s="21">
        <v>7251</v>
      </c>
      <c r="M95" s="21">
        <v>145</v>
      </c>
      <c r="N95" s="25">
        <f>uptake_in_those_aged_70_by_ccg989[[#This Row],[Number of adults aged 68 vaccinated in quarter 1]]/uptake_in_those_aged_70_by_ccg989[[#This Row],[Number of adults aged 68 eligible in quarter 1]]*100</f>
        <v>1.9997241759757274</v>
      </c>
      <c r="O95" s="21">
        <v>7168</v>
      </c>
      <c r="P95" s="21">
        <v>158</v>
      </c>
      <c r="Q95" s="25">
        <f>uptake_in_those_aged_70_by_ccg989[[#This Row],[Number of adults aged 69 vaccinated in quarter 1]]/uptake_in_those_aged_70_by_ccg989[[#This Row],[Number of adults aged 69 eligible in quarter 1]]*100</f>
        <v>2.2042410714285716</v>
      </c>
      <c r="R95" s="21">
        <v>6669</v>
      </c>
      <c r="S95" s="21">
        <v>617</v>
      </c>
      <c r="T95" s="20">
        <f>uptake_in_those_aged_70_by_ccg989[[#This Row],[Number of adults aged 70 vaccinated in quarter 1]]/uptake_in_those_aged_70_by_ccg989[[#This Row],[Number of adults aged 70 eligible in quarter 1]]*100</f>
        <v>9.2517618833408317</v>
      </c>
      <c r="U95">
        <v>6983</v>
      </c>
      <c r="V95">
        <v>3240</v>
      </c>
      <c r="W95" s="20">
        <f>uptake_in_those_aged_70_by_ccg989[[#This Row],[Number of adults aged 71 vaccinated in quarter 1]]/uptake_in_those_aged_70_by_ccg989[[#This Row],[Number of adults aged 71 eligible in quarter 1]]*100</f>
        <v>46.398396104826006</v>
      </c>
      <c r="X95">
        <v>6842</v>
      </c>
      <c r="Y95">
        <v>2192</v>
      </c>
      <c r="Z95" s="20">
        <f>uptake_in_those_aged_70_by_ccg989[[#This Row],[Number of adults aged 72 vaccinated in quarter 1]]/uptake_in_those_aged_70_by_ccg989[[#This Row],[Number of adults aged 72 eligible in quarter 1]]*100</f>
        <v>32.037415960245539</v>
      </c>
      <c r="AA95" s="21">
        <v>6594</v>
      </c>
      <c r="AB95" s="21">
        <v>1144</v>
      </c>
      <c r="AC95" s="25">
        <f>uptake_in_those_aged_70_by_ccg989[[#This Row],[Number of adults aged 73 vaccinated in quarter 1]]/uptake_in_those_aged_70_by_ccg989[[#This Row],[Number of adults aged 73 eligible in quarter 1]]*100</f>
        <v>17.349105247194419</v>
      </c>
      <c r="AD95" s="21">
        <v>6578</v>
      </c>
      <c r="AE95" s="21">
        <v>866</v>
      </c>
      <c r="AF95" s="20">
        <f>uptake_in_those_aged_70_by_ccg989[[#This Row],[Number of adults aged 74 vaccinated in quarter 1]]/uptake_in_those_aged_70_by_ccg989[[#This Row],[Number of adults aged 74 eligible in quarter 1]]*100</f>
        <v>13.165095773791426</v>
      </c>
      <c r="AG95" s="21">
        <v>6761</v>
      </c>
      <c r="AH95" s="21">
        <v>723</v>
      </c>
      <c r="AI95" s="25">
        <f>uptake_in_those_aged_70_by_ccg989[[#This Row],[Number of adults aged 75 vaccinated in quarter 1]]/uptake_in_those_aged_70_by_ccg989[[#This Row],[Number of adults aged 75 eligible in quarter 1]]*100</f>
        <v>10.693684366218015</v>
      </c>
      <c r="AJ95" s="21">
        <v>6752</v>
      </c>
      <c r="AK95" s="21">
        <v>619</v>
      </c>
      <c r="AL95" s="20">
        <f>uptake_in_those_aged_70_by_ccg989[[#This Row],[Number of adults aged 76 vaccinated in quarter 1]]/uptake_in_those_aged_70_by_ccg989[[#This Row],[Number of adults aged 76 eligible in quarter 1]]*100</f>
        <v>9.1676540284360186</v>
      </c>
      <c r="AM95" s="21">
        <v>7410</v>
      </c>
      <c r="AN95" s="21">
        <v>467</v>
      </c>
      <c r="AO95" s="25">
        <f>uptake_in_those_aged_70_by_ccg989[[#This Row],[Number of adults aged 77 vaccinated in quarter 1]]/uptake_in_those_aged_70_by_ccg989[[#This Row],[Number of adults aged 77 eligible in quarter 1]]*100</f>
        <v>6.3022941970310384</v>
      </c>
      <c r="AP95" s="21">
        <v>8329</v>
      </c>
      <c r="AQ95" s="21">
        <v>420</v>
      </c>
      <c r="AR95" s="25">
        <f>uptake_in_those_aged_70_by_ccg989[[#This Row],[Number of adults aged 78 vaccinated in quarter 1]]/uptake_in_those_aged_70_by_ccg989[[#This Row],[Number of adults aged 78 eligible in quarter 1]]*100</f>
        <v>5.0426221635250332</v>
      </c>
      <c r="AS95" s="21">
        <v>6395</v>
      </c>
      <c r="AT95" s="21">
        <v>263</v>
      </c>
      <c r="AU95" s="20">
        <f>uptake_in_those_aged_70_by_ccg989[[#This Row],[Number of adults aged 79 vaccinated in quarter 1]]/uptake_in_those_aged_70_by_ccg989[[#This Row],[Number of adults aged 79 eligible in quarter 1]]*100</f>
        <v>4.1125879593432373</v>
      </c>
      <c r="AV95" s="21">
        <v>5527</v>
      </c>
      <c r="AW95" s="21">
        <v>205</v>
      </c>
      <c r="AX95" s="25">
        <f>uptake_in_those_aged_70_by_ccg989[[#This Row],[Number of adults aged 80 vaccinated in quarter 1]]/uptake_in_those_aged_70_by_ccg989[[#This Row],[Number of adults aged 80 eligible in quarter 1]]*100</f>
        <v>3.7090645920028948</v>
      </c>
    </row>
    <row r="96" spans="1:50" x14ac:dyDescent="0.2">
      <c r="A96" t="s">
        <v>294</v>
      </c>
      <c r="B96" t="s">
        <v>295</v>
      </c>
      <c r="C96">
        <v>6122</v>
      </c>
      <c r="D96">
        <v>210</v>
      </c>
      <c r="E96" s="20">
        <f>uptake_in_those_aged_70_by_ccg989[[#This Row],[Number of adults aged 65 vaccinated in quarter 1]]/uptake_in_those_aged_70_by_ccg989[[#This Row],[Number of adults aged 65 eligible in quarter 1]]*100</f>
        <v>3.4302515517804637</v>
      </c>
      <c r="F96">
        <v>5953</v>
      </c>
      <c r="G96">
        <v>1384</v>
      </c>
      <c r="H96" s="20">
        <f>uptake_in_those_aged_70_by_ccg989[[#This Row],[Number of adults aged 66 vaccinated in quarter 1]]/uptake_in_those_aged_70_by_ccg989[[#This Row],[Number of adults aged 66 eligible in quarter 1]]*100</f>
        <v>23.248782126658828</v>
      </c>
      <c r="I96" s="21">
        <v>5711</v>
      </c>
      <c r="J96">
        <v>138</v>
      </c>
      <c r="K96" s="20">
        <f>uptake_in_those_aged_70_by_ccg989[[#This Row],[Number of adults aged 67 vaccinated in quarter 1]]/uptake_in_those_aged_70_by_ccg989[[#This Row],[Number of adults aged 67 eligible in quarter 1]]*100</f>
        <v>2.4163894239187531</v>
      </c>
      <c r="L96" s="21">
        <v>5508</v>
      </c>
      <c r="M96" s="21">
        <v>79</v>
      </c>
      <c r="N96" s="25">
        <f>uptake_in_those_aged_70_by_ccg989[[#This Row],[Number of adults aged 68 vaccinated in quarter 1]]/uptake_in_those_aged_70_by_ccg989[[#This Row],[Number of adults aged 68 eligible in quarter 1]]*100</f>
        <v>1.4342774146695716</v>
      </c>
      <c r="O96" s="21">
        <v>5271</v>
      </c>
      <c r="P96" s="21">
        <v>77</v>
      </c>
      <c r="Q96" s="25">
        <f>uptake_in_those_aged_70_by_ccg989[[#This Row],[Number of adults aged 69 vaccinated in quarter 1]]/uptake_in_those_aged_70_by_ccg989[[#This Row],[Number of adults aged 69 eligible in quarter 1]]*100</f>
        <v>1.4608233731739706</v>
      </c>
      <c r="R96" s="21">
        <v>4700</v>
      </c>
      <c r="S96" s="21">
        <v>288</v>
      </c>
      <c r="T96" s="20">
        <f>uptake_in_those_aged_70_by_ccg989[[#This Row],[Number of adults aged 70 vaccinated in quarter 1]]/uptake_in_those_aged_70_by_ccg989[[#This Row],[Number of adults aged 70 eligible in quarter 1]]*100</f>
        <v>6.1276595744680851</v>
      </c>
      <c r="U96">
        <v>4607</v>
      </c>
      <c r="V96">
        <v>1630</v>
      </c>
      <c r="W96" s="20">
        <f>uptake_in_those_aged_70_by_ccg989[[#This Row],[Number of adults aged 71 vaccinated in quarter 1]]/uptake_in_those_aged_70_by_ccg989[[#This Row],[Number of adults aged 71 eligible in quarter 1]]*100</f>
        <v>35.380942044714565</v>
      </c>
      <c r="X96">
        <v>4426</v>
      </c>
      <c r="Y96">
        <v>1218</v>
      </c>
      <c r="Z96" s="20">
        <f>uptake_in_those_aged_70_by_ccg989[[#This Row],[Number of adults aged 72 vaccinated in quarter 1]]/uptake_in_those_aged_70_by_ccg989[[#This Row],[Number of adults aged 72 eligible in quarter 1]]*100</f>
        <v>27.519204699502936</v>
      </c>
      <c r="AA96" s="21">
        <v>4200</v>
      </c>
      <c r="AB96" s="21">
        <v>660</v>
      </c>
      <c r="AC96" s="25">
        <f>uptake_in_those_aged_70_by_ccg989[[#This Row],[Number of adults aged 73 vaccinated in quarter 1]]/uptake_in_those_aged_70_by_ccg989[[#This Row],[Number of adults aged 73 eligible in quarter 1]]*100</f>
        <v>15.714285714285714</v>
      </c>
      <c r="AD96" s="21">
        <v>4090</v>
      </c>
      <c r="AE96" s="21">
        <v>486</v>
      </c>
      <c r="AF96" s="20">
        <f>uptake_in_those_aged_70_by_ccg989[[#This Row],[Number of adults aged 74 vaccinated in quarter 1]]/uptake_in_those_aged_70_by_ccg989[[#This Row],[Number of adults aged 74 eligible in quarter 1]]*100</f>
        <v>11.882640586797066</v>
      </c>
      <c r="AG96" s="21">
        <v>3854</v>
      </c>
      <c r="AH96" s="21">
        <v>320</v>
      </c>
      <c r="AI96" s="25">
        <f>uptake_in_those_aged_70_by_ccg989[[#This Row],[Number of adults aged 75 vaccinated in quarter 1]]/uptake_in_those_aged_70_by_ccg989[[#This Row],[Number of adults aged 75 eligible in quarter 1]]*100</f>
        <v>8.3030617540217957</v>
      </c>
      <c r="AJ96" s="21">
        <v>3704</v>
      </c>
      <c r="AK96" s="21">
        <v>274</v>
      </c>
      <c r="AL96" s="20">
        <f>uptake_in_those_aged_70_by_ccg989[[#This Row],[Number of adults aged 76 vaccinated in quarter 1]]/uptake_in_those_aged_70_by_ccg989[[#This Row],[Number of adults aged 76 eligible in quarter 1]]*100</f>
        <v>7.3974082073434131</v>
      </c>
      <c r="AM96" s="21">
        <v>3760</v>
      </c>
      <c r="AN96" s="21">
        <v>197</v>
      </c>
      <c r="AO96" s="25">
        <f>uptake_in_those_aged_70_by_ccg989[[#This Row],[Number of adults aged 77 vaccinated in quarter 1]]/uptake_in_those_aged_70_by_ccg989[[#This Row],[Number of adults aged 77 eligible in quarter 1]]*100</f>
        <v>5.2393617021276597</v>
      </c>
      <c r="AP96" s="21">
        <v>3927</v>
      </c>
      <c r="AQ96" s="21">
        <v>180</v>
      </c>
      <c r="AR96" s="25">
        <f>uptake_in_those_aged_70_by_ccg989[[#This Row],[Number of adults aged 78 vaccinated in quarter 1]]/uptake_in_those_aged_70_by_ccg989[[#This Row],[Number of adults aged 78 eligible in quarter 1]]*100</f>
        <v>4.5836516424751723</v>
      </c>
      <c r="AS96" s="21">
        <v>2973</v>
      </c>
      <c r="AT96" s="21">
        <v>97</v>
      </c>
      <c r="AU96" s="20">
        <f>uptake_in_those_aged_70_by_ccg989[[#This Row],[Number of adults aged 79 vaccinated in quarter 1]]/uptake_in_those_aged_70_by_ccg989[[#This Row],[Number of adults aged 79 eligible in quarter 1]]*100</f>
        <v>3.2626976118398923</v>
      </c>
      <c r="AV96" s="21">
        <v>2543</v>
      </c>
      <c r="AW96" s="21">
        <v>73</v>
      </c>
      <c r="AX96" s="25">
        <f>uptake_in_those_aged_70_by_ccg989[[#This Row],[Number of adults aged 80 vaccinated in quarter 1]]/uptake_in_those_aged_70_by_ccg989[[#This Row],[Number of adults aged 80 eligible in quarter 1]]*100</f>
        <v>2.8706252457727093</v>
      </c>
    </row>
    <row r="97" spans="1:50" x14ac:dyDescent="0.2">
      <c r="A97" t="s">
        <v>296</v>
      </c>
      <c r="B97" t="s">
        <v>297</v>
      </c>
      <c r="C97">
        <v>2879</v>
      </c>
      <c r="D97">
        <v>203</v>
      </c>
      <c r="E97" s="20">
        <f>uptake_in_those_aged_70_by_ccg989[[#This Row],[Number of adults aged 65 vaccinated in quarter 1]]/uptake_in_those_aged_70_by_ccg989[[#This Row],[Number of adults aged 65 eligible in quarter 1]]*100</f>
        <v>7.0510593956234811</v>
      </c>
      <c r="F97">
        <v>2835</v>
      </c>
      <c r="G97">
        <v>879</v>
      </c>
      <c r="H97" s="20">
        <f>uptake_in_those_aged_70_by_ccg989[[#This Row],[Number of adults aged 66 vaccinated in quarter 1]]/uptake_in_those_aged_70_by_ccg989[[#This Row],[Number of adults aged 66 eligible in quarter 1]]*100</f>
        <v>31.005291005291006</v>
      </c>
      <c r="I97" s="21">
        <v>2851</v>
      </c>
      <c r="J97">
        <v>60</v>
      </c>
      <c r="K97" s="20">
        <f>uptake_in_those_aged_70_by_ccg989[[#This Row],[Number of adults aged 67 vaccinated in quarter 1]]/uptake_in_those_aged_70_by_ccg989[[#This Row],[Number of adults aged 67 eligible in quarter 1]]*100</f>
        <v>2.1045247281655559</v>
      </c>
      <c r="L97" s="21">
        <v>2565</v>
      </c>
      <c r="M97" s="21">
        <v>41</v>
      </c>
      <c r="N97" s="25">
        <f>uptake_in_those_aged_70_by_ccg989[[#This Row],[Number of adults aged 68 vaccinated in quarter 1]]/uptake_in_those_aged_70_by_ccg989[[#This Row],[Number of adults aged 68 eligible in quarter 1]]*100</f>
        <v>1.5984405458089668</v>
      </c>
      <c r="O97" s="21">
        <v>2623</v>
      </c>
      <c r="P97" s="21">
        <v>55</v>
      </c>
      <c r="Q97" s="25">
        <f>uptake_in_those_aged_70_by_ccg989[[#This Row],[Number of adults aged 69 vaccinated in quarter 1]]/uptake_in_those_aged_70_by_ccg989[[#This Row],[Number of adults aged 69 eligible in quarter 1]]*100</f>
        <v>2.0968356843309186</v>
      </c>
      <c r="R97" s="21">
        <v>2425</v>
      </c>
      <c r="S97" s="21">
        <v>279</v>
      </c>
      <c r="T97" s="20">
        <f>uptake_in_those_aged_70_by_ccg989[[#This Row],[Number of adults aged 70 vaccinated in quarter 1]]/uptake_in_those_aged_70_by_ccg989[[#This Row],[Number of adults aged 70 eligible in quarter 1]]*100</f>
        <v>11.505154639175258</v>
      </c>
      <c r="U97">
        <v>2508</v>
      </c>
      <c r="V97">
        <v>1074</v>
      </c>
      <c r="W97" s="20">
        <f>uptake_in_those_aged_70_by_ccg989[[#This Row],[Number of adults aged 71 vaccinated in quarter 1]]/uptake_in_those_aged_70_by_ccg989[[#This Row],[Number of adults aged 71 eligible in quarter 1]]*100</f>
        <v>42.822966507177036</v>
      </c>
      <c r="X97">
        <v>2460</v>
      </c>
      <c r="Y97">
        <v>692</v>
      </c>
      <c r="Z97" s="20">
        <f>uptake_in_those_aged_70_by_ccg989[[#This Row],[Number of adults aged 72 vaccinated in quarter 1]]/uptake_in_those_aged_70_by_ccg989[[#This Row],[Number of adults aged 72 eligible in quarter 1]]*100</f>
        <v>28.130081300813011</v>
      </c>
      <c r="AA97" s="21">
        <v>2300</v>
      </c>
      <c r="AB97" s="21">
        <v>458</v>
      </c>
      <c r="AC97" s="25">
        <f>uptake_in_those_aged_70_by_ccg989[[#This Row],[Number of adults aged 73 vaccinated in quarter 1]]/uptake_in_those_aged_70_by_ccg989[[#This Row],[Number of adults aged 73 eligible in quarter 1]]*100</f>
        <v>19.913043478260871</v>
      </c>
      <c r="AD97" s="21">
        <v>2225</v>
      </c>
      <c r="AE97" s="21">
        <v>271</v>
      </c>
      <c r="AF97" s="20">
        <f>uptake_in_those_aged_70_by_ccg989[[#This Row],[Number of adults aged 74 vaccinated in quarter 1]]/uptake_in_those_aged_70_by_ccg989[[#This Row],[Number of adults aged 74 eligible in quarter 1]]*100</f>
        <v>12.179775280898877</v>
      </c>
      <c r="AG97" s="21">
        <v>2161</v>
      </c>
      <c r="AH97" s="21">
        <v>208</v>
      </c>
      <c r="AI97" s="25">
        <f>uptake_in_those_aged_70_by_ccg989[[#This Row],[Number of adults aged 75 vaccinated in quarter 1]]/uptake_in_those_aged_70_by_ccg989[[#This Row],[Number of adults aged 75 eligible in quarter 1]]*100</f>
        <v>9.6251735307727913</v>
      </c>
      <c r="AJ97" s="21">
        <v>2236</v>
      </c>
      <c r="AK97" s="21">
        <v>164</v>
      </c>
      <c r="AL97" s="20">
        <f>uptake_in_those_aged_70_by_ccg989[[#This Row],[Number of adults aged 76 vaccinated in quarter 1]]/uptake_in_those_aged_70_by_ccg989[[#This Row],[Number of adults aged 76 eligible in quarter 1]]*100</f>
        <v>7.3345259391771016</v>
      </c>
      <c r="AM97" s="21">
        <v>2269</v>
      </c>
      <c r="AN97" s="21">
        <v>137</v>
      </c>
      <c r="AO97" s="25">
        <f>uptake_in_those_aged_70_by_ccg989[[#This Row],[Number of adults aged 77 vaccinated in quarter 1]]/uptake_in_those_aged_70_by_ccg989[[#This Row],[Number of adults aged 77 eligible in quarter 1]]*100</f>
        <v>6.0379021595416482</v>
      </c>
      <c r="AP97" s="21">
        <v>2409</v>
      </c>
      <c r="AQ97" s="21">
        <v>112</v>
      </c>
      <c r="AR97" s="25">
        <f>uptake_in_those_aged_70_by_ccg989[[#This Row],[Number of adults aged 78 vaccinated in quarter 1]]/uptake_in_those_aged_70_by_ccg989[[#This Row],[Number of adults aged 78 eligible in quarter 1]]*100</f>
        <v>4.6492320464923207</v>
      </c>
      <c r="AS97" s="21">
        <v>1886</v>
      </c>
      <c r="AT97" s="21">
        <v>63</v>
      </c>
      <c r="AU97" s="20">
        <f>uptake_in_those_aged_70_by_ccg989[[#This Row],[Number of adults aged 79 vaccinated in quarter 1]]/uptake_in_those_aged_70_by_ccg989[[#This Row],[Number of adults aged 79 eligible in quarter 1]]*100</f>
        <v>3.340402969247084</v>
      </c>
      <c r="AV97" s="21">
        <v>1550</v>
      </c>
      <c r="AW97" s="21">
        <v>51</v>
      </c>
      <c r="AX97" s="25">
        <f>uptake_in_those_aged_70_by_ccg989[[#This Row],[Number of adults aged 80 vaccinated in quarter 1]]/uptake_in_those_aged_70_by_ccg989[[#This Row],[Number of adults aged 80 eligible in quarter 1]]*100</f>
        <v>3.2903225806451615</v>
      </c>
    </row>
    <row r="98" spans="1:50" x14ac:dyDescent="0.2">
      <c r="A98" t="s">
        <v>298</v>
      </c>
      <c r="B98" t="s">
        <v>299</v>
      </c>
      <c r="C98">
        <v>3244</v>
      </c>
      <c r="D98">
        <v>180</v>
      </c>
      <c r="E98" s="20">
        <f>uptake_in_those_aged_70_by_ccg989[[#This Row],[Number of adults aged 65 vaccinated in quarter 1]]/uptake_in_those_aged_70_by_ccg989[[#This Row],[Number of adults aged 65 eligible in quarter 1]]*100</f>
        <v>5.5487053020961774</v>
      </c>
      <c r="F98">
        <v>3022</v>
      </c>
      <c r="G98">
        <v>907</v>
      </c>
      <c r="H98" s="20">
        <f>uptake_in_those_aged_70_by_ccg989[[#This Row],[Number of adults aged 66 vaccinated in quarter 1]]/uptake_in_those_aged_70_by_ccg989[[#This Row],[Number of adults aged 66 eligible in quarter 1]]*100</f>
        <v>30.013236267372601</v>
      </c>
      <c r="I98" s="21">
        <v>2992</v>
      </c>
      <c r="J98">
        <v>69</v>
      </c>
      <c r="K98" s="20">
        <f>uptake_in_those_aged_70_by_ccg989[[#This Row],[Number of adults aged 67 vaccinated in quarter 1]]/uptake_in_those_aged_70_by_ccg989[[#This Row],[Number of adults aged 67 eligible in quarter 1]]*100</f>
        <v>2.3061497326203209</v>
      </c>
      <c r="L98" s="21">
        <v>2702</v>
      </c>
      <c r="M98" s="21">
        <v>33</v>
      </c>
      <c r="N98" s="25">
        <f>uptake_in_those_aged_70_by_ccg989[[#This Row],[Number of adults aged 68 vaccinated in quarter 1]]/uptake_in_those_aged_70_by_ccg989[[#This Row],[Number of adults aged 68 eligible in quarter 1]]*100</f>
        <v>1.2213175425610658</v>
      </c>
      <c r="O98" s="21">
        <v>2596</v>
      </c>
      <c r="P98" s="21">
        <v>56</v>
      </c>
      <c r="Q98" s="25">
        <f>uptake_in_those_aged_70_by_ccg989[[#This Row],[Number of adults aged 69 vaccinated in quarter 1]]/uptake_in_those_aged_70_by_ccg989[[#This Row],[Number of adults aged 69 eligible in quarter 1]]*100</f>
        <v>2.157164869029276</v>
      </c>
      <c r="R98" s="21">
        <v>2528</v>
      </c>
      <c r="S98" s="21">
        <v>264</v>
      </c>
      <c r="T98" s="20">
        <f>uptake_in_those_aged_70_by_ccg989[[#This Row],[Number of adults aged 70 vaccinated in quarter 1]]/uptake_in_those_aged_70_by_ccg989[[#This Row],[Number of adults aged 70 eligible in quarter 1]]*100</f>
        <v>10.443037974683545</v>
      </c>
      <c r="U98">
        <v>2440</v>
      </c>
      <c r="V98">
        <v>1036</v>
      </c>
      <c r="W98" s="20">
        <f>uptake_in_those_aged_70_by_ccg989[[#This Row],[Number of adults aged 71 vaccinated in quarter 1]]/uptake_in_those_aged_70_by_ccg989[[#This Row],[Number of adults aged 71 eligible in quarter 1]]*100</f>
        <v>42.459016393442624</v>
      </c>
      <c r="X98">
        <v>2315</v>
      </c>
      <c r="Y98">
        <v>470</v>
      </c>
      <c r="Z98" s="20">
        <f>uptake_in_those_aged_70_by_ccg989[[#This Row],[Number of adults aged 72 vaccinated in quarter 1]]/uptake_in_those_aged_70_by_ccg989[[#This Row],[Number of adults aged 72 eligible in quarter 1]]*100</f>
        <v>20.302375809935207</v>
      </c>
      <c r="AA98" s="21">
        <v>2263</v>
      </c>
      <c r="AB98" s="21">
        <v>409</v>
      </c>
      <c r="AC98" s="25">
        <f>uptake_in_those_aged_70_by_ccg989[[#This Row],[Number of adults aged 73 vaccinated in quarter 1]]/uptake_in_those_aged_70_by_ccg989[[#This Row],[Number of adults aged 73 eligible in quarter 1]]*100</f>
        <v>18.073353954927089</v>
      </c>
      <c r="AD98" s="21">
        <v>2236</v>
      </c>
      <c r="AE98" s="21">
        <v>324</v>
      </c>
      <c r="AF98" s="20">
        <f>uptake_in_those_aged_70_by_ccg989[[#This Row],[Number of adults aged 74 vaccinated in quarter 1]]/uptake_in_those_aged_70_by_ccg989[[#This Row],[Number of adults aged 74 eligible in quarter 1]]*100</f>
        <v>14.490161001788909</v>
      </c>
      <c r="AG98" s="21">
        <v>2231</v>
      </c>
      <c r="AH98" s="21">
        <v>248</v>
      </c>
      <c r="AI98" s="25">
        <f>uptake_in_those_aged_70_by_ccg989[[#This Row],[Number of adults aged 75 vaccinated in quarter 1]]/uptake_in_those_aged_70_by_ccg989[[#This Row],[Number of adults aged 75 eligible in quarter 1]]*100</f>
        <v>11.116091438816674</v>
      </c>
      <c r="AJ98" s="21">
        <v>2310</v>
      </c>
      <c r="AK98" s="21">
        <v>209</v>
      </c>
      <c r="AL98" s="20">
        <f>uptake_in_those_aged_70_by_ccg989[[#This Row],[Number of adults aged 76 vaccinated in quarter 1]]/uptake_in_those_aged_70_by_ccg989[[#This Row],[Number of adults aged 76 eligible in quarter 1]]*100</f>
        <v>9.0476190476190474</v>
      </c>
      <c r="AM98" s="21">
        <v>2418</v>
      </c>
      <c r="AN98" s="21">
        <v>213</v>
      </c>
      <c r="AO98" s="25">
        <f>uptake_in_those_aged_70_by_ccg989[[#This Row],[Number of adults aged 77 vaccinated in quarter 1]]/uptake_in_those_aged_70_by_ccg989[[#This Row],[Number of adults aged 77 eligible in quarter 1]]*100</f>
        <v>8.808933002481389</v>
      </c>
      <c r="AP98" s="21">
        <v>2909</v>
      </c>
      <c r="AQ98" s="21">
        <v>185</v>
      </c>
      <c r="AR98" s="25">
        <f>uptake_in_those_aged_70_by_ccg989[[#This Row],[Number of adults aged 78 vaccinated in quarter 1]]/uptake_in_those_aged_70_by_ccg989[[#This Row],[Number of adults aged 78 eligible in quarter 1]]*100</f>
        <v>6.3595737366792706</v>
      </c>
      <c r="AS98" s="21">
        <v>2200</v>
      </c>
      <c r="AT98" s="21">
        <v>119</v>
      </c>
      <c r="AU98" s="20">
        <f>uptake_in_those_aged_70_by_ccg989[[#This Row],[Number of adults aged 79 vaccinated in quarter 1]]/uptake_in_those_aged_70_by_ccg989[[#This Row],[Number of adults aged 79 eligible in quarter 1]]*100</f>
        <v>5.4090909090909092</v>
      </c>
      <c r="AV98" s="21">
        <v>1833</v>
      </c>
      <c r="AW98" s="21">
        <v>86</v>
      </c>
      <c r="AX98" s="25">
        <f>uptake_in_those_aged_70_by_ccg989[[#This Row],[Number of adults aged 80 vaccinated in quarter 1]]/uptake_in_those_aged_70_by_ccg989[[#This Row],[Number of adults aged 80 eligible in quarter 1]]*100</f>
        <v>4.6917621385706498</v>
      </c>
    </row>
    <row r="99" spans="1:50" x14ac:dyDescent="0.2">
      <c r="A99" t="s">
        <v>300</v>
      </c>
      <c r="B99" t="s">
        <v>301</v>
      </c>
      <c r="C99">
        <v>2326</v>
      </c>
      <c r="D99">
        <v>95</v>
      </c>
      <c r="E99" s="20">
        <f>uptake_in_those_aged_70_by_ccg989[[#This Row],[Number of adults aged 65 vaccinated in quarter 1]]/uptake_in_those_aged_70_by_ccg989[[#This Row],[Number of adults aged 65 eligible in quarter 1]]*100</f>
        <v>4.08426483233018</v>
      </c>
      <c r="F99">
        <v>2423</v>
      </c>
      <c r="G99">
        <v>635</v>
      </c>
      <c r="H99" s="20">
        <f>uptake_in_those_aged_70_by_ccg989[[#This Row],[Number of adults aged 66 vaccinated in quarter 1]]/uptake_in_those_aged_70_by_ccg989[[#This Row],[Number of adults aged 66 eligible in quarter 1]]*100</f>
        <v>26.207181180354933</v>
      </c>
      <c r="I99" s="21">
        <v>2126</v>
      </c>
      <c r="J99">
        <v>90</v>
      </c>
      <c r="K99" s="20">
        <f>uptake_in_those_aged_70_by_ccg989[[#This Row],[Number of adults aged 67 vaccinated in quarter 1]]/uptake_in_those_aged_70_by_ccg989[[#This Row],[Number of adults aged 67 eligible in quarter 1]]*100</f>
        <v>4.2333019755409218</v>
      </c>
      <c r="L99" s="21">
        <v>2198</v>
      </c>
      <c r="M99" s="21">
        <v>61</v>
      </c>
      <c r="N99" s="25">
        <f>uptake_in_those_aged_70_by_ccg989[[#This Row],[Number of adults aged 68 vaccinated in quarter 1]]/uptake_in_those_aged_70_by_ccg989[[#This Row],[Number of adults aged 68 eligible in quarter 1]]*100</f>
        <v>2.775250227479527</v>
      </c>
      <c r="O99" s="21">
        <v>2005</v>
      </c>
      <c r="P99" s="21">
        <v>45</v>
      </c>
      <c r="Q99" s="25">
        <f>uptake_in_those_aged_70_by_ccg989[[#This Row],[Number of adults aged 69 vaccinated in quarter 1]]/uptake_in_those_aged_70_by_ccg989[[#This Row],[Number of adults aged 69 eligible in quarter 1]]*100</f>
        <v>2.2443890274314215</v>
      </c>
      <c r="R99" s="21">
        <v>1892</v>
      </c>
      <c r="S99" s="21">
        <v>213</v>
      </c>
      <c r="T99" s="20">
        <f>uptake_in_those_aged_70_by_ccg989[[#This Row],[Number of adults aged 70 vaccinated in quarter 1]]/uptake_in_those_aged_70_by_ccg989[[#This Row],[Number of adults aged 70 eligible in quarter 1]]*100</f>
        <v>11.257928118393234</v>
      </c>
      <c r="U99">
        <v>1994</v>
      </c>
      <c r="V99">
        <v>870</v>
      </c>
      <c r="W99" s="20">
        <f>uptake_in_those_aged_70_by_ccg989[[#This Row],[Number of adults aged 71 vaccinated in quarter 1]]/uptake_in_those_aged_70_by_ccg989[[#This Row],[Number of adults aged 71 eligible in quarter 1]]*100</f>
        <v>43.630892678034101</v>
      </c>
      <c r="X99">
        <v>2037</v>
      </c>
      <c r="Y99">
        <v>329</v>
      </c>
      <c r="Z99" s="20">
        <f>uptake_in_those_aged_70_by_ccg989[[#This Row],[Number of adults aged 72 vaccinated in quarter 1]]/uptake_in_those_aged_70_by_ccg989[[#This Row],[Number of adults aged 72 eligible in quarter 1]]*100</f>
        <v>16.151202749140893</v>
      </c>
      <c r="AA99" s="21">
        <v>1981</v>
      </c>
      <c r="AB99" s="21">
        <v>239</v>
      </c>
      <c r="AC99" s="25">
        <f>uptake_in_those_aged_70_by_ccg989[[#This Row],[Number of adults aged 73 vaccinated in quarter 1]]/uptake_in_those_aged_70_by_ccg989[[#This Row],[Number of adults aged 73 eligible in quarter 1]]*100</f>
        <v>12.064613831398283</v>
      </c>
      <c r="AD99" s="21">
        <v>1959</v>
      </c>
      <c r="AE99" s="21">
        <v>217</v>
      </c>
      <c r="AF99" s="20">
        <f>uptake_in_those_aged_70_by_ccg989[[#This Row],[Number of adults aged 74 vaccinated in quarter 1]]/uptake_in_those_aged_70_by_ccg989[[#This Row],[Number of adults aged 74 eligible in quarter 1]]*100</f>
        <v>11.077080142930066</v>
      </c>
      <c r="AG99" s="21">
        <v>2038</v>
      </c>
      <c r="AH99" s="21">
        <v>182</v>
      </c>
      <c r="AI99" s="25">
        <f>uptake_in_those_aged_70_by_ccg989[[#This Row],[Number of adults aged 75 vaccinated in quarter 1]]/uptake_in_those_aged_70_by_ccg989[[#This Row],[Number of adults aged 75 eligible in quarter 1]]*100</f>
        <v>8.9303238469087347</v>
      </c>
      <c r="AJ99" s="21">
        <v>2111</v>
      </c>
      <c r="AK99" s="21">
        <v>167</v>
      </c>
      <c r="AL99" s="20">
        <f>uptake_in_those_aged_70_by_ccg989[[#This Row],[Number of adults aged 76 vaccinated in quarter 1]]/uptake_in_those_aged_70_by_ccg989[[#This Row],[Number of adults aged 76 eligible in quarter 1]]*100</f>
        <v>7.9109426811937471</v>
      </c>
      <c r="AM99" s="21">
        <v>2316</v>
      </c>
      <c r="AN99" s="21">
        <v>169</v>
      </c>
      <c r="AO99" s="25">
        <f>uptake_in_those_aged_70_by_ccg989[[#This Row],[Number of adults aged 77 vaccinated in quarter 1]]/uptake_in_those_aged_70_by_ccg989[[#This Row],[Number of adults aged 77 eligible in quarter 1]]*100</f>
        <v>7.2970639032815203</v>
      </c>
      <c r="AP99" s="21">
        <v>2759</v>
      </c>
      <c r="AQ99" s="21">
        <v>153</v>
      </c>
      <c r="AR99" s="25">
        <f>uptake_in_those_aged_70_by_ccg989[[#This Row],[Number of adults aged 78 vaccinated in quarter 1]]/uptake_in_those_aged_70_by_ccg989[[#This Row],[Number of adults aged 78 eligible in quarter 1]]*100</f>
        <v>5.5454874954693727</v>
      </c>
      <c r="AS99" s="21">
        <v>2060</v>
      </c>
      <c r="AT99" s="21">
        <v>98</v>
      </c>
      <c r="AU99" s="20">
        <f>uptake_in_those_aged_70_by_ccg989[[#This Row],[Number of adults aged 79 vaccinated in quarter 1]]/uptake_in_those_aged_70_by_ccg989[[#This Row],[Number of adults aged 79 eligible in quarter 1]]*100</f>
        <v>4.7572815533980579</v>
      </c>
      <c r="AV99" s="21">
        <v>1733</v>
      </c>
      <c r="AW99" s="21">
        <v>78</v>
      </c>
      <c r="AX99" s="25">
        <f>uptake_in_those_aged_70_by_ccg989[[#This Row],[Number of adults aged 80 vaccinated in quarter 1]]/uptake_in_those_aged_70_by_ccg989[[#This Row],[Number of adults aged 80 eligible in quarter 1]]*100</f>
        <v>4.5008655510675126</v>
      </c>
    </row>
    <row r="100" spans="1:50" x14ac:dyDescent="0.2">
      <c r="A100" t="s">
        <v>302</v>
      </c>
      <c r="B100" t="s">
        <v>303</v>
      </c>
      <c r="C100">
        <v>2205</v>
      </c>
      <c r="D100">
        <v>54</v>
      </c>
      <c r="E100" s="20">
        <f>uptake_in_those_aged_70_by_ccg989[[#This Row],[Number of adults aged 65 vaccinated in quarter 1]]/uptake_in_those_aged_70_by_ccg989[[#This Row],[Number of adults aged 65 eligible in quarter 1]]*100</f>
        <v>2.4489795918367347</v>
      </c>
      <c r="F100">
        <v>2089</v>
      </c>
      <c r="G100">
        <v>553</v>
      </c>
      <c r="H100" s="20">
        <f>uptake_in_those_aged_70_by_ccg989[[#This Row],[Number of adults aged 66 vaccinated in quarter 1]]/uptake_in_those_aged_70_by_ccg989[[#This Row],[Number of adults aged 66 eligible in quarter 1]]*100</f>
        <v>26.471996170416467</v>
      </c>
      <c r="I100" s="21">
        <v>2068</v>
      </c>
      <c r="J100">
        <v>49</v>
      </c>
      <c r="K100" s="20">
        <f>uptake_in_those_aged_70_by_ccg989[[#This Row],[Number of adults aged 67 vaccinated in quarter 1]]/uptake_in_those_aged_70_by_ccg989[[#This Row],[Number of adults aged 67 eligible in quarter 1]]*100</f>
        <v>2.3694390715667311</v>
      </c>
      <c r="L100" s="21">
        <v>1857</v>
      </c>
      <c r="M100" s="21">
        <v>31</v>
      </c>
      <c r="N100" s="25">
        <f>uptake_in_those_aged_70_by_ccg989[[#This Row],[Number of adults aged 68 vaccinated in quarter 1]]/uptake_in_those_aged_70_by_ccg989[[#This Row],[Number of adults aged 68 eligible in quarter 1]]*100</f>
        <v>1.669359181475498</v>
      </c>
      <c r="O100" s="21">
        <v>1764</v>
      </c>
      <c r="P100" s="21">
        <v>34</v>
      </c>
      <c r="Q100" s="25">
        <f>uptake_in_those_aged_70_by_ccg989[[#This Row],[Number of adults aged 69 vaccinated in quarter 1]]/uptake_in_those_aged_70_by_ccg989[[#This Row],[Number of adults aged 69 eligible in quarter 1]]*100</f>
        <v>1.9274376417233559</v>
      </c>
      <c r="R100" s="21">
        <v>1748</v>
      </c>
      <c r="S100" s="21">
        <v>107</v>
      </c>
      <c r="T100" s="20">
        <f>uptake_in_those_aged_70_by_ccg989[[#This Row],[Number of adults aged 70 vaccinated in quarter 1]]/uptake_in_those_aged_70_by_ccg989[[#This Row],[Number of adults aged 70 eligible in quarter 1]]*100</f>
        <v>6.1212814645308917</v>
      </c>
      <c r="U100">
        <v>1685</v>
      </c>
      <c r="V100">
        <v>602</v>
      </c>
      <c r="W100" s="20">
        <f>uptake_in_those_aged_70_by_ccg989[[#This Row],[Number of adults aged 71 vaccinated in quarter 1]]/uptake_in_those_aged_70_by_ccg989[[#This Row],[Number of adults aged 71 eligible in quarter 1]]*100</f>
        <v>35.727002967359049</v>
      </c>
      <c r="X100">
        <v>1710</v>
      </c>
      <c r="Y100">
        <v>279</v>
      </c>
      <c r="Z100" s="20">
        <f>uptake_in_those_aged_70_by_ccg989[[#This Row],[Number of adults aged 72 vaccinated in quarter 1]]/uptake_in_those_aged_70_by_ccg989[[#This Row],[Number of adults aged 72 eligible in quarter 1]]*100</f>
        <v>16.315789473684212</v>
      </c>
      <c r="AA100" s="21">
        <v>1610</v>
      </c>
      <c r="AB100" s="21">
        <v>243</v>
      </c>
      <c r="AC100" s="25">
        <f>uptake_in_those_aged_70_by_ccg989[[#This Row],[Number of adults aged 73 vaccinated in quarter 1]]/uptake_in_those_aged_70_by_ccg989[[#This Row],[Number of adults aged 73 eligible in quarter 1]]*100</f>
        <v>15.093167701863356</v>
      </c>
      <c r="AD100" s="21">
        <v>1603</v>
      </c>
      <c r="AE100" s="21">
        <v>209</v>
      </c>
      <c r="AF100" s="20">
        <f>uptake_in_those_aged_70_by_ccg989[[#This Row],[Number of adults aged 74 vaccinated in quarter 1]]/uptake_in_those_aged_70_by_ccg989[[#This Row],[Number of adults aged 74 eligible in quarter 1]]*100</f>
        <v>13.038053649407361</v>
      </c>
      <c r="AG100" s="21">
        <v>1622</v>
      </c>
      <c r="AH100" s="21">
        <v>184</v>
      </c>
      <c r="AI100" s="25">
        <f>uptake_in_those_aged_70_by_ccg989[[#This Row],[Number of adults aged 75 vaccinated in quarter 1]]/uptake_in_those_aged_70_by_ccg989[[#This Row],[Number of adults aged 75 eligible in quarter 1]]*100</f>
        <v>11.344019728729963</v>
      </c>
      <c r="AJ100" s="21">
        <v>1671</v>
      </c>
      <c r="AK100" s="21">
        <v>142</v>
      </c>
      <c r="AL100" s="20">
        <f>uptake_in_those_aged_70_by_ccg989[[#This Row],[Number of adults aged 76 vaccinated in quarter 1]]/uptake_in_those_aged_70_by_ccg989[[#This Row],[Number of adults aged 76 eligible in quarter 1]]*100</f>
        <v>8.4979054458408143</v>
      </c>
      <c r="AM100" s="21">
        <v>1778</v>
      </c>
      <c r="AN100" s="21">
        <v>171</v>
      </c>
      <c r="AO100" s="25">
        <f>uptake_in_those_aged_70_by_ccg989[[#This Row],[Number of adults aged 77 vaccinated in quarter 1]]/uptake_in_those_aged_70_by_ccg989[[#This Row],[Number of adults aged 77 eligible in quarter 1]]*100</f>
        <v>9.6175478065241844</v>
      </c>
      <c r="AP100" s="21">
        <v>1931</v>
      </c>
      <c r="AQ100" s="21">
        <v>157</v>
      </c>
      <c r="AR100" s="25">
        <f>uptake_in_those_aged_70_by_ccg989[[#This Row],[Number of adults aged 78 vaccinated in quarter 1]]/uptake_in_those_aged_70_by_ccg989[[#This Row],[Number of adults aged 78 eligible in quarter 1]]*100</f>
        <v>8.1305023303987571</v>
      </c>
      <c r="AS100" s="21">
        <v>1459</v>
      </c>
      <c r="AT100" s="21">
        <v>121</v>
      </c>
      <c r="AU100" s="20">
        <f>uptake_in_those_aged_70_by_ccg989[[#This Row],[Number of adults aged 79 vaccinated in quarter 1]]/uptake_in_those_aged_70_by_ccg989[[#This Row],[Number of adults aged 79 eligible in quarter 1]]*100</f>
        <v>8.2933516106922553</v>
      </c>
      <c r="AV100" s="21">
        <v>1319</v>
      </c>
      <c r="AW100" s="21">
        <v>69</v>
      </c>
      <c r="AX100" s="25">
        <f>uptake_in_those_aged_70_by_ccg989[[#This Row],[Number of adults aged 80 vaccinated in quarter 1]]/uptake_in_those_aged_70_by_ccg989[[#This Row],[Number of adults aged 80 eligible in quarter 1]]*100</f>
        <v>5.2312357846853672</v>
      </c>
    </row>
    <row r="101" spans="1:50" x14ac:dyDescent="0.2">
      <c r="A101" t="s">
        <v>304</v>
      </c>
      <c r="B101" t="s">
        <v>305</v>
      </c>
      <c r="C101">
        <v>18484</v>
      </c>
      <c r="D101">
        <v>631</v>
      </c>
      <c r="E101" s="20">
        <f>uptake_in_those_aged_70_by_ccg989[[#This Row],[Number of adults aged 65 vaccinated in quarter 1]]/uptake_in_those_aged_70_by_ccg989[[#This Row],[Number of adults aged 65 eligible in quarter 1]]*100</f>
        <v>3.4137632547067733</v>
      </c>
      <c r="F101">
        <v>16996</v>
      </c>
      <c r="G101">
        <v>3567</v>
      </c>
      <c r="H101" s="20">
        <f>uptake_in_those_aged_70_by_ccg989[[#This Row],[Number of adults aged 66 vaccinated in quarter 1]]/uptake_in_those_aged_70_by_ccg989[[#This Row],[Number of adults aged 66 eligible in quarter 1]]*100</f>
        <v>20.987291127324077</v>
      </c>
      <c r="I101" s="21">
        <v>16025</v>
      </c>
      <c r="J101">
        <v>567</v>
      </c>
      <c r="K101" s="20">
        <f>uptake_in_those_aged_70_by_ccg989[[#This Row],[Number of adults aged 67 vaccinated in quarter 1]]/uptake_in_those_aged_70_by_ccg989[[#This Row],[Number of adults aged 67 eligible in quarter 1]]*100</f>
        <v>3.5382215288611545</v>
      </c>
      <c r="L101" s="21">
        <v>14898</v>
      </c>
      <c r="M101" s="21">
        <v>326</v>
      </c>
      <c r="N101" s="25">
        <f>uptake_in_those_aged_70_by_ccg989[[#This Row],[Number of adults aged 68 vaccinated in quarter 1]]/uptake_in_those_aged_70_by_ccg989[[#This Row],[Number of adults aged 68 eligible in quarter 1]]*100</f>
        <v>2.1882131829775808</v>
      </c>
      <c r="O101" s="21">
        <v>13984</v>
      </c>
      <c r="P101" s="21">
        <v>322</v>
      </c>
      <c r="Q101" s="25">
        <f>uptake_in_those_aged_70_by_ccg989[[#This Row],[Number of adults aged 69 vaccinated in quarter 1]]/uptake_in_those_aged_70_by_ccg989[[#This Row],[Number of adults aged 69 eligible in quarter 1]]*100</f>
        <v>2.3026315789473681</v>
      </c>
      <c r="R101" s="21">
        <v>12939</v>
      </c>
      <c r="S101" s="21">
        <v>819</v>
      </c>
      <c r="T101" s="20">
        <f>uptake_in_those_aged_70_by_ccg989[[#This Row],[Number of adults aged 70 vaccinated in quarter 1]]/uptake_in_those_aged_70_by_ccg989[[#This Row],[Number of adults aged 70 eligible in quarter 1]]*100</f>
        <v>6.329700904242987</v>
      </c>
      <c r="U101">
        <v>12280</v>
      </c>
      <c r="V101">
        <v>3807</v>
      </c>
      <c r="W101" s="20">
        <f>uptake_in_those_aged_70_by_ccg989[[#This Row],[Number of adults aged 71 vaccinated in quarter 1]]/uptake_in_those_aged_70_by_ccg989[[#This Row],[Number of adults aged 71 eligible in quarter 1]]*100</f>
        <v>31.001628664495112</v>
      </c>
      <c r="X101">
        <v>11319</v>
      </c>
      <c r="Y101">
        <v>2993</v>
      </c>
      <c r="Z101" s="20">
        <f>uptake_in_those_aged_70_by_ccg989[[#This Row],[Number of adults aged 72 vaccinated in quarter 1]]/uptake_in_those_aged_70_by_ccg989[[#This Row],[Number of adults aged 72 eligible in quarter 1]]*100</f>
        <v>26.442265217775425</v>
      </c>
      <c r="AA101" s="21">
        <v>11122</v>
      </c>
      <c r="AB101" s="21">
        <v>1733</v>
      </c>
      <c r="AC101" s="25">
        <f>uptake_in_those_aged_70_by_ccg989[[#This Row],[Number of adults aged 73 vaccinated in quarter 1]]/uptake_in_those_aged_70_by_ccg989[[#This Row],[Number of adults aged 73 eligible in quarter 1]]*100</f>
        <v>15.5817299046934</v>
      </c>
      <c r="AD101" s="21">
        <v>10081</v>
      </c>
      <c r="AE101" s="21">
        <v>1057</v>
      </c>
      <c r="AF101" s="20">
        <f>uptake_in_those_aged_70_by_ccg989[[#This Row],[Number of adults aged 74 vaccinated in quarter 1]]/uptake_in_those_aged_70_by_ccg989[[#This Row],[Number of adults aged 74 eligible in quarter 1]]*100</f>
        <v>10.485070925503422</v>
      </c>
      <c r="AG101" s="21">
        <v>9641</v>
      </c>
      <c r="AH101" s="21">
        <v>847</v>
      </c>
      <c r="AI101" s="25">
        <f>uptake_in_those_aged_70_by_ccg989[[#This Row],[Number of adults aged 75 vaccinated in quarter 1]]/uptake_in_those_aged_70_by_ccg989[[#This Row],[Number of adults aged 75 eligible in quarter 1]]*100</f>
        <v>8.7853957058396439</v>
      </c>
      <c r="AJ101" s="21">
        <v>9341</v>
      </c>
      <c r="AK101" s="21">
        <v>573</v>
      </c>
      <c r="AL101" s="20">
        <f>uptake_in_those_aged_70_by_ccg989[[#This Row],[Number of adults aged 76 vaccinated in quarter 1]]/uptake_in_those_aged_70_by_ccg989[[#This Row],[Number of adults aged 76 eligible in quarter 1]]*100</f>
        <v>6.134246868643614</v>
      </c>
      <c r="AM101" s="21">
        <v>9068</v>
      </c>
      <c r="AN101" s="21">
        <v>484</v>
      </c>
      <c r="AO101" s="25">
        <f>uptake_in_those_aged_70_by_ccg989[[#This Row],[Number of adults aged 77 vaccinated in quarter 1]]/uptake_in_those_aged_70_by_ccg989[[#This Row],[Number of adults aged 77 eligible in quarter 1]]*100</f>
        <v>5.3374503749448614</v>
      </c>
      <c r="AP101" s="21">
        <v>9504</v>
      </c>
      <c r="AQ101" s="21">
        <v>411</v>
      </c>
      <c r="AR101" s="25">
        <f>uptake_in_those_aged_70_by_ccg989[[#This Row],[Number of adults aged 78 vaccinated in quarter 1]]/uptake_in_those_aged_70_by_ccg989[[#This Row],[Number of adults aged 78 eligible in quarter 1]]*100</f>
        <v>4.3244949494949498</v>
      </c>
      <c r="AS101" s="21">
        <v>7504</v>
      </c>
      <c r="AT101" s="21">
        <v>268</v>
      </c>
      <c r="AU101" s="20">
        <f>uptake_in_those_aged_70_by_ccg989[[#This Row],[Number of adults aged 79 vaccinated in quarter 1]]/uptake_in_those_aged_70_by_ccg989[[#This Row],[Number of adults aged 79 eligible in quarter 1]]*100</f>
        <v>3.5714285714285712</v>
      </c>
      <c r="AV101" s="21">
        <v>6491</v>
      </c>
      <c r="AW101" s="21">
        <v>205</v>
      </c>
      <c r="AX101" s="25">
        <f>uptake_in_those_aged_70_by_ccg989[[#This Row],[Number of adults aged 80 vaccinated in quarter 1]]/uptake_in_those_aged_70_by_ccg989[[#This Row],[Number of adults aged 80 eligible in quarter 1]]*100</f>
        <v>3.1582190725620087</v>
      </c>
    </row>
    <row r="102" spans="1:50" x14ac:dyDescent="0.2">
      <c r="A102" t="s">
        <v>306</v>
      </c>
      <c r="B102" t="s">
        <v>307</v>
      </c>
      <c r="C102">
        <v>11289</v>
      </c>
      <c r="D102">
        <v>682</v>
      </c>
      <c r="E102" s="20">
        <f>uptake_in_those_aged_70_by_ccg989[[#This Row],[Number of adults aged 65 vaccinated in quarter 1]]/uptake_in_those_aged_70_by_ccg989[[#This Row],[Number of adults aged 65 eligible in quarter 1]]*100</f>
        <v>6.0412791212684915</v>
      </c>
      <c r="F102">
        <v>10910</v>
      </c>
      <c r="G102">
        <v>3921</v>
      </c>
      <c r="H102" s="20">
        <f>uptake_in_those_aged_70_by_ccg989[[#This Row],[Number of adults aged 66 vaccinated in quarter 1]]/uptake_in_those_aged_70_by_ccg989[[#This Row],[Number of adults aged 66 eligible in quarter 1]]*100</f>
        <v>35.939505041246562</v>
      </c>
      <c r="I102" s="21">
        <v>10319</v>
      </c>
      <c r="J102">
        <v>385</v>
      </c>
      <c r="K102" s="20">
        <f>uptake_in_those_aged_70_by_ccg989[[#This Row],[Number of adults aged 67 vaccinated in quarter 1]]/uptake_in_those_aged_70_by_ccg989[[#This Row],[Number of adults aged 67 eligible in quarter 1]]*100</f>
        <v>3.7309816842717316</v>
      </c>
      <c r="L102" s="21">
        <v>10173</v>
      </c>
      <c r="M102" s="21">
        <v>184</v>
      </c>
      <c r="N102" s="25">
        <f>uptake_in_those_aged_70_by_ccg989[[#This Row],[Number of adults aged 68 vaccinated in quarter 1]]/uptake_in_those_aged_70_by_ccg989[[#This Row],[Number of adults aged 68 eligible in quarter 1]]*100</f>
        <v>1.8087093286149614</v>
      </c>
      <c r="O102" s="21">
        <v>9489</v>
      </c>
      <c r="P102" s="21">
        <v>193</v>
      </c>
      <c r="Q102" s="25">
        <f>uptake_in_those_aged_70_by_ccg989[[#This Row],[Number of adults aged 69 vaccinated in quarter 1]]/uptake_in_those_aged_70_by_ccg989[[#This Row],[Number of adults aged 69 eligible in quarter 1]]*100</f>
        <v>2.0339340288755401</v>
      </c>
      <c r="R102" s="21">
        <v>9175</v>
      </c>
      <c r="S102" s="21">
        <v>965</v>
      </c>
      <c r="T102" s="20">
        <f>uptake_in_those_aged_70_by_ccg989[[#This Row],[Number of adults aged 70 vaccinated in quarter 1]]/uptake_in_those_aged_70_by_ccg989[[#This Row],[Number of adults aged 70 eligible in quarter 1]]*100</f>
        <v>10.517711171662125</v>
      </c>
      <c r="U102">
        <v>9019</v>
      </c>
      <c r="V102">
        <v>4401</v>
      </c>
      <c r="W102" s="20">
        <f>uptake_in_those_aged_70_by_ccg989[[#This Row],[Number of adults aged 71 vaccinated in quarter 1]]/uptake_in_those_aged_70_by_ccg989[[#This Row],[Number of adults aged 71 eligible in quarter 1]]*100</f>
        <v>48.796984144583654</v>
      </c>
      <c r="X102">
        <v>8737</v>
      </c>
      <c r="Y102">
        <v>2597</v>
      </c>
      <c r="Z102" s="20">
        <f>uptake_in_those_aged_70_by_ccg989[[#This Row],[Number of adults aged 72 vaccinated in quarter 1]]/uptake_in_those_aged_70_by_ccg989[[#This Row],[Number of adults aged 72 eligible in quarter 1]]*100</f>
        <v>29.724161611537141</v>
      </c>
      <c r="AA102" s="21">
        <v>8534</v>
      </c>
      <c r="AB102" s="21">
        <v>1428</v>
      </c>
      <c r="AC102" s="25">
        <f>uptake_in_those_aged_70_by_ccg989[[#This Row],[Number of adults aged 73 vaccinated in quarter 1]]/uptake_in_those_aged_70_by_ccg989[[#This Row],[Number of adults aged 73 eligible in quarter 1]]*100</f>
        <v>16.733067729083665</v>
      </c>
      <c r="AD102" s="21">
        <v>8464</v>
      </c>
      <c r="AE102" s="21">
        <v>1029</v>
      </c>
      <c r="AF102" s="20">
        <f>uptake_in_those_aged_70_by_ccg989[[#This Row],[Number of adults aged 74 vaccinated in quarter 1]]/uptake_in_those_aged_70_by_ccg989[[#This Row],[Number of adults aged 74 eligible in quarter 1]]*100</f>
        <v>12.157372400756143</v>
      </c>
      <c r="AG102" s="21">
        <v>8492</v>
      </c>
      <c r="AH102" s="21">
        <v>848</v>
      </c>
      <c r="AI102" s="25">
        <f>uptake_in_those_aged_70_by_ccg989[[#This Row],[Number of adults aged 75 vaccinated in quarter 1]]/uptake_in_those_aged_70_by_ccg989[[#This Row],[Number of adults aged 75 eligible in quarter 1]]*100</f>
        <v>9.9858690532265655</v>
      </c>
      <c r="AJ102" s="21">
        <v>8553</v>
      </c>
      <c r="AK102" s="21">
        <v>646</v>
      </c>
      <c r="AL102" s="20">
        <f>uptake_in_those_aged_70_by_ccg989[[#This Row],[Number of adults aged 76 vaccinated in quarter 1]]/uptake_in_those_aged_70_by_ccg989[[#This Row],[Number of adults aged 76 eligible in quarter 1]]*100</f>
        <v>7.5529054133052735</v>
      </c>
      <c r="AM102" s="21">
        <v>8716</v>
      </c>
      <c r="AN102" s="21">
        <v>478</v>
      </c>
      <c r="AO102" s="25">
        <f>uptake_in_those_aged_70_by_ccg989[[#This Row],[Number of adults aged 77 vaccinated in quarter 1]]/uptake_in_those_aged_70_by_ccg989[[#This Row],[Number of adults aged 77 eligible in quarter 1]]*100</f>
        <v>5.4841670491050936</v>
      </c>
      <c r="AP102" s="21">
        <v>9197</v>
      </c>
      <c r="AQ102" s="21">
        <v>462</v>
      </c>
      <c r="AR102" s="25">
        <f>uptake_in_those_aged_70_by_ccg989[[#This Row],[Number of adults aged 78 vaccinated in quarter 1]]/uptake_in_those_aged_70_by_ccg989[[#This Row],[Number of adults aged 78 eligible in quarter 1]]*100</f>
        <v>5.0233771882135478</v>
      </c>
      <c r="AS102" s="21">
        <v>7457</v>
      </c>
      <c r="AT102" s="21">
        <v>273</v>
      </c>
      <c r="AU102" s="20">
        <f>uptake_in_those_aged_70_by_ccg989[[#This Row],[Number of adults aged 79 vaccinated in quarter 1]]/uptake_in_those_aged_70_by_ccg989[[#This Row],[Number of adults aged 79 eligible in quarter 1]]*100</f>
        <v>3.6609896741316885</v>
      </c>
      <c r="AV102" s="21">
        <v>7110</v>
      </c>
      <c r="AW102" s="21">
        <v>221</v>
      </c>
      <c r="AX102" s="25">
        <f>uptake_in_those_aged_70_by_ccg989[[#This Row],[Number of adults aged 80 vaccinated in quarter 1]]/uptake_in_those_aged_70_by_ccg989[[#This Row],[Number of adults aged 80 eligible in quarter 1]]*100</f>
        <v>3.1082981715893108</v>
      </c>
    </row>
    <row r="103" spans="1:50" x14ac:dyDescent="0.2">
      <c r="A103" t="s">
        <v>308</v>
      </c>
      <c r="B103" t="s">
        <v>309</v>
      </c>
      <c r="C103">
        <v>13554</v>
      </c>
      <c r="D103">
        <v>467</v>
      </c>
      <c r="E103" s="20">
        <f>uptake_in_those_aged_70_by_ccg989[[#This Row],[Number of adults aged 65 vaccinated in quarter 1]]/uptake_in_those_aged_70_by_ccg989[[#This Row],[Number of adults aged 65 eligible in quarter 1]]*100</f>
        <v>3.4454773498598197</v>
      </c>
      <c r="F103">
        <v>12849</v>
      </c>
      <c r="G103">
        <v>3044</v>
      </c>
      <c r="H103" s="20">
        <f>uptake_in_those_aged_70_by_ccg989[[#This Row],[Number of adults aged 66 vaccinated in quarter 1]]/uptake_in_those_aged_70_by_ccg989[[#This Row],[Number of adults aged 66 eligible in quarter 1]]*100</f>
        <v>23.69055957662075</v>
      </c>
      <c r="I103" s="21">
        <v>12511</v>
      </c>
      <c r="J103">
        <v>373</v>
      </c>
      <c r="K103" s="20">
        <f>uptake_in_those_aged_70_by_ccg989[[#This Row],[Number of adults aged 67 vaccinated in quarter 1]]/uptake_in_those_aged_70_by_ccg989[[#This Row],[Number of adults aged 67 eligible in quarter 1]]*100</f>
        <v>2.9813763887778753</v>
      </c>
      <c r="L103" s="21">
        <v>12161</v>
      </c>
      <c r="M103" s="21">
        <v>219</v>
      </c>
      <c r="N103" s="25">
        <f>uptake_in_those_aged_70_by_ccg989[[#This Row],[Number of adults aged 68 vaccinated in quarter 1]]/uptake_in_those_aged_70_by_ccg989[[#This Row],[Number of adults aged 68 eligible in quarter 1]]*100</f>
        <v>1.8008387468135842</v>
      </c>
      <c r="O103" s="21">
        <v>11503</v>
      </c>
      <c r="P103" s="21">
        <v>220</v>
      </c>
      <c r="Q103" s="25">
        <f>uptake_in_those_aged_70_by_ccg989[[#This Row],[Number of adults aged 69 vaccinated in quarter 1]]/uptake_in_those_aged_70_by_ccg989[[#This Row],[Number of adults aged 69 eligible in quarter 1]]*100</f>
        <v>1.9125445535947145</v>
      </c>
      <c r="R103" s="21">
        <v>10851</v>
      </c>
      <c r="S103" s="21">
        <v>783</v>
      </c>
      <c r="T103" s="20">
        <f>uptake_in_those_aged_70_by_ccg989[[#This Row],[Number of adults aged 70 vaccinated in quarter 1]]/uptake_in_those_aged_70_by_ccg989[[#This Row],[Number of adults aged 70 eligible in quarter 1]]*100</f>
        <v>7.2159247995576452</v>
      </c>
      <c r="U103">
        <v>10776</v>
      </c>
      <c r="V103">
        <v>3696</v>
      </c>
      <c r="W103" s="20">
        <f>uptake_in_those_aged_70_by_ccg989[[#This Row],[Number of adults aged 71 vaccinated in quarter 1]]/uptake_in_those_aged_70_by_ccg989[[#This Row],[Number of adults aged 71 eligible in quarter 1]]*100</f>
        <v>34.298440979955458</v>
      </c>
      <c r="X103">
        <v>10490</v>
      </c>
      <c r="Y103">
        <v>2708</v>
      </c>
      <c r="Z103" s="20">
        <f>uptake_in_those_aged_70_by_ccg989[[#This Row],[Number of adults aged 72 vaccinated in quarter 1]]/uptake_in_those_aged_70_by_ccg989[[#This Row],[Number of adults aged 72 eligible in quarter 1]]*100</f>
        <v>25.815061963775022</v>
      </c>
      <c r="AA103" s="21">
        <v>10147</v>
      </c>
      <c r="AB103" s="21">
        <v>1536</v>
      </c>
      <c r="AC103" s="25">
        <f>uptake_in_those_aged_70_by_ccg989[[#This Row],[Number of adults aged 73 vaccinated in quarter 1]]/uptake_in_those_aged_70_by_ccg989[[#This Row],[Number of adults aged 73 eligible in quarter 1]]*100</f>
        <v>15.137479057849609</v>
      </c>
      <c r="AD103" s="21">
        <v>9970</v>
      </c>
      <c r="AE103" s="21">
        <v>1165</v>
      </c>
      <c r="AF103" s="20">
        <f>uptake_in_those_aged_70_by_ccg989[[#This Row],[Number of adults aged 74 vaccinated in quarter 1]]/uptake_in_those_aged_70_by_ccg989[[#This Row],[Number of adults aged 74 eligible in quarter 1]]*100</f>
        <v>11.68505516549649</v>
      </c>
      <c r="AG103" s="21">
        <v>9637</v>
      </c>
      <c r="AH103" s="21">
        <v>899</v>
      </c>
      <c r="AI103" s="25">
        <f>uptake_in_those_aged_70_by_ccg989[[#This Row],[Number of adults aged 75 vaccinated in quarter 1]]/uptake_in_those_aged_70_by_ccg989[[#This Row],[Number of adults aged 75 eligible in quarter 1]]*100</f>
        <v>9.3286292414651868</v>
      </c>
      <c r="AJ103" s="21">
        <v>9708</v>
      </c>
      <c r="AK103" s="21">
        <v>683</v>
      </c>
      <c r="AL103" s="20">
        <f>uptake_in_those_aged_70_by_ccg989[[#This Row],[Number of adults aged 76 vaccinated in quarter 1]]/uptake_in_those_aged_70_by_ccg989[[#This Row],[Number of adults aged 76 eligible in quarter 1]]*100</f>
        <v>7.0354346930366711</v>
      </c>
      <c r="AM103" s="21">
        <v>9542</v>
      </c>
      <c r="AN103" s="21">
        <v>531</v>
      </c>
      <c r="AO103" s="25">
        <f>uptake_in_those_aged_70_by_ccg989[[#This Row],[Number of adults aged 77 vaccinated in quarter 1]]/uptake_in_those_aged_70_by_ccg989[[#This Row],[Number of adults aged 77 eligible in quarter 1]]*100</f>
        <v>5.5648710962062458</v>
      </c>
      <c r="AP103" s="21">
        <v>10086</v>
      </c>
      <c r="AQ103" s="21">
        <v>453</v>
      </c>
      <c r="AR103" s="25">
        <f>uptake_in_those_aged_70_by_ccg989[[#This Row],[Number of adults aged 78 vaccinated in quarter 1]]/uptake_in_those_aged_70_by_ccg989[[#This Row],[Number of adults aged 78 eligible in quarter 1]]*100</f>
        <v>4.4913741820345034</v>
      </c>
      <c r="AS103" s="21">
        <v>8024</v>
      </c>
      <c r="AT103" s="21">
        <v>284</v>
      </c>
      <c r="AU103" s="20">
        <f>uptake_in_those_aged_70_by_ccg989[[#This Row],[Number of adults aged 79 vaccinated in quarter 1]]/uptake_in_those_aged_70_by_ccg989[[#This Row],[Number of adults aged 79 eligible in quarter 1]]*100</f>
        <v>3.53938185443669</v>
      </c>
      <c r="AV103" s="21">
        <v>7636</v>
      </c>
      <c r="AW103" s="21">
        <v>228</v>
      </c>
      <c r="AX103" s="25">
        <f>uptake_in_those_aged_70_by_ccg989[[#This Row],[Number of adults aged 80 vaccinated in quarter 1]]/uptake_in_those_aged_70_by_ccg989[[#This Row],[Number of adults aged 80 eligible in quarter 1]]*100</f>
        <v>2.9858564693556837</v>
      </c>
    </row>
    <row r="104" spans="1:50" x14ac:dyDescent="0.2">
      <c r="A104" t="s">
        <v>310</v>
      </c>
      <c r="B104" t="s">
        <v>311</v>
      </c>
      <c r="C104">
        <v>8698</v>
      </c>
      <c r="D104">
        <v>498</v>
      </c>
      <c r="E104" s="20">
        <f>uptake_in_those_aged_70_by_ccg989[[#This Row],[Number of adults aged 65 vaccinated in quarter 1]]/uptake_in_those_aged_70_by_ccg989[[#This Row],[Number of adults aged 65 eligible in quarter 1]]*100</f>
        <v>5.7254541273856061</v>
      </c>
      <c r="F104">
        <v>8092</v>
      </c>
      <c r="G104">
        <v>2734</v>
      </c>
      <c r="H104" s="20">
        <f>uptake_in_those_aged_70_by_ccg989[[#This Row],[Number of adults aged 66 vaccinated in quarter 1]]/uptake_in_those_aged_70_by_ccg989[[#This Row],[Number of adults aged 66 eligible in quarter 1]]*100</f>
        <v>33.786455758774096</v>
      </c>
      <c r="I104" s="21">
        <v>7721</v>
      </c>
      <c r="J104">
        <v>202</v>
      </c>
      <c r="K104" s="20">
        <f>uptake_in_those_aged_70_by_ccg989[[#This Row],[Number of adults aged 67 vaccinated in quarter 1]]/uptake_in_those_aged_70_by_ccg989[[#This Row],[Number of adults aged 67 eligible in quarter 1]]*100</f>
        <v>2.6162414195052457</v>
      </c>
      <c r="L104" s="21">
        <v>7397</v>
      </c>
      <c r="M104" s="21">
        <v>136</v>
      </c>
      <c r="N104" s="25">
        <f>uptake_in_those_aged_70_by_ccg989[[#This Row],[Number of adults aged 68 vaccinated in quarter 1]]/uptake_in_those_aged_70_by_ccg989[[#This Row],[Number of adults aged 68 eligible in quarter 1]]*100</f>
        <v>1.83858320940922</v>
      </c>
      <c r="O104" s="21">
        <v>7052</v>
      </c>
      <c r="P104" s="21">
        <v>123</v>
      </c>
      <c r="Q104" s="25">
        <f>uptake_in_those_aged_70_by_ccg989[[#This Row],[Number of adults aged 69 vaccinated in quarter 1]]/uptake_in_those_aged_70_by_ccg989[[#This Row],[Number of adults aged 69 eligible in quarter 1]]*100</f>
        <v>1.7441860465116279</v>
      </c>
      <c r="R104" s="21">
        <v>6765</v>
      </c>
      <c r="S104" s="21">
        <v>609</v>
      </c>
      <c r="T104" s="20">
        <f>uptake_in_those_aged_70_by_ccg989[[#This Row],[Number of adults aged 70 vaccinated in quarter 1]]/uptake_in_those_aged_70_by_ccg989[[#This Row],[Number of adults aged 70 eligible in quarter 1]]*100</f>
        <v>9.0022172949002215</v>
      </c>
      <c r="U104">
        <v>6473</v>
      </c>
      <c r="V104">
        <v>2936</v>
      </c>
      <c r="W104" s="20">
        <f>uptake_in_those_aged_70_by_ccg989[[#This Row],[Number of adults aged 71 vaccinated in quarter 1]]/uptake_in_those_aged_70_by_ccg989[[#This Row],[Number of adults aged 71 eligible in quarter 1]]*100</f>
        <v>45.357639425305116</v>
      </c>
      <c r="X104">
        <v>6342</v>
      </c>
      <c r="Y104">
        <v>1903</v>
      </c>
      <c r="Z104" s="20">
        <f>uptake_in_those_aged_70_by_ccg989[[#This Row],[Number of adults aged 72 vaccinated in quarter 1]]/uptake_in_those_aged_70_by_ccg989[[#This Row],[Number of adults aged 72 eligible in quarter 1]]*100</f>
        <v>30.006307158625038</v>
      </c>
      <c r="AA104" s="21">
        <v>6124</v>
      </c>
      <c r="AB104" s="21">
        <v>952</v>
      </c>
      <c r="AC104" s="25">
        <f>uptake_in_those_aged_70_by_ccg989[[#This Row],[Number of adults aged 73 vaccinated in quarter 1]]/uptake_in_those_aged_70_by_ccg989[[#This Row],[Number of adults aged 73 eligible in quarter 1]]*100</f>
        <v>15.545395166557805</v>
      </c>
      <c r="AD104" s="21">
        <v>5917</v>
      </c>
      <c r="AE104" s="21">
        <v>706</v>
      </c>
      <c r="AF104" s="20">
        <f>uptake_in_those_aged_70_by_ccg989[[#This Row],[Number of adults aged 74 vaccinated in quarter 1]]/uptake_in_those_aged_70_by_ccg989[[#This Row],[Number of adults aged 74 eligible in quarter 1]]*100</f>
        <v>11.931722156498225</v>
      </c>
      <c r="AG104" s="21">
        <v>5835</v>
      </c>
      <c r="AH104" s="21">
        <v>553</v>
      </c>
      <c r="AI104" s="25">
        <f>uptake_in_those_aged_70_by_ccg989[[#This Row],[Number of adults aged 75 vaccinated in quarter 1]]/uptake_in_those_aged_70_by_ccg989[[#This Row],[Number of adults aged 75 eligible in quarter 1]]*100</f>
        <v>9.477292202227936</v>
      </c>
      <c r="AJ104" s="21">
        <v>5841</v>
      </c>
      <c r="AK104" s="21">
        <v>408</v>
      </c>
      <c r="AL104" s="20">
        <f>uptake_in_those_aged_70_by_ccg989[[#This Row],[Number of adults aged 76 vaccinated in quarter 1]]/uptake_in_those_aged_70_by_ccg989[[#This Row],[Number of adults aged 76 eligible in quarter 1]]*100</f>
        <v>6.9851052901900355</v>
      </c>
      <c r="AM104" s="21">
        <v>6152</v>
      </c>
      <c r="AN104" s="21">
        <v>331</v>
      </c>
      <c r="AO104" s="25">
        <f>uptake_in_those_aged_70_by_ccg989[[#This Row],[Number of adults aged 77 vaccinated in quarter 1]]/uptake_in_those_aged_70_by_ccg989[[#This Row],[Number of adults aged 77 eligible in quarter 1]]*100</f>
        <v>5.3803641092327696</v>
      </c>
      <c r="AP104" s="21">
        <v>6722</v>
      </c>
      <c r="AQ104" s="21">
        <v>281</v>
      </c>
      <c r="AR104" s="25">
        <f>uptake_in_those_aged_70_by_ccg989[[#This Row],[Number of adults aged 78 vaccinated in quarter 1]]/uptake_in_those_aged_70_by_ccg989[[#This Row],[Number of adults aged 78 eligible in quarter 1]]*100</f>
        <v>4.1803034811068134</v>
      </c>
      <c r="AS104" s="21">
        <v>5375</v>
      </c>
      <c r="AT104" s="21">
        <v>166</v>
      </c>
      <c r="AU104" s="20">
        <f>uptake_in_those_aged_70_by_ccg989[[#This Row],[Number of adults aged 79 vaccinated in quarter 1]]/uptake_in_those_aged_70_by_ccg989[[#This Row],[Number of adults aged 79 eligible in quarter 1]]*100</f>
        <v>3.0883720930232559</v>
      </c>
      <c r="AV104" s="21">
        <v>4632</v>
      </c>
      <c r="AW104" s="21">
        <v>150</v>
      </c>
      <c r="AX104" s="25">
        <f>uptake_in_those_aged_70_by_ccg989[[#This Row],[Number of adults aged 80 vaccinated in quarter 1]]/uptake_in_those_aged_70_by_ccg989[[#This Row],[Number of adults aged 80 eligible in quarter 1]]*100</f>
        <v>3.2383419689119166</v>
      </c>
    </row>
    <row r="105" spans="1:50" x14ac:dyDescent="0.2">
      <c r="A105" t="s">
        <v>312</v>
      </c>
      <c r="B105" t="s">
        <v>313</v>
      </c>
      <c r="C105">
        <v>21331</v>
      </c>
      <c r="D105">
        <v>1179</v>
      </c>
      <c r="E105" s="20">
        <f>uptake_in_those_aged_70_by_ccg989[[#This Row],[Number of adults aged 65 vaccinated in quarter 1]]/uptake_in_those_aged_70_by_ccg989[[#This Row],[Number of adults aged 65 eligible in quarter 1]]*100</f>
        <v>5.5271670338943322</v>
      </c>
      <c r="F105">
        <v>20853</v>
      </c>
      <c r="G105">
        <v>7748</v>
      </c>
      <c r="H105" s="20">
        <f>uptake_in_those_aged_70_by_ccg989[[#This Row],[Number of adults aged 66 vaccinated in quarter 1]]/uptake_in_those_aged_70_by_ccg989[[#This Row],[Number of adults aged 66 eligible in quarter 1]]*100</f>
        <v>37.155325372848033</v>
      </c>
      <c r="I105" s="21">
        <v>20005</v>
      </c>
      <c r="J105">
        <v>543</v>
      </c>
      <c r="K105" s="20">
        <f>uptake_in_those_aged_70_by_ccg989[[#This Row],[Number of adults aged 67 vaccinated in quarter 1]]/uptake_in_those_aged_70_by_ccg989[[#This Row],[Number of adults aged 67 eligible in quarter 1]]*100</f>
        <v>2.7143214196450884</v>
      </c>
      <c r="L105" s="21">
        <v>19391</v>
      </c>
      <c r="M105" s="21">
        <v>373</v>
      </c>
      <c r="N105" s="25">
        <f>uptake_in_those_aged_70_by_ccg989[[#This Row],[Number of adults aged 68 vaccinated in quarter 1]]/uptake_in_those_aged_70_by_ccg989[[#This Row],[Number of adults aged 68 eligible in quarter 1]]*100</f>
        <v>1.923572791501212</v>
      </c>
      <c r="O105" s="21">
        <v>18408</v>
      </c>
      <c r="P105" s="21">
        <v>355</v>
      </c>
      <c r="Q105" s="25">
        <f>uptake_in_those_aged_70_by_ccg989[[#This Row],[Number of adults aged 69 vaccinated in quarter 1]]/uptake_in_those_aged_70_by_ccg989[[#This Row],[Number of adults aged 69 eligible in quarter 1]]*100</f>
        <v>1.928509343763581</v>
      </c>
      <c r="R105" s="21">
        <v>17593</v>
      </c>
      <c r="S105" s="21">
        <v>1627</v>
      </c>
      <c r="T105" s="20">
        <f>uptake_in_those_aged_70_by_ccg989[[#This Row],[Number of adults aged 70 vaccinated in quarter 1]]/uptake_in_those_aged_70_by_ccg989[[#This Row],[Number of adults aged 70 eligible in quarter 1]]*100</f>
        <v>9.2479963621895074</v>
      </c>
      <c r="U105">
        <v>17349</v>
      </c>
      <c r="V105">
        <v>8326</v>
      </c>
      <c r="W105" s="20">
        <f>uptake_in_those_aged_70_by_ccg989[[#This Row],[Number of adults aged 71 vaccinated in quarter 1]]/uptake_in_those_aged_70_by_ccg989[[#This Row],[Number of adults aged 71 eligible in quarter 1]]*100</f>
        <v>47.991238688108822</v>
      </c>
      <c r="X105">
        <v>17312</v>
      </c>
      <c r="Y105">
        <v>4937</v>
      </c>
      <c r="Z105" s="20">
        <f>uptake_in_those_aged_70_by_ccg989[[#This Row],[Number of adults aged 72 vaccinated in quarter 1]]/uptake_in_those_aged_70_by_ccg989[[#This Row],[Number of adults aged 72 eligible in quarter 1]]*100</f>
        <v>28.517791127541592</v>
      </c>
      <c r="AA105" s="21">
        <v>16537</v>
      </c>
      <c r="AB105" s="21">
        <v>2903</v>
      </c>
      <c r="AC105" s="25">
        <f>uptake_in_those_aged_70_by_ccg989[[#This Row],[Number of adults aged 73 vaccinated in quarter 1]]/uptake_in_those_aged_70_by_ccg989[[#This Row],[Number of adults aged 73 eligible in quarter 1]]*100</f>
        <v>17.554574590312633</v>
      </c>
      <c r="AD105" s="21">
        <v>16595</v>
      </c>
      <c r="AE105" s="21">
        <v>2224</v>
      </c>
      <c r="AF105" s="20">
        <f>uptake_in_those_aged_70_by_ccg989[[#This Row],[Number of adults aged 74 vaccinated in quarter 1]]/uptake_in_those_aged_70_by_ccg989[[#This Row],[Number of adults aged 74 eligible in quarter 1]]*100</f>
        <v>13.401626996083158</v>
      </c>
      <c r="AG105" s="21">
        <v>16520</v>
      </c>
      <c r="AH105" s="21">
        <v>1869</v>
      </c>
      <c r="AI105" s="25">
        <f>uptake_in_those_aged_70_by_ccg989[[#This Row],[Number of adults aged 75 vaccinated in quarter 1]]/uptake_in_those_aged_70_by_ccg989[[#This Row],[Number of adults aged 75 eligible in quarter 1]]*100</f>
        <v>11.3135593220339</v>
      </c>
      <c r="AJ105" s="21">
        <v>17269</v>
      </c>
      <c r="AK105" s="21">
        <v>1441</v>
      </c>
      <c r="AL105" s="20">
        <f>uptake_in_those_aged_70_by_ccg989[[#This Row],[Number of adults aged 76 vaccinated in quarter 1]]/uptake_in_those_aged_70_by_ccg989[[#This Row],[Number of adults aged 76 eligible in quarter 1]]*100</f>
        <v>8.3444322195842258</v>
      </c>
      <c r="AM105" s="21">
        <v>17782</v>
      </c>
      <c r="AN105" s="21">
        <v>1148</v>
      </c>
      <c r="AO105" s="25">
        <f>uptake_in_those_aged_70_by_ccg989[[#This Row],[Number of adults aged 77 vaccinated in quarter 1]]/uptake_in_those_aged_70_by_ccg989[[#This Row],[Number of adults aged 77 eligible in quarter 1]]*100</f>
        <v>6.4559667079068728</v>
      </c>
      <c r="AP105" s="21">
        <v>19951</v>
      </c>
      <c r="AQ105" s="21">
        <v>1043</v>
      </c>
      <c r="AR105" s="25">
        <f>uptake_in_those_aged_70_by_ccg989[[#This Row],[Number of adults aged 78 vaccinated in quarter 1]]/uptake_in_those_aged_70_by_ccg989[[#This Row],[Number of adults aged 78 eligible in quarter 1]]*100</f>
        <v>5.2278081299182997</v>
      </c>
      <c r="AS105" s="21">
        <v>15666</v>
      </c>
      <c r="AT105" s="21">
        <v>703</v>
      </c>
      <c r="AU105" s="20">
        <f>uptake_in_those_aged_70_by_ccg989[[#This Row],[Number of adults aged 79 vaccinated in quarter 1]]/uptake_in_those_aged_70_by_ccg989[[#This Row],[Number of adults aged 79 eligible in quarter 1]]*100</f>
        <v>4.4874249968083753</v>
      </c>
      <c r="AV105" s="21">
        <v>14162</v>
      </c>
      <c r="AW105" s="21">
        <v>518</v>
      </c>
      <c r="AX105" s="25">
        <f>uptake_in_those_aged_70_by_ccg989[[#This Row],[Number of adults aged 80 vaccinated in quarter 1]]/uptake_in_those_aged_70_by_ccg989[[#This Row],[Number of adults aged 80 eligible in quarter 1]]*100</f>
        <v>3.6576754695664451</v>
      </c>
    </row>
    <row r="106" spans="1:50" x14ac:dyDescent="0.2">
      <c r="A106" t="s">
        <v>314</v>
      </c>
      <c r="B106" t="s">
        <v>315</v>
      </c>
      <c r="C106">
        <v>11015</v>
      </c>
      <c r="D106">
        <v>591</v>
      </c>
      <c r="E106" s="20">
        <f>uptake_in_those_aged_70_by_ccg989[[#This Row],[Number of adults aged 65 vaccinated in quarter 1]]/uptake_in_those_aged_70_by_ccg989[[#This Row],[Number of adults aged 65 eligible in quarter 1]]*100</f>
        <v>5.3654108034498407</v>
      </c>
      <c r="F106">
        <v>10703</v>
      </c>
      <c r="G106">
        <v>3616</v>
      </c>
      <c r="H106" s="20">
        <f>uptake_in_those_aged_70_by_ccg989[[#This Row],[Number of adults aged 66 vaccinated in quarter 1]]/uptake_in_those_aged_70_by_ccg989[[#This Row],[Number of adults aged 66 eligible in quarter 1]]*100</f>
        <v>33.784920115855364</v>
      </c>
      <c r="I106" s="21">
        <v>10173</v>
      </c>
      <c r="J106">
        <v>228</v>
      </c>
      <c r="K106" s="20">
        <f>uptake_in_those_aged_70_by_ccg989[[#This Row],[Number of adults aged 67 vaccinated in quarter 1]]/uptake_in_those_aged_70_by_ccg989[[#This Row],[Number of adults aged 67 eligible in quarter 1]]*100</f>
        <v>2.2412267767620171</v>
      </c>
      <c r="L106" s="21">
        <v>9672</v>
      </c>
      <c r="M106" s="21">
        <v>166</v>
      </c>
      <c r="N106" s="25">
        <f>uptake_in_those_aged_70_by_ccg989[[#This Row],[Number of adults aged 68 vaccinated in quarter 1]]/uptake_in_those_aged_70_by_ccg989[[#This Row],[Number of adults aged 68 eligible in quarter 1]]*100</f>
        <v>1.716294458229942</v>
      </c>
      <c r="O106" s="21">
        <v>9094</v>
      </c>
      <c r="P106" s="21">
        <v>165</v>
      </c>
      <c r="Q106" s="25">
        <f>uptake_in_those_aged_70_by_ccg989[[#This Row],[Number of adults aged 69 vaccinated in quarter 1]]/uptake_in_those_aged_70_by_ccg989[[#This Row],[Number of adults aged 69 eligible in quarter 1]]*100</f>
        <v>1.8143831097426875</v>
      </c>
      <c r="R106" s="21">
        <v>8727</v>
      </c>
      <c r="S106" s="21">
        <v>815</v>
      </c>
      <c r="T106" s="20">
        <f>uptake_in_those_aged_70_by_ccg989[[#This Row],[Number of adults aged 70 vaccinated in quarter 1]]/uptake_in_those_aged_70_by_ccg989[[#This Row],[Number of adults aged 70 eligible in quarter 1]]*100</f>
        <v>9.3388335052137048</v>
      </c>
      <c r="U106">
        <v>8389</v>
      </c>
      <c r="V106">
        <v>3814</v>
      </c>
      <c r="W106" s="20">
        <f>uptake_in_those_aged_70_by_ccg989[[#This Row],[Number of adults aged 71 vaccinated in quarter 1]]/uptake_in_those_aged_70_by_ccg989[[#This Row],[Number of adults aged 71 eligible in quarter 1]]*100</f>
        <v>45.464298486112767</v>
      </c>
      <c r="X106">
        <v>8192</v>
      </c>
      <c r="Y106">
        <v>1642</v>
      </c>
      <c r="Z106" s="20">
        <f>uptake_in_those_aged_70_by_ccg989[[#This Row],[Number of adults aged 72 vaccinated in quarter 1]]/uptake_in_those_aged_70_by_ccg989[[#This Row],[Number of adults aged 72 eligible in quarter 1]]*100</f>
        <v>20.0439453125</v>
      </c>
      <c r="AA106" s="21">
        <v>7826</v>
      </c>
      <c r="AB106" s="21">
        <v>1170</v>
      </c>
      <c r="AC106" s="25">
        <f>uptake_in_those_aged_70_by_ccg989[[#This Row],[Number of adults aged 73 vaccinated in quarter 1]]/uptake_in_those_aged_70_by_ccg989[[#This Row],[Number of adults aged 73 eligible in quarter 1]]*100</f>
        <v>14.950166112956811</v>
      </c>
      <c r="AD106" s="21">
        <v>7771</v>
      </c>
      <c r="AE106" s="21">
        <v>801</v>
      </c>
      <c r="AF106" s="20">
        <f>uptake_in_those_aged_70_by_ccg989[[#This Row],[Number of adults aged 74 vaccinated in quarter 1]]/uptake_in_those_aged_70_by_ccg989[[#This Row],[Number of adults aged 74 eligible in quarter 1]]*100</f>
        <v>10.307553725389267</v>
      </c>
      <c r="AG106" s="21">
        <v>7531</v>
      </c>
      <c r="AH106" s="21">
        <v>674</v>
      </c>
      <c r="AI106" s="25">
        <f>uptake_in_those_aged_70_by_ccg989[[#This Row],[Number of adults aged 75 vaccinated in quarter 1]]/uptake_in_those_aged_70_by_ccg989[[#This Row],[Number of adults aged 75 eligible in quarter 1]]*100</f>
        <v>8.94967467799761</v>
      </c>
      <c r="AJ106" s="21">
        <v>7601</v>
      </c>
      <c r="AK106" s="21">
        <v>604</v>
      </c>
      <c r="AL106" s="20">
        <f>uptake_in_those_aged_70_by_ccg989[[#This Row],[Number of adults aged 76 vaccinated in quarter 1]]/uptake_in_those_aged_70_by_ccg989[[#This Row],[Number of adults aged 76 eligible in quarter 1]]*100</f>
        <v>7.9463228522562819</v>
      </c>
      <c r="AM106" s="21">
        <v>7584</v>
      </c>
      <c r="AN106" s="21">
        <v>455</v>
      </c>
      <c r="AO106" s="25">
        <f>uptake_in_those_aged_70_by_ccg989[[#This Row],[Number of adults aged 77 vaccinated in quarter 1]]/uptake_in_those_aged_70_by_ccg989[[#This Row],[Number of adults aged 77 eligible in quarter 1]]*100</f>
        <v>5.9994725738396628</v>
      </c>
      <c r="AP106" s="21">
        <v>8182</v>
      </c>
      <c r="AQ106" s="21">
        <v>443</v>
      </c>
      <c r="AR106" s="25">
        <f>uptake_in_those_aged_70_by_ccg989[[#This Row],[Number of adults aged 78 vaccinated in quarter 1]]/uptake_in_those_aged_70_by_ccg989[[#This Row],[Number of adults aged 78 eligible in quarter 1]]*100</f>
        <v>5.4143241261305306</v>
      </c>
      <c r="AS106" s="21">
        <v>6282</v>
      </c>
      <c r="AT106" s="21">
        <v>258</v>
      </c>
      <c r="AU106" s="20">
        <f>uptake_in_those_aged_70_by_ccg989[[#This Row],[Number of adults aged 79 vaccinated in quarter 1]]/uptake_in_those_aged_70_by_ccg989[[#This Row],[Number of adults aged 79 eligible in quarter 1]]*100</f>
        <v>4.1069723018147082</v>
      </c>
      <c r="AV106" s="21">
        <v>5655</v>
      </c>
      <c r="AW106" s="21">
        <v>173</v>
      </c>
      <c r="AX106" s="25">
        <f>uptake_in_those_aged_70_by_ccg989[[#This Row],[Number of adults aged 80 vaccinated in quarter 1]]/uptake_in_those_aged_70_by_ccg989[[#This Row],[Number of adults aged 80 eligible in quarter 1]]*100</f>
        <v>3.0592396109637487</v>
      </c>
    </row>
    <row r="107" spans="1:50" x14ac:dyDescent="0.2">
      <c r="A107" t="s">
        <v>316</v>
      </c>
      <c r="B107" t="s">
        <v>317</v>
      </c>
      <c r="C107">
        <v>7062</v>
      </c>
      <c r="D107">
        <v>392</v>
      </c>
      <c r="E107" s="20">
        <f>uptake_in_those_aged_70_by_ccg989[[#This Row],[Number of adults aged 65 vaccinated in quarter 1]]/uptake_in_those_aged_70_by_ccg989[[#This Row],[Number of adults aged 65 eligible in quarter 1]]*100</f>
        <v>5.5508354573775138</v>
      </c>
      <c r="F107">
        <v>6919</v>
      </c>
      <c r="G107">
        <v>2303</v>
      </c>
      <c r="H107" s="20">
        <f>uptake_in_those_aged_70_by_ccg989[[#This Row],[Number of adults aged 66 vaccinated in quarter 1]]/uptake_in_those_aged_70_by_ccg989[[#This Row],[Number of adults aged 66 eligible in quarter 1]]*100</f>
        <v>33.28515681456858</v>
      </c>
      <c r="I107" s="21">
        <v>6533</v>
      </c>
      <c r="J107">
        <v>206</v>
      </c>
      <c r="K107" s="20">
        <f>uptake_in_those_aged_70_by_ccg989[[#This Row],[Number of adults aged 67 vaccinated in quarter 1]]/uptake_in_those_aged_70_by_ccg989[[#This Row],[Number of adults aged 67 eligible in quarter 1]]*100</f>
        <v>3.1532221031685292</v>
      </c>
      <c r="L107" s="21">
        <v>6215</v>
      </c>
      <c r="M107" s="21">
        <v>114</v>
      </c>
      <c r="N107" s="25">
        <f>uptake_in_those_aged_70_by_ccg989[[#This Row],[Number of adults aged 68 vaccinated in quarter 1]]/uptake_in_those_aged_70_by_ccg989[[#This Row],[Number of adults aged 68 eligible in quarter 1]]*100</f>
        <v>1.834271922767498</v>
      </c>
      <c r="O107" s="21">
        <v>6018</v>
      </c>
      <c r="P107" s="21">
        <v>114</v>
      </c>
      <c r="Q107" s="25">
        <f>uptake_in_those_aged_70_by_ccg989[[#This Row],[Number of adults aged 69 vaccinated in quarter 1]]/uptake_in_those_aged_70_by_ccg989[[#This Row],[Number of adults aged 69 eligible in quarter 1]]*100</f>
        <v>1.8943170488534395</v>
      </c>
      <c r="R107" s="21">
        <v>5952</v>
      </c>
      <c r="S107" s="21">
        <v>501</v>
      </c>
      <c r="T107" s="20">
        <f>uptake_in_those_aged_70_by_ccg989[[#This Row],[Number of adults aged 70 vaccinated in quarter 1]]/uptake_in_those_aged_70_by_ccg989[[#This Row],[Number of adults aged 70 eligible in quarter 1]]*100</f>
        <v>8.4173387096774182</v>
      </c>
      <c r="U107">
        <v>5929</v>
      </c>
      <c r="V107">
        <v>2761</v>
      </c>
      <c r="W107" s="20">
        <f>uptake_in_those_aged_70_by_ccg989[[#This Row],[Number of adults aged 71 vaccinated in quarter 1]]/uptake_in_those_aged_70_by_ccg989[[#This Row],[Number of adults aged 71 eligible in quarter 1]]*100</f>
        <v>46.567717996289424</v>
      </c>
      <c r="X107">
        <v>5899</v>
      </c>
      <c r="Y107">
        <v>1877</v>
      </c>
      <c r="Z107" s="20">
        <f>uptake_in_those_aged_70_by_ccg989[[#This Row],[Number of adults aged 72 vaccinated in quarter 1]]/uptake_in_those_aged_70_by_ccg989[[#This Row],[Number of adults aged 72 eligible in quarter 1]]*100</f>
        <v>31.818952364807597</v>
      </c>
      <c r="AA107" s="21">
        <v>5583</v>
      </c>
      <c r="AB107" s="21">
        <v>1088</v>
      </c>
      <c r="AC107" s="25">
        <f>uptake_in_those_aged_70_by_ccg989[[#This Row],[Number of adults aged 73 vaccinated in quarter 1]]/uptake_in_those_aged_70_by_ccg989[[#This Row],[Number of adults aged 73 eligible in quarter 1]]*100</f>
        <v>19.487730610782734</v>
      </c>
      <c r="AD107" s="21">
        <v>5548</v>
      </c>
      <c r="AE107" s="21">
        <v>781</v>
      </c>
      <c r="AF107" s="20">
        <f>uptake_in_those_aged_70_by_ccg989[[#This Row],[Number of adults aged 74 vaccinated in quarter 1]]/uptake_in_those_aged_70_by_ccg989[[#This Row],[Number of adults aged 74 eligible in quarter 1]]*100</f>
        <v>14.077144917087239</v>
      </c>
      <c r="AG107" s="21">
        <v>5565</v>
      </c>
      <c r="AH107" s="21">
        <v>620</v>
      </c>
      <c r="AI107" s="25">
        <f>uptake_in_those_aged_70_by_ccg989[[#This Row],[Number of adults aged 75 vaccinated in quarter 1]]/uptake_in_those_aged_70_by_ccg989[[#This Row],[Number of adults aged 75 eligible in quarter 1]]*100</f>
        <v>11.141060197663972</v>
      </c>
      <c r="AJ107" s="21">
        <v>5814</v>
      </c>
      <c r="AK107" s="21">
        <v>456</v>
      </c>
      <c r="AL107" s="20">
        <f>uptake_in_those_aged_70_by_ccg989[[#This Row],[Number of adults aged 76 vaccinated in quarter 1]]/uptake_in_those_aged_70_by_ccg989[[#This Row],[Number of adults aged 76 eligible in quarter 1]]*100</f>
        <v>7.8431372549019605</v>
      </c>
      <c r="AM107" s="21">
        <v>5817</v>
      </c>
      <c r="AN107" s="21">
        <v>391</v>
      </c>
      <c r="AO107" s="25">
        <f>uptake_in_those_aged_70_by_ccg989[[#This Row],[Number of adults aged 77 vaccinated in quarter 1]]/uptake_in_those_aged_70_by_ccg989[[#This Row],[Number of adults aged 77 eligible in quarter 1]]*100</f>
        <v>6.7216778408114148</v>
      </c>
      <c r="AP107" s="21">
        <v>6077</v>
      </c>
      <c r="AQ107" s="21">
        <v>291</v>
      </c>
      <c r="AR107" s="25">
        <f>uptake_in_those_aged_70_by_ccg989[[#This Row],[Number of adults aged 78 vaccinated in quarter 1]]/uptake_in_those_aged_70_by_ccg989[[#This Row],[Number of adults aged 78 eligible in quarter 1]]*100</f>
        <v>4.7885469804179692</v>
      </c>
      <c r="AS107" s="21">
        <v>4994</v>
      </c>
      <c r="AT107" s="21">
        <v>195</v>
      </c>
      <c r="AU107" s="20">
        <f>uptake_in_those_aged_70_by_ccg989[[#This Row],[Number of adults aged 79 vaccinated in quarter 1]]/uptake_in_those_aged_70_by_ccg989[[#This Row],[Number of adults aged 79 eligible in quarter 1]]*100</f>
        <v>3.904685622747297</v>
      </c>
      <c r="AV107" s="21">
        <v>4456</v>
      </c>
      <c r="AW107" s="21">
        <v>134</v>
      </c>
      <c r="AX107" s="25">
        <f>uptake_in_those_aged_70_by_ccg989[[#This Row],[Number of adults aged 80 vaccinated in quarter 1]]/uptake_in_those_aged_70_by_ccg989[[#This Row],[Number of adults aged 80 eligible in quarter 1]]*100</f>
        <v>3.0071813285457809</v>
      </c>
    </row>
    <row r="108" spans="1:50" x14ac:dyDescent="0.2">
      <c r="A108" t="s">
        <v>318</v>
      </c>
      <c r="B108" t="s">
        <v>319</v>
      </c>
      <c r="C108">
        <v>23808</v>
      </c>
      <c r="D108">
        <v>844</v>
      </c>
      <c r="E108" s="20">
        <f>uptake_in_those_aged_70_by_ccg989[[#This Row],[Number of adults aged 65 vaccinated in quarter 1]]/uptake_in_those_aged_70_by_ccg989[[#This Row],[Number of adults aged 65 eligible in quarter 1]]*100</f>
        <v>3.5450268817204305</v>
      </c>
      <c r="F108">
        <v>22155</v>
      </c>
      <c r="G108">
        <v>5501</v>
      </c>
      <c r="H108" s="20">
        <f>uptake_in_those_aged_70_by_ccg989[[#This Row],[Number of adults aged 66 vaccinated in quarter 1]]/uptake_in_those_aged_70_by_ccg989[[#This Row],[Number of adults aged 66 eligible in quarter 1]]*100</f>
        <v>24.829609568946061</v>
      </c>
      <c r="I108" s="21">
        <v>20851</v>
      </c>
      <c r="J108">
        <v>943</v>
      </c>
      <c r="K108" s="20">
        <f>uptake_in_those_aged_70_by_ccg989[[#This Row],[Number of adults aged 67 vaccinated in quarter 1]]/uptake_in_those_aged_70_by_ccg989[[#This Row],[Number of adults aged 67 eligible in quarter 1]]*100</f>
        <v>4.522564864994485</v>
      </c>
      <c r="L108" s="21">
        <v>19482</v>
      </c>
      <c r="M108" s="21">
        <v>615</v>
      </c>
      <c r="N108" s="25">
        <f>uptake_in_those_aged_70_by_ccg989[[#This Row],[Number of adults aged 68 vaccinated in quarter 1]]/uptake_in_those_aged_70_by_ccg989[[#This Row],[Number of adults aged 68 eligible in quarter 1]]*100</f>
        <v>3.1567600862334464</v>
      </c>
      <c r="O108" s="21">
        <v>18757</v>
      </c>
      <c r="P108" s="21">
        <v>581</v>
      </c>
      <c r="Q108" s="25">
        <f>uptake_in_those_aged_70_by_ccg989[[#This Row],[Number of adults aged 69 vaccinated in quarter 1]]/uptake_in_those_aged_70_by_ccg989[[#This Row],[Number of adults aged 69 eligible in quarter 1]]*100</f>
        <v>3.0975102628352085</v>
      </c>
      <c r="R108" s="21">
        <v>17737</v>
      </c>
      <c r="S108" s="21">
        <v>1456</v>
      </c>
      <c r="T108" s="20">
        <f>uptake_in_those_aged_70_by_ccg989[[#This Row],[Number of adults aged 70 vaccinated in quarter 1]]/uptake_in_those_aged_70_by_ccg989[[#This Row],[Number of adults aged 70 eligible in quarter 1]]*100</f>
        <v>8.2088290015222416</v>
      </c>
      <c r="U108">
        <v>16786</v>
      </c>
      <c r="V108">
        <v>5468</v>
      </c>
      <c r="W108" s="20">
        <f>uptake_in_those_aged_70_by_ccg989[[#This Row],[Number of adults aged 71 vaccinated in quarter 1]]/uptake_in_those_aged_70_by_ccg989[[#This Row],[Number of adults aged 71 eligible in quarter 1]]*100</f>
        <v>32.574764684856426</v>
      </c>
      <c r="X108">
        <v>15797</v>
      </c>
      <c r="Y108">
        <v>3998</v>
      </c>
      <c r="Z108" s="20">
        <f>uptake_in_those_aged_70_by_ccg989[[#This Row],[Number of adults aged 72 vaccinated in quarter 1]]/uptake_in_those_aged_70_by_ccg989[[#This Row],[Number of adults aged 72 eligible in quarter 1]]*100</f>
        <v>25.308602899284676</v>
      </c>
      <c r="AA108" s="21">
        <v>15230</v>
      </c>
      <c r="AB108" s="21">
        <v>2318</v>
      </c>
      <c r="AC108" s="25">
        <f>uptake_in_those_aged_70_by_ccg989[[#This Row],[Number of adults aged 73 vaccinated in quarter 1]]/uptake_in_those_aged_70_by_ccg989[[#This Row],[Number of adults aged 73 eligible in quarter 1]]*100</f>
        <v>15.219960604070911</v>
      </c>
      <c r="AD108" s="21">
        <v>14033</v>
      </c>
      <c r="AE108" s="21">
        <v>1485</v>
      </c>
      <c r="AF108" s="20">
        <f>uptake_in_those_aged_70_by_ccg989[[#This Row],[Number of adults aged 74 vaccinated in quarter 1]]/uptake_in_those_aged_70_by_ccg989[[#This Row],[Number of adults aged 74 eligible in quarter 1]]*100</f>
        <v>10.582199102116439</v>
      </c>
      <c r="AG108" s="21">
        <v>14001</v>
      </c>
      <c r="AH108" s="21">
        <v>1090</v>
      </c>
      <c r="AI108" s="25">
        <f>uptake_in_those_aged_70_by_ccg989[[#This Row],[Number of adults aged 75 vaccinated in quarter 1]]/uptake_in_those_aged_70_by_ccg989[[#This Row],[Number of adults aged 75 eligible in quarter 1]]*100</f>
        <v>7.7851582029855013</v>
      </c>
      <c r="AJ108" s="21">
        <v>13349</v>
      </c>
      <c r="AK108" s="21">
        <v>751</v>
      </c>
      <c r="AL108" s="20">
        <f>uptake_in_those_aged_70_by_ccg989[[#This Row],[Number of adults aged 76 vaccinated in quarter 1]]/uptake_in_those_aged_70_by_ccg989[[#This Row],[Number of adults aged 76 eligible in quarter 1]]*100</f>
        <v>5.6258895797438004</v>
      </c>
      <c r="AM108" s="21">
        <v>12996</v>
      </c>
      <c r="AN108" s="21">
        <v>642</v>
      </c>
      <c r="AO108" s="25">
        <f>uptake_in_those_aged_70_by_ccg989[[#This Row],[Number of adults aged 77 vaccinated in quarter 1]]/uptake_in_those_aged_70_by_ccg989[[#This Row],[Number of adults aged 77 eligible in quarter 1]]*100</f>
        <v>4.9399815327793171</v>
      </c>
      <c r="AP108" s="21">
        <v>13027</v>
      </c>
      <c r="AQ108" s="21">
        <v>596</v>
      </c>
      <c r="AR108" s="25">
        <f>uptake_in_those_aged_70_by_ccg989[[#This Row],[Number of adults aged 78 vaccinated in quarter 1]]/uptake_in_those_aged_70_by_ccg989[[#This Row],[Number of adults aged 78 eligible in quarter 1]]*100</f>
        <v>4.5751132263759882</v>
      </c>
      <c r="AS108" s="21">
        <v>10952</v>
      </c>
      <c r="AT108" s="21">
        <v>432</v>
      </c>
      <c r="AU108" s="20">
        <f>uptake_in_those_aged_70_by_ccg989[[#This Row],[Number of adults aged 79 vaccinated in quarter 1]]/uptake_in_those_aged_70_by_ccg989[[#This Row],[Number of adults aged 79 eligible in quarter 1]]*100</f>
        <v>3.9444850255661064</v>
      </c>
      <c r="AV108" s="21">
        <v>9717</v>
      </c>
      <c r="AW108" s="21">
        <v>305</v>
      </c>
      <c r="AX108" s="25">
        <f>uptake_in_those_aged_70_by_ccg989[[#This Row],[Number of adults aged 80 vaccinated in quarter 1]]/uptake_in_those_aged_70_by_ccg989[[#This Row],[Number of adults aged 80 eligible in quarter 1]]*100</f>
        <v>3.1388288566429967</v>
      </c>
    </row>
    <row r="109" spans="1:50" x14ac:dyDescent="0.2">
      <c r="A109" t="s">
        <v>320</v>
      </c>
      <c r="B109" t="s">
        <v>321</v>
      </c>
      <c r="C109">
        <v>4979</v>
      </c>
      <c r="D109">
        <v>290</v>
      </c>
      <c r="E109" s="20">
        <f>uptake_in_those_aged_70_by_ccg989[[#This Row],[Number of adults aged 65 vaccinated in quarter 1]]/uptake_in_those_aged_70_by_ccg989[[#This Row],[Number of adults aged 65 eligible in quarter 1]]*100</f>
        <v>5.8244627435227958</v>
      </c>
      <c r="F109">
        <v>4754</v>
      </c>
      <c r="G109">
        <v>1762</v>
      </c>
      <c r="H109" s="20">
        <f>uptake_in_those_aged_70_by_ccg989[[#This Row],[Number of adults aged 66 vaccinated in quarter 1]]/uptake_in_those_aged_70_by_ccg989[[#This Row],[Number of adults aged 66 eligible in quarter 1]]*100</f>
        <v>37.063525452250737</v>
      </c>
      <c r="I109" s="21">
        <v>4530</v>
      </c>
      <c r="J109">
        <v>87</v>
      </c>
      <c r="K109" s="20">
        <f>uptake_in_those_aged_70_by_ccg989[[#This Row],[Number of adults aged 67 vaccinated in quarter 1]]/uptake_in_those_aged_70_by_ccg989[[#This Row],[Number of adults aged 67 eligible in quarter 1]]*100</f>
        <v>1.9205298013245033</v>
      </c>
      <c r="L109" s="21">
        <v>4414</v>
      </c>
      <c r="M109" s="21">
        <v>71</v>
      </c>
      <c r="N109" s="25">
        <f>uptake_in_those_aged_70_by_ccg989[[#This Row],[Number of adults aged 68 vaccinated in quarter 1]]/uptake_in_those_aged_70_by_ccg989[[#This Row],[Number of adults aged 68 eligible in quarter 1]]*100</f>
        <v>1.6085183507023106</v>
      </c>
      <c r="O109" s="21">
        <v>4219</v>
      </c>
      <c r="P109" s="21">
        <v>67</v>
      </c>
      <c r="Q109" s="25">
        <f>uptake_in_those_aged_70_by_ccg989[[#This Row],[Number of adults aged 69 vaccinated in quarter 1]]/uptake_in_those_aged_70_by_ccg989[[#This Row],[Number of adults aged 69 eligible in quarter 1]]*100</f>
        <v>1.5880540412420006</v>
      </c>
      <c r="R109" s="21">
        <v>3981</v>
      </c>
      <c r="S109" s="21">
        <v>417</v>
      </c>
      <c r="T109" s="20">
        <f>uptake_in_those_aged_70_by_ccg989[[#This Row],[Number of adults aged 70 vaccinated in quarter 1]]/uptake_in_those_aged_70_by_ccg989[[#This Row],[Number of adults aged 70 eligible in quarter 1]]*100</f>
        <v>10.474755086661643</v>
      </c>
      <c r="U109">
        <v>3911</v>
      </c>
      <c r="V109">
        <v>1856</v>
      </c>
      <c r="W109" s="20">
        <f>uptake_in_those_aged_70_by_ccg989[[#This Row],[Number of adults aged 71 vaccinated in quarter 1]]/uptake_in_those_aged_70_by_ccg989[[#This Row],[Number of adults aged 71 eligible in quarter 1]]*100</f>
        <v>47.455893633341859</v>
      </c>
      <c r="X109">
        <v>3844</v>
      </c>
      <c r="Y109">
        <v>1048</v>
      </c>
      <c r="Z109" s="20">
        <f>uptake_in_those_aged_70_by_ccg989[[#This Row],[Number of adults aged 72 vaccinated in quarter 1]]/uptake_in_those_aged_70_by_ccg989[[#This Row],[Number of adults aged 72 eligible in quarter 1]]*100</f>
        <v>27.263267429760667</v>
      </c>
      <c r="AA109" s="21">
        <v>3713</v>
      </c>
      <c r="AB109" s="21">
        <v>579</v>
      </c>
      <c r="AC109" s="25">
        <f>uptake_in_those_aged_70_by_ccg989[[#This Row],[Number of adults aged 73 vaccinated in quarter 1]]/uptake_in_those_aged_70_by_ccg989[[#This Row],[Number of adults aged 73 eligible in quarter 1]]*100</f>
        <v>15.593859412873687</v>
      </c>
      <c r="AD109" s="21">
        <v>3791</v>
      </c>
      <c r="AE109" s="21">
        <v>341</v>
      </c>
      <c r="AF109" s="20">
        <f>uptake_in_those_aged_70_by_ccg989[[#This Row],[Number of adults aged 74 vaccinated in quarter 1]]/uptake_in_those_aged_70_by_ccg989[[#This Row],[Number of adults aged 74 eligible in quarter 1]]*100</f>
        <v>8.9949881297810599</v>
      </c>
      <c r="AG109" s="21">
        <v>3666</v>
      </c>
      <c r="AH109" s="21">
        <v>346</v>
      </c>
      <c r="AI109" s="25">
        <f>uptake_in_those_aged_70_by_ccg989[[#This Row],[Number of adults aged 75 vaccinated in quarter 1]]/uptake_in_those_aged_70_by_ccg989[[#This Row],[Number of adults aged 75 eligible in quarter 1]]*100</f>
        <v>9.4380796508456086</v>
      </c>
      <c r="AJ109" s="21">
        <v>3648</v>
      </c>
      <c r="AK109" s="21">
        <v>241</v>
      </c>
      <c r="AL109" s="20">
        <f>uptake_in_those_aged_70_by_ccg989[[#This Row],[Number of adults aged 76 vaccinated in quarter 1]]/uptake_in_those_aged_70_by_ccg989[[#This Row],[Number of adults aged 76 eligible in quarter 1]]*100</f>
        <v>6.6063596491228074</v>
      </c>
      <c r="AM109" s="21">
        <v>3813</v>
      </c>
      <c r="AN109" s="21">
        <v>193</v>
      </c>
      <c r="AO109" s="25">
        <f>uptake_in_those_aged_70_by_ccg989[[#This Row],[Number of adults aged 77 vaccinated in quarter 1]]/uptake_in_those_aged_70_by_ccg989[[#This Row],[Number of adults aged 77 eligible in quarter 1]]*100</f>
        <v>5.061631261473905</v>
      </c>
      <c r="AP109" s="21">
        <v>4245</v>
      </c>
      <c r="AQ109" s="21">
        <v>163</v>
      </c>
      <c r="AR109" s="25">
        <f>uptake_in_those_aged_70_by_ccg989[[#This Row],[Number of adults aged 78 vaccinated in quarter 1]]/uptake_in_those_aged_70_by_ccg989[[#This Row],[Number of adults aged 78 eligible in quarter 1]]*100</f>
        <v>3.8398115429917548</v>
      </c>
      <c r="AS109" s="21">
        <v>3013</v>
      </c>
      <c r="AT109" s="21">
        <v>102</v>
      </c>
      <c r="AU109" s="20">
        <f>uptake_in_those_aged_70_by_ccg989[[#This Row],[Number of adults aged 79 vaccinated in quarter 1]]/uptake_in_those_aged_70_by_ccg989[[#This Row],[Number of adults aged 79 eligible in quarter 1]]*100</f>
        <v>3.3853302356455361</v>
      </c>
      <c r="AV109" s="21">
        <v>2790</v>
      </c>
      <c r="AW109" s="21">
        <v>58</v>
      </c>
      <c r="AX109" s="25">
        <f>uptake_in_those_aged_70_by_ccg989[[#This Row],[Number of adults aged 80 vaccinated in quarter 1]]/uptake_in_those_aged_70_by_ccg989[[#This Row],[Number of adults aged 80 eligible in quarter 1]]*100</f>
        <v>2.0788530465949822</v>
      </c>
    </row>
    <row r="110" spans="1:50" ht="15.75" x14ac:dyDescent="0.25">
      <c r="A110" s="13" t="s">
        <v>106</v>
      </c>
      <c r="B110" s="13" t="s">
        <v>106</v>
      </c>
      <c r="C110" s="13">
        <f>SUM(C4:C109)</f>
        <v>693374</v>
      </c>
      <c r="D110" s="13">
        <f>SUM(D4:D109)</f>
        <v>37979</v>
      </c>
      <c r="E110" s="23">
        <f>uptake_in_those_aged_70_by_ccg989[[#This Row],[Number of adults aged 65 vaccinated in quarter 1]]/uptake_in_those_aged_70_by_ccg989[[#This Row],[Number of adults aged 65 eligible in quarter 1]]*100</f>
        <v>5.4774191129174161</v>
      </c>
      <c r="F110" s="26">
        <f>SUM(F4:F109)</f>
        <v>669476</v>
      </c>
      <c r="G110" s="26">
        <f>SUM(G4:G109)</f>
        <v>221658</v>
      </c>
      <c r="H110" s="23">
        <f>uptake_in_those_aged_70_by_ccg989[[#This Row],[Number of adults aged 66 vaccinated in quarter 1]]/uptake_in_those_aged_70_by_ccg989[[#This Row],[Number of adults aged 66 eligible in quarter 1]]*100</f>
        <v>33.109177924227303</v>
      </c>
      <c r="I110" s="26">
        <f>SUM(I4:I109)</f>
        <v>642299</v>
      </c>
      <c r="J110" s="26">
        <f>SUM(J4:J109)</f>
        <v>18439</v>
      </c>
      <c r="K110" s="23">
        <f>uptake_in_those_aged_70_by_ccg989[[#This Row],[Number of adults aged 67 vaccinated in quarter 1]]/uptake_in_those_aged_70_by_ccg989[[#This Row],[Number of adults aged 67 eligible in quarter 1]]*100</f>
        <v>2.8707813650651799</v>
      </c>
      <c r="L110" s="26">
        <f>SUM(L4:L109)</f>
        <v>613738</v>
      </c>
      <c r="M110" s="26">
        <f>SUM(M4:M109)</f>
        <v>11403</v>
      </c>
      <c r="N110" s="27">
        <f>uptake_in_those_aged_70_by_ccg989[[#This Row],[Number of adults aged 68 vaccinated in quarter 1]]/uptake_in_those_aged_70_by_ccg989[[#This Row],[Number of adults aged 68 eligible in quarter 1]]*100</f>
        <v>1.8579589336166249</v>
      </c>
      <c r="O110" s="26">
        <f>SUM(O4:O109)</f>
        <v>587537</v>
      </c>
      <c r="P110" s="26">
        <f>SUM(P4:P109)</f>
        <v>11425</v>
      </c>
      <c r="Q110" s="27">
        <f>uptake_in_those_aged_70_by_ccg989[[#This Row],[Number of adults aged 69 vaccinated in quarter 1]]/uptake_in_those_aged_70_by_ccg989[[#This Row],[Number of adults aged 69 eligible in quarter 1]]*100</f>
        <v>1.944558385259141</v>
      </c>
      <c r="R110" s="26">
        <f>SUM(R4:R109)</f>
        <v>556305</v>
      </c>
      <c r="S110" s="26">
        <f>SUM(S4:S109)</f>
        <v>51530</v>
      </c>
      <c r="T110" s="23">
        <f>uptake_in_those_aged_70_by_ccg989[[#This Row],[Number of adults aged 70 vaccinated in quarter 1]]/uptake_in_those_aged_70_by_ccg989[[#This Row],[Number of adults aged 70 eligible in quarter 1]]*100</f>
        <v>9.2629043420425834</v>
      </c>
      <c r="U110" s="26">
        <f>SUM(U4:U109)</f>
        <v>548658</v>
      </c>
      <c r="V110" s="26">
        <f>SUM(V4:V109)</f>
        <v>247393</v>
      </c>
      <c r="W110" s="27">
        <f>uptake_in_those_aged_70_by_ccg989[[#This Row],[Number of adults aged 71 vaccinated in quarter 1]]/uptake_in_those_aged_70_by_ccg989[[#This Row],[Number of adults aged 71 eligible in quarter 1]]*100</f>
        <v>45.090566436650882</v>
      </c>
      <c r="X110" s="26">
        <f>SUM(X4:X109)</f>
        <v>538213</v>
      </c>
      <c r="Y110" s="26">
        <f>SUM(Y4:Y109)</f>
        <v>150431</v>
      </c>
      <c r="Z110" s="23">
        <f>uptake_in_those_aged_70_by_ccg989[[#This Row],[Number of adults aged 72 vaccinated in quarter 1]]/uptake_in_those_aged_70_by_ccg989[[#This Row],[Number of adults aged 72 eligible in quarter 1]]*100</f>
        <v>27.95008667572132</v>
      </c>
      <c r="AA110" s="26">
        <f>SUM(AA4:AA109)</f>
        <v>515286</v>
      </c>
      <c r="AB110" s="26">
        <f>SUM(AB4:AB109)</f>
        <v>87757</v>
      </c>
      <c r="AC110" s="23">
        <f>uptake_in_those_aged_70_by_ccg989[[#This Row],[Number of adults aged 73 vaccinated in quarter 1]]/uptake_in_those_aged_70_by_ccg989[[#This Row],[Number of adults aged 73 eligible in quarter 1]]*100</f>
        <v>17.030736328951303</v>
      </c>
      <c r="AD110" s="26">
        <f>SUM(AD4:AD109)</f>
        <v>510016</v>
      </c>
      <c r="AE110" s="26">
        <f>SUM(AE4:AE109)</f>
        <v>64745</v>
      </c>
      <c r="AF110" s="23">
        <f>uptake_in_those_aged_70_by_ccg989[[#This Row],[Number of adults aged 74 vaccinated in quarter 1]]/uptake_in_those_aged_70_by_ccg989[[#This Row],[Number of adults aged 74 eligible in quarter 1]]*100</f>
        <v>12.694699774124734</v>
      </c>
      <c r="AG110" s="26">
        <f>SUM(AG4:AG109)</f>
        <v>506774</v>
      </c>
      <c r="AH110" s="26">
        <f>SUM(AH4:AH109)</f>
        <v>53224</v>
      </c>
      <c r="AI110" s="23">
        <f>uptake_in_those_aged_70_by_ccg989[[#This Row],[Number of adults aged 75 vaccinated in quarter 1]]/uptake_in_those_aged_70_by_ccg989[[#This Row],[Number of adults aged 75 eligible in quarter 1]]*100</f>
        <v>10.502511967859441</v>
      </c>
      <c r="AJ110" s="26">
        <f>SUM(AJ4:AJ109)</f>
        <v>511491</v>
      </c>
      <c r="AK110" s="26">
        <f>SUM(AK4:AK109)</f>
        <v>41577</v>
      </c>
      <c r="AL110" s="27">
        <f>uptake_in_those_aged_70_by_ccg989[[#This Row],[Number of adults aged 76 vaccinated in quarter 1]]/uptake_in_those_aged_70_by_ccg989[[#This Row],[Number of adults aged 76 eligible in quarter 1]]*100</f>
        <v>8.1285887728229831</v>
      </c>
      <c r="AM110" s="26">
        <f>SUM(AM4:AM109)</f>
        <v>526420</v>
      </c>
      <c r="AN110" s="26">
        <f>SUM(AN4:AN109)</f>
        <v>34823</v>
      </c>
      <c r="AO110" s="27">
        <f>uptake_in_those_aged_70_by_ccg989[[#This Row],[Number of adults aged 77 vaccinated in quarter 1]]/uptake_in_those_aged_70_by_ccg989[[#This Row],[Number of adults aged 77 eligible in quarter 1]]*100</f>
        <v>6.6150602180768212</v>
      </c>
      <c r="AP110" s="26">
        <f>SUM(AP4:AP109)</f>
        <v>575196</v>
      </c>
      <c r="AQ110" s="26">
        <f>SUM(AQ4:AQ109)</f>
        <v>31140</v>
      </c>
      <c r="AR110" s="27">
        <f>uptake_in_those_aged_70_by_ccg989[[#This Row],[Number of adults aged 78 vaccinated in quarter 1]]/uptake_in_those_aged_70_by_ccg989[[#This Row],[Number of adults aged 78 eligible in quarter 1]]*100</f>
        <v>5.4138067719525171</v>
      </c>
      <c r="AS110" s="26">
        <f>SUM(AS4:AS109)</f>
        <v>442797</v>
      </c>
      <c r="AT110" s="26">
        <f>SUM(AT4:AT109)</f>
        <v>19037</v>
      </c>
      <c r="AU110" s="23">
        <f>uptake_in_those_aged_70_by_ccg989[[#This Row],[Number of adults aged 79 vaccinated in quarter 1]]/uptake_in_those_aged_70_by_ccg989[[#This Row],[Number of adults aged 79 eligible in quarter 1]]*100</f>
        <v>4.2992612867747528</v>
      </c>
      <c r="AV110" s="26">
        <f>SUM(AV4:AV109)</f>
        <v>396166</v>
      </c>
      <c r="AW110" s="26">
        <f>SUM(AW4:AW109)</f>
        <v>13770</v>
      </c>
      <c r="AX110" s="27">
        <f>uptake_in_those_aged_70_by_ccg989[[#This Row],[Number of adults aged 80 vaccinated in quarter 1]]/uptake_in_those_aged_70_by_ccg989[[#This Row],[Number of adults aged 80 eligible in quarter 1]]*100</f>
        <v>3.4758156934214446</v>
      </c>
    </row>
    <row r="111" spans="1:50" x14ac:dyDescent="0.2">
      <c r="C111" s="21"/>
      <c r="D111" s="21"/>
      <c r="F111" s="21"/>
      <c r="G111" s="21"/>
      <c r="I111" s="21"/>
      <c r="J111" s="21"/>
      <c r="L111" s="21"/>
      <c r="M111" s="21"/>
      <c r="U111" s="21"/>
      <c r="V111" s="21"/>
      <c r="W111" s="21"/>
      <c r="X111" s="21"/>
      <c r="Y111" s="21"/>
      <c r="Z111" s="21"/>
      <c r="AD111" s="21"/>
      <c r="AE111" s="21"/>
      <c r="AF111" s="21"/>
    </row>
  </sheetData>
  <pageMargins left="0.70000000000000007" right="0.70000000000000007" top="0.75" bottom="0.75" header="0.30000000000000004" footer="0.30000000000000004"/>
  <pageSetup paperSize="9" fitToWidth="0" fitToHeight="0" orientation="portrait" horizontalDpi="4294967293"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7768-E8DA-4A64-8BF1-44A93C53B8E3}">
  <dimension ref="A1:AX157"/>
  <sheetViews>
    <sheetView zoomScale="90" zoomScaleNormal="90" workbookViewId="0"/>
  </sheetViews>
  <sheetFormatPr defaultColWidth="11.21875" defaultRowHeight="15" x14ac:dyDescent="0.2"/>
  <cols>
    <col min="1" max="1" width="11.21875" customWidth="1"/>
    <col min="2" max="2" width="42.5546875" customWidth="1"/>
    <col min="3" max="3" width="61.21875" customWidth="1"/>
    <col min="4" max="4" width="47.5546875" customWidth="1"/>
    <col min="5" max="5" width="40.77734375" customWidth="1"/>
    <col min="6" max="6" width="43.88671875" bestFit="1" customWidth="1"/>
    <col min="7" max="7" width="47.33203125" bestFit="1" customWidth="1"/>
    <col min="8" max="8" width="40" bestFit="1" customWidth="1"/>
    <col min="9" max="9" width="43.88671875" bestFit="1" customWidth="1"/>
    <col min="10" max="10" width="47.33203125" bestFit="1" customWidth="1"/>
    <col min="11" max="11" width="40" bestFit="1" customWidth="1"/>
    <col min="12" max="12" width="43.88671875" bestFit="1" customWidth="1"/>
    <col min="13" max="13" width="47.33203125" bestFit="1" customWidth="1"/>
    <col min="14" max="14" width="40" bestFit="1" customWidth="1"/>
    <col min="15" max="20" width="40" customWidth="1"/>
    <col min="21" max="21" width="39.6640625" bestFit="1" customWidth="1"/>
    <col min="22" max="22" width="43.88671875" bestFit="1" customWidth="1"/>
    <col min="23" max="26" width="43.88671875" customWidth="1"/>
    <col min="27" max="27" width="37.6640625" bestFit="1" customWidth="1"/>
    <col min="28" max="28" width="47.33203125" bestFit="1" customWidth="1"/>
    <col min="29" max="29" width="39.88671875" bestFit="1" customWidth="1"/>
    <col min="30" max="30" width="44.109375" bestFit="1" customWidth="1"/>
    <col min="31" max="31" width="47.33203125" bestFit="1" customWidth="1"/>
    <col min="32" max="32" width="39.88671875" bestFit="1" customWidth="1"/>
    <col min="33" max="33" width="44.109375" bestFit="1" customWidth="1"/>
    <col min="34" max="34" width="47.33203125" bestFit="1" customWidth="1"/>
    <col min="35" max="35" width="39.88671875" bestFit="1" customWidth="1"/>
    <col min="36" max="36" width="44.109375" bestFit="1" customWidth="1"/>
    <col min="37" max="37" width="47.33203125" bestFit="1" customWidth="1"/>
    <col min="38" max="38" width="39.88671875" bestFit="1" customWidth="1"/>
    <col min="39" max="39" width="44.109375" bestFit="1" customWidth="1"/>
    <col min="40" max="40" width="47.33203125" bestFit="1" customWidth="1"/>
    <col min="41" max="41" width="39.88671875" bestFit="1" customWidth="1"/>
    <col min="42" max="42" width="45.109375" bestFit="1" customWidth="1"/>
    <col min="43" max="43" width="48.33203125" bestFit="1" customWidth="1"/>
    <col min="44" max="44" width="40.88671875" bestFit="1" customWidth="1"/>
    <col min="45" max="45" width="45.109375" bestFit="1" customWidth="1"/>
    <col min="46" max="46" width="48.33203125" bestFit="1" customWidth="1"/>
    <col min="47" max="47" width="42" bestFit="1" customWidth="1"/>
    <col min="48" max="48" width="45.109375" bestFit="1" customWidth="1"/>
    <col min="49" max="49" width="48.33203125" bestFit="1" customWidth="1"/>
    <col min="50" max="50" width="41.33203125" bestFit="1" customWidth="1"/>
  </cols>
  <sheetData>
    <row r="1" spans="1:50" ht="20.25" x14ac:dyDescent="0.3">
      <c r="A1" s="16" t="s">
        <v>708</v>
      </c>
      <c r="B1" s="11"/>
      <c r="C1" s="11"/>
      <c r="D1" s="11"/>
      <c r="E1" s="11"/>
    </row>
    <row r="2" spans="1:50" x14ac:dyDescent="0.2">
      <c r="A2" t="s">
        <v>16</v>
      </c>
    </row>
    <row r="3" spans="1:50" ht="15.75" x14ac:dyDescent="0.25">
      <c r="A3" s="13" t="s">
        <v>707</v>
      </c>
      <c r="B3" s="13" t="s">
        <v>706</v>
      </c>
      <c r="C3" s="19" t="s">
        <v>19</v>
      </c>
      <c r="D3" s="19" t="s">
        <v>20</v>
      </c>
      <c r="E3" s="19" t="s">
        <v>21</v>
      </c>
      <c r="F3" s="19" t="s">
        <v>633</v>
      </c>
      <c r="G3" s="19" t="s">
        <v>634</v>
      </c>
      <c r="H3" s="19" t="s">
        <v>635</v>
      </c>
      <c r="I3" s="19" t="s">
        <v>636</v>
      </c>
      <c r="J3" s="19" t="s">
        <v>637</v>
      </c>
      <c r="K3" s="19" t="s">
        <v>638</v>
      </c>
      <c r="L3" s="19" t="s">
        <v>639</v>
      </c>
      <c r="M3" s="19" t="s">
        <v>640</v>
      </c>
      <c r="N3" s="19" t="s">
        <v>641</v>
      </c>
      <c r="O3" s="19" t="s">
        <v>642</v>
      </c>
      <c r="P3" s="19" t="s">
        <v>643</v>
      </c>
      <c r="Q3" s="19" t="s">
        <v>644</v>
      </c>
      <c r="R3" s="19" t="s">
        <v>629</v>
      </c>
      <c r="S3" s="19" t="s">
        <v>630</v>
      </c>
      <c r="T3" s="19" t="s">
        <v>645</v>
      </c>
      <c r="U3" s="19" t="s">
        <v>646</v>
      </c>
      <c r="V3" s="19" t="s">
        <v>647</v>
      </c>
      <c r="W3" s="19" t="s">
        <v>648</v>
      </c>
      <c r="X3" s="19" t="s">
        <v>649</v>
      </c>
      <c r="Y3" s="19" t="s">
        <v>650</v>
      </c>
      <c r="Z3" s="19" t="s">
        <v>651</v>
      </c>
      <c r="AA3" s="19" t="s">
        <v>652</v>
      </c>
      <c r="AB3" s="19" t="s">
        <v>653</v>
      </c>
      <c r="AC3" s="19" t="s">
        <v>654</v>
      </c>
      <c r="AD3" s="19" t="s">
        <v>655</v>
      </c>
      <c r="AE3" s="19" t="s">
        <v>656</v>
      </c>
      <c r="AF3" s="19" t="s">
        <v>657</v>
      </c>
      <c r="AG3" s="19" t="s">
        <v>658</v>
      </c>
      <c r="AH3" s="19" t="s">
        <v>659</v>
      </c>
      <c r="AI3" s="19" t="s">
        <v>660</v>
      </c>
      <c r="AJ3" s="19" t="s">
        <v>661</v>
      </c>
      <c r="AK3" s="19" t="s">
        <v>662</v>
      </c>
      <c r="AL3" s="19" t="s">
        <v>663</v>
      </c>
      <c r="AM3" s="19" t="s">
        <v>664</v>
      </c>
      <c r="AN3" s="19" t="s">
        <v>665</v>
      </c>
      <c r="AO3" s="19" t="s">
        <v>666</v>
      </c>
      <c r="AP3" s="19" t="s">
        <v>667</v>
      </c>
      <c r="AQ3" s="19" t="s">
        <v>668</v>
      </c>
      <c r="AR3" s="19" t="s">
        <v>669</v>
      </c>
      <c r="AS3" s="19" t="s">
        <v>670</v>
      </c>
      <c r="AT3" s="19" t="s">
        <v>671</v>
      </c>
      <c r="AU3" s="19" t="s">
        <v>672</v>
      </c>
      <c r="AV3" s="19" t="s">
        <v>673</v>
      </c>
      <c r="AW3" s="19" t="s">
        <v>674</v>
      </c>
      <c r="AX3" s="19" t="s">
        <v>675</v>
      </c>
    </row>
    <row r="4" spans="1:50" x14ac:dyDescent="0.2">
      <c r="A4" t="s">
        <v>325</v>
      </c>
      <c r="B4" t="s">
        <v>326</v>
      </c>
      <c r="C4">
        <v>1266</v>
      </c>
      <c r="D4">
        <v>71</v>
      </c>
      <c r="E4" s="20">
        <f>uptake_in_those_aged_70_by_ccg98910[[#This Row],[Number of adults aged 65 vaccinated in quarter 1]]/uptake_in_those_aged_70_by_ccg98910[[#This Row],[Number of adults aged 65 eligible in quarter 1]]*100</f>
        <v>5.6082148499210112</v>
      </c>
      <c r="F4" s="35">
        <v>1353</v>
      </c>
      <c r="G4" s="35">
        <v>435</v>
      </c>
      <c r="H4" s="20">
        <f>uptake_in_those_aged_70_by_ccg98910[[#This Row],[Number of adults aged 66 vaccinated in quarter 1]]/uptake_in_those_aged_70_by_ccg98910[[#This Row],[Number of adults aged 66 eligible in quarter 1]]*100</f>
        <v>32.150776053215083</v>
      </c>
      <c r="I4" s="21">
        <v>1180</v>
      </c>
      <c r="J4">
        <v>21</v>
      </c>
      <c r="K4" s="20">
        <f>uptake_in_those_aged_70_by_ccg98910[[#This Row],[Number of adults aged 67 vaccinated in quarter 1]]/uptake_in_those_aged_70_by_ccg98910[[#This Row],[Number of adults aged 67 eligible in quarter 1]]*100</f>
        <v>1.7796610169491527</v>
      </c>
      <c r="L4">
        <v>1220</v>
      </c>
      <c r="M4">
        <v>12</v>
      </c>
      <c r="N4" s="25">
        <f>uptake_in_those_aged_70_by_ccg98910[[#This Row],[Number of adults aged 68 vaccinated in quarter 1]]/uptake_in_those_aged_70_by_ccg98910[[#This Row],[Number of adults aged 68 eligible in quarter 1]]*100</f>
        <v>0.98360655737704927</v>
      </c>
      <c r="O4" s="21">
        <v>1077</v>
      </c>
      <c r="P4" s="21">
        <v>13</v>
      </c>
      <c r="Q4" s="25">
        <f>uptake_in_those_aged_70_by_ccg98910[[#This Row],[Number of adults aged 69 vaccinated in quarter 1]]/uptake_in_those_aged_70_by_ccg98910[[#This Row],[Number of adults aged 69 eligible in quarter 1]]*100</f>
        <v>1.2070566388115136</v>
      </c>
      <c r="R4">
        <v>1081</v>
      </c>
      <c r="S4">
        <v>108</v>
      </c>
      <c r="T4" s="20">
        <f>uptake_in_those_aged_70_by_ccg98910[[#This Row],[Number of adults aged 70 vaccinated in quarter 1]]/uptake_in_those_aged_70_by_ccg98910[[#This Row],[Number of adults aged 70 eligible in quarter 1]]*100</f>
        <v>9.990749306197964</v>
      </c>
      <c r="U4">
        <v>987</v>
      </c>
      <c r="V4">
        <v>463</v>
      </c>
      <c r="W4" s="20">
        <f>uptake_in_those_aged_70_by_ccg98910[[#This Row],[Number of adults aged 71 vaccinated in quarter 1]]/uptake_in_those_aged_70_by_ccg98910[[#This Row],[Number of adults aged 71 eligible in quarter 1]]*100</f>
        <v>46.909827760891595</v>
      </c>
      <c r="X4">
        <v>977</v>
      </c>
      <c r="Y4">
        <v>193</v>
      </c>
      <c r="Z4" s="20">
        <f>uptake_in_those_aged_70_by_ccg98910[[#This Row],[Number of adults aged 72 vaccinated in quarter 1]]/uptake_in_those_aged_70_by_ccg98910[[#This Row],[Number of adults aged 72 eligible in quarter 1]]*100</f>
        <v>19.75435005117707</v>
      </c>
      <c r="AA4">
        <v>989</v>
      </c>
      <c r="AB4">
        <v>124</v>
      </c>
      <c r="AC4" s="20">
        <f>uptake_in_those_aged_70_by_ccg98910[[#This Row],[Number of adults aged 73 vaccinated in quarter 1]]/uptake_in_those_aged_70_by_ccg98910[[#This Row],[Number of adults aged 73 eligible in quarter 1]]*100</f>
        <v>12.537917087967642</v>
      </c>
      <c r="AD4">
        <v>938</v>
      </c>
      <c r="AE4">
        <v>105</v>
      </c>
      <c r="AF4" s="20">
        <f>uptake_in_those_aged_70_by_ccg98910[[#This Row],[Number of adults aged 74 vaccinated in quarter 1]]/uptake_in_those_aged_70_by_ccg98910[[#This Row],[Number of adults aged 74 eligible in quarter 1]]*100</f>
        <v>11.194029850746269</v>
      </c>
      <c r="AG4">
        <v>935</v>
      </c>
      <c r="AH4" s="21">
        <v>78</v>
      </c>
      <c r="AI4" s="20">
        <f>uptake_in_those_aged_70_by_ccg98910[[#This Row],[Number of adults aged 75 vaccinated in quarter 1]]/uptake_in_those_aged_70_by_ccg98910[[#This Row],[Number of adults aged 75 eligible in quarter 1]]*100</f>
        <v>8.3422459893048124</v>
      </c>
      <c r="AJ4">
        <v>924</v>
      </c>
      <c r="AK4">
        <v>74</v>
      </c>
      <c r="AL4" s="20">
        <f>uptake_in_those_aged_70_by_ccg98910[[#This Row],[Number of adults aged 76 vaccinated in quarter 1]]/uptake_in_those_aged_70_by_ccg98910[[#This Row],[Number of adults aged 76 eligible in quarter 1]]*100</f>
        <v>8.0086580086580081</v>
      </c>
      <c r="AM4">
        <v>935</v>
      </c>
      <c r="AN4" s="21">
        <v>74</v>
      </c>
      <c r="AO4" s="25">
        <f>uptake_in_those_aged_70_by_ccg98910[[#This Row],[Number of adults aged 77 vaccinated in quarter 1]]/uptake_in_those_aged_70_by_ccg98910[[#This Row],[Number of adults aged 77 eligible in quarter 1]]*100</f>
        <v>7.9144385026737973</v>
      </c>
      <c r="AP4">
        <v>985</v>
      </c>
      <c r="AQ4">
        <v>79</v>
      </c>
      <c r="AR4" s="20">
        <f>uptake_in_those_aged_70_by_ccg98910[[#This Row],[Number of adults aged 78 vaccinated in quarter 1]]/uptake_in_those_aged_70_by_ccg98910[[#This Row],[Number of adults aged 78 eligible in quarter 1]]*100</f>
        <v>8.0203045685279175</v>
      </c>
      <c r="AS4">
        <v>720</v>
      </c>
      <c r="AT4">
        <v>37</v>
      </c>
      <c r="AU4" s="20">
        <f>uptake_in_those_aged_70_by_ccg98910[[#This Row],[Number of adults aged 79 vaccinated in quarter 1]]/uptake_in_those_aged_70_by_ccg98910[[#This Row],[Number of adults aged 79 eligible in quarter 1]]*100</f>
        <v>5.1388888888888884</v>
      </c>
      <c r="AV4">
        <v>639</v>
      </c>
      <c r="AW4">
        <v>45</v>
      </c>
      <c r="AX4" s="25">
        <f>uptake_in_those_aged_70_by_ccg98910[[#This Row],[Number of adults aged 80 vaccinated in quarter 1]]/uptake_in_those_aged_70_by_ccg98910[[#This Row],[Number of adults aged 80 eligible in quarter 1]]*100</f>
        <v>7.042253521126761</v>
      </c>
    </row>
    <row r="5" spans="1:50" x14ac:dyDescent="0.2">
      <c r="A5" t="s">
        <v>327</v>
      </c>
      <c r="B5" t="s">
        <v>328</v>
      </c>
      <c r="C5">
        <v>1848</v>
      </c>
      <c r="D5">
        <v>67</v>
      </c>
      <c r="E5" s="20">
        <f>uptake_in_those_aged_70_by_ccg98910[[#This Row],[Number of adults aged 65 vaccinated in quarter 1]]/uptake_in_those_aged_70_by_ccg98910[[#This Row],[Number of adults aged 65 eligible in quarter 1]]*100</f>
        <v>3.6255411255411256</v>
      </c>
      <c r="F5" s="35">
        <v>1773</v>
      </c>
      <c r="G5" s="35">
        <v>482</v>
      </c>
      <c r="H5" s="20">
        <f>uptake_in_those_aged_70_by_ccg98910[[#This Row],[Number of adults aged 66 vaccinated in quarter 1]]/uptake_in_those_aged_70_by_ccg98910[[#This Row],[Number of adults aged 66 eligible in quarter 1]]*100</f>
        <v>27.185561195713483</v>
      </c>
      <c r="I5" s="21">
        <v>1852</v>
      </c>
      <c r="J5">
        <v>24</v>
      </c>
      <c r="K5" s="20">
        <f>uptake_in_those_aged_70_by_ccg98910[[#This Row],[Number of adults aged 67 vaccinated in quarter 1]]/uptake_in_those_aged_70_by_ccg98910[[#This Row],[Number of adults aged 67 eligible in quarter 1]]*100</f>
        <v>1.2958963282937366</v>
      </c>
      <c r="L5">
        <v>1735</v>
      </c>
      <c r="M5">
        <v>14</v>
      </c>
      <c r="N5" s="25">
        <f>uptake_in_those_aged_70_by_ccg98910[[#This Row],[Number of adults aged 68 vaccinated in quarter 1]]/uptake_in_those_aged_70_by_ccg98910[[#This Row],[Number of adults aged 68 eligible in quarter 1]]*100</f>
        <v>0.80691642651296824</v>
      </c>
      <c r="O5" s="21">
        <v>1605</v>
      </c>
      <c r="P5" s="21">
        <v>25</v>
      </c>
      <c r="Q5" s="25">
        <f>uptake_in_those_aged_70_by_ccg98910[[#This Row],[Number of adults aged 69 vaccinated in quarter 1]]/uptake_in_those_aged_70_by_ccg98910[[#This Row],[Number of adults aged 69 eligible in quarter 1]]*100</f>
        <v>1.557632398753894</v>
      </c>
      <c r="R5">
        <v>1525</v>
      </c>
      <c r="S5">
        <v>111</v>
      </c>
      <c r="T5" s="20">
        <f>uptake_in_those_aged_70_by_ccg98910[[#This Row],[Number of adults aged 70 vaccinated in quarter 1]]/uptake_in_those_aged_70_by_ccg98910[[#This Row],[Number of adults aged 70 eligible in quarter 1]]*100</f>
        <v>7.278688524590164</v>
      </c>
      <c r="U5">
        <v>1450</v>
      </c>
      <c r="V5">
        <v>605</v>
      </c>
      <c r="W5" s="20">
        <f>uptake_in_those_aged_70_by_ccg98910[[#This Row],[Number of adults aged 71 vaccinated in quarter 1]]/uptake_in_those_aged_70_by_ccg98910[[#This Row],[Number of adults aged 71 eligible in quarter 1]]*100</f>
        <v>41.724137931034484</v>
      </c>
      <c r="X5">
        <v>1397</v>
      </c>
      <c r="Y5">
        <v>353</v>
      </c>
      <c r="Z5" s="20">
        <f>uptake_in_those_aged_70_by_ccg98910[[#This Row],[Number of adults aged 72 vaccinated in quarter 1]]/uptake_in_those_aged_70_by_ccg98910[[#This Row],[Number of adults aged 72 eligible in quarter 1]]*100</f>
        <v>25.268432355046528</v>
      </c>
      <c r="AA5">
        <v>1323</v>
      </c>
      <c r="AB5">
        <v>170</v>
      </c>
      <c r="AC5" s="20">
        <f>uptake_in_those_aged_70_by_ccg98910[[#This Row],[Number of adults aged 73 vaccinated in quarter 1]]/uptake_in_those_aged_70_by_ccg98910[[#This Row],[Number of adults aged 73 eligible in quarter 1]]*100</f>
        <v>12.849584278155707</v>
      </c>
      <c r="AD5">
        <v>1260</v>
      </c>
      <c r="AE5">
        <v>122</v>
      </c>
      <c r="AF5" s="20">
        <f>uptake_in_those_aged_70_by_ccg98910[[#This Row],[Number of adults aged 74 vaccinated in quarter 1]]/uptake_in_those_aged_70_by_ccg98910[[#This Row],[Number of adults aged 74 eligible in quarter 1]]*100</f>
        <v>9.6825396825396837</v>
      </c>
      <c r="AG5">
        <v>1199</v>
      </c>
      <c r="AH5" s="21">
        <v>89</v>
      </c>
      <c r="AI5" s="20">
        <f>uptake_in_those_aged_70_by_ccg98910[[#This Row],[Number of adults aged 75 vaccinated in quarter 1]]/uptake_in_those_aged_70_by_ccg98910[[#This Row],[Number of adults aged 75 eligible in quarter 1]]*100</f>
        <v>7.4228523769808179</v>
      </c>
      <c r="AJ5">
        <v>1170</v>
      </c>
      <c r="AK5">
        <v>50</v>
      </c>
      <c r="AL5" s="20">
        <f>uptake_in_those_aged_70_by_ccg98910[[#This Row],[Number of adults aged 76 vaccinated in quarter 1]]/uptake_in_those_aged_70_by_ccg98910[[#This Row],[Number of adults aged 76 eligible in quarter 1]]*100</f>
        <v>4.2735042735042734</v>
      </c>
      <c r="AM5">
        <v>1174</v>
      </c>
      <c r="AN5" s="21">
        <v>52</v>
      </c>
      <c r="AO5" s="25">
        <f>uptake_in_those_aged_70_by_ccg98910[[#This Row],[Number of adults aged 77 vaccinated in quarter 1]]/uptake_in_those_aged_70_by_ccg98910[[#This Row],[Number of adults aged 77 eligible in quarter 1]]*100</f>
        <v>4.4293015332197614</v>
      </c>
      <c r="AP5">
        <v>1317</v>
      </c>
      <c r="AQ5">
        <v>56</v>
      </c>
      <c r="AR5" s="20">
        <f>uptake_in_those_aged_70_by_ccg98910[[#This Row],[Number of adults aged 78 vaccinated in quarter 1]]/uptake_in_those_aged_70_by_ccg98910[[#This Row],[Number of adults aged 78 eligible in quarter 1]]*100</f>
        <v>4.2520880789673496</v>
      </c>
      <c r="AS5">
        <v>967</v>
      </c>
      <c r="AT5">
        <v>29</v>
      </c>
      <c r="AU5" s="20">
        <f>uptake_in_those_aged_70_by_ccg98910[[#This Row],[Number of adults aged 79 vaccinated in quarter 1]]/uptake_in_those_aged_70_by_ccg98910[[#This Row],[Number of adults aged 79 eligible in quarter 1]]*100</f>
        <v>2.9989658738366081</v>
      </c>
      <c r="AV5">
        <v>840</v>
      </c>
      <c r="AW5">
        <v>22</v>
      </c>
      <c r="AX5" s="25">
        <f>uptake_in_those_aged_70_by_ccg98910[[#This Row],[Number of adults aged 80 vaccinated in quarter 1]]/uptake_in_those_aged_70_by_ccg98910[[#This Row],[Number of adults aged 80 eligible in quarter 1]]*100</f>
        <v>2.6190476190476191</v>
      </c>
    </row>
    <row r="6" spans="1:50" x14ac:dyDescent="0.2">
      <c r="A6" t="s">
        <v>329</v>
      </c>
      <c r="B6" t="s">
        <v>330</v>
      </c>
      <c r="C6">
        <v>1880</v>
      </c>
      <c r="D6">
        <v>113</v>
      </c>
      <c r="E6" s="20">
        <f>uptake_in_those_aged_70_by_ccg98910[[#This Row],[Number of adults aged 65 vaccinated in quarter 1]]/uptake_in_those_aged_70_by_ccg98910[[#This Row],[Number of adults aged 65 eligible in quarter 1]]*100</f>
        <v>6.0106382978723403</v>
      </c>
      <c r="F6" s="35">
        <v>1853</v>
      </c>
      <c r="G6" s="35">
        <v>638</v>
      </c>
      <c r="H6" s="20">
        <f>uptake_in_those_aged_70_by_ccg98910[[#This Row],[Number of adults aged 66 vaccinated in quarter 1]]/uptake_in_those_aged_70_by_ccg98910[[#This Row],[Number of adults aged 66 eligible in quarter 1]]*100</f>
        <v>34.430652995143014</v>
      </c>
      <c r="I6" s="21">
        <v>1842</v>
      </c>
      <c r="J6">
        <v>24</v>
      </c>
      <c r="K6" s="20">
        <f>uptake_in_those_aged_70_by_ccg98910[[#This Row],[Number of adults aged 67 vaccinated in quarter 1]]/uptake_in_those_aged_70_by_ccg98910[[#This Row],[Number of adults aged 67 eligible in quarter 1]]*100</f>
        <v>1.3029315960912053</v>
      </c>
      <c r="L6">
        <v>1725</v>
      </c>
      <c r="M6">
        <v>14</v>
      </c>
      <c r="N6" s="25">
        <f>uptake_in_those_aged_70_by_ccg98910[[#This Row],[Number of adults aged 68 vaccinated in quarter 1]]/uptake_in_those_aged_70_by_ccg98910[[#This Row],[Number of adults aged 68 eligible in quarter 1]]*100</f>
        <v>0.81159420289855078</v>
      </c>
      <c r="O6" s="21">
        <v>1683</v>
      </c>
      <c r="P6" s="21">
        <v>12</v>
      </c>
      <c r="Q6" s="25">
        <f>uptake_in_those_aged_70_by_ccg98910[[#This Row],[Number of adults aged 69 vaccinated in quarter 1]]/uptake_in_those_aged_70_by_ccg98910[[#This Row],[Number of adults aged 69 eligible in quarter 1]]*100</f>
        <v>0.71301247771836007</v>
      </c>
      <c r="R6">
        <v>1550</v>
      </c>
      <c r="S6">
        <v>120</v>
      </c>
      <c r="T6" s="20">
        <f>uptake_in_those_aged_70_by_ccg98910[[#This Row],[Number of adults aged 70 vaccinated in quarter 1]]/uptake_in_those_aged_70_by_ccg98910[[#This Row],[Number of adults aged 70 eligible in quarter 1]]*100</f>
        <v>7.741935483870968</v>
      </c>
      <c r="U6">
        <v>1564</v>
      </c>
      <c r="V6">
        <v>712</v>
      </c>
      <c r="W6" s="20">
        <f>uptake_in_those_aged_70_by_ccg98910[[#This Row],[Number of adults aged 71 vaccinated in quarter 1]]/uptake_in_those_aged_70_by_ccg98910[[#This Row],[Number of adults aged 71 eligible in quarter 1]]*100</f>
        <v>45.524296675191813</v>
      </c>
      <c r="X6">
        <v>1533</v>
      </c>
      <c r="Y6">
        <v>489</v>
      </c>
      <c r="Z6" s="20">
        <f>uptake_in_those_aged_70_by_ccg98910[[#This Row],[Number of adults aged 72 vaccinated in quarter 1]]/uptake_in_those_aged_70_by_ccg98910[[#This Row],[Number of adults aged 72 eligible in quarter 1]]*100</f>
        <v>31.898238747553815</v>
      </c>
      <c r="AA6">
        <v>1439</v>
      </c>
      <c r="AB6">
        <v>245</v>
      </c>
      <c r="AC6" s="20">
        <f>uptake_in_those_aged_70_by_ccg98910[[#This Row],[Number of adults aged 73 vaccinated in quarter 1]]/uptake_in_those_aged_70_by_ccg98910[[#This Row],[Number of adults aged 73 eligible in quarter 1]]*100</f>
        <v>17.025712300208479</v>
      </c>
      <c r="AD6">
        <v>1473</v>
      </c>
      <c r="AE6">
        <v>135</v>
      </c>
      <c r="AF6" s="20">
        <f>uptake_in_those_aged_70_by_ccg98910[[#This Row],[Number of adults aged 74 vaccinated in quarter 1]]/uptake_in_those_aged_70_by_ccg98910[[#This Row],[Number of adults aged 74 eligible in quarter 1]]*100</f>
        <v>9.1649694501018324</v>
      </c>
      <c r="AG6">
        <v>1429</v>
      </c>
      <c r="AH6" s="21">
        <v>98</v>
      </c>
      <c r="AI6" s="20">
        <f>uptake_in_those_aged_70_by_ccg98910[[#This Row],[Number of adults aged 75 vaccinated in quarter 1]]/uptake_in_those_aged_70_by_ccg98910[[#This Row],[Number of adults aged 75 eligible in quarter 1]]*100</f>
        <v>6.8579426172148352</v>
      </c>
      <c r="AJ6">
        <v>1474</v>
      </c>
      <c r="AK6">
        <v>93</v>
      </c>
      <c r="AL6" s="20">
        <f>uptake_in_those_aged_70_by_ccg98910[[#This Row],[Number of adults aged 76 vaccinated in quarter 1]]/uptake_in_those_aged_70_by_ccg98910[[#This Row],[Number of adults aged 76 eligible in quarter 1]]*100</f>
        <v>6.3093622795115341</v>
      </c>
      <c r="AM6">
        <v>1534</v>
      </c>
      <c r="AN6" s="21">
        <v>72</v>
      </c>
      <c r="AO6" s="25">
        <f>uptake_in_those_aged_70_by_ccg98910[[#This Row],[Number of adults aged 77 vaccinated in quarter 1]]/uptake_in_those_aged_70_by_ccg98910[[#This Row],[Number of adults aged 77 eligible in quarter 1]]*100</f>
        <v>4.6936114732724903</v>
      </c>
      <c r="AP6">
        <v>1690</v>
      </c>
      <c r="AQ6">
        <v>71</v>
      </c>
      <c r="AR6" s="20">
        <f>uptake_in_those_aged_70_by_ccg98910[[#This Row],[Number of adults aged 78 vaccinated in quarter 1]]/uptake_in_those_aged_70_by_ccg98910[[#This Row],[Number of adults aged 78 eligible in quarter 1]]*100</f>
        <v>4.2011834319526624</v>
      </c>
      <c r="AS6">
        <v>1355</v>
      </c>
      <c r="AT6">
        <v>54</v>
      </c>
      <c r="AU6" s="20">
        <f>uptake_in_those_aged_70_by_ccg98910[[#This Row],[Number of adults aged 79 vaccinated in quarter 1]]/uptake_in_those_aged_70_by_ccg98910[[#This Row],[Number of adults aged 79 eligible in quarter 1]]*100</f>
        <v>3.9852398523985242</v>
      </c>
      <c r="AV6">
        <v>1100</v>
      </c>
      <c r="AW6">
        <v>37</v>
      </c>
      <c r="AX6" s="25">
        <f>uptake_in_those_aged_70_by_ccg98910[[#This Row],[Number of adults aged 80 vaccinated in quarter 1]]/uptake_in_those_aged_70_by_ccg98910[[#This Row],[Number of adults aged 80 eligible in quarter 1]]*100</f>
        <v>3.3636363636363638</v>
      </c>
    </row>
    <row r="7" spans="1:50" x14ac:dyDescent="0.2">
      <c r="A7" t="s">
        <v>331</v>
      </c>
      <c r="B7" t="s">
        <v>332</v>
      </c>
      <c r="C7">
        <v>2610</v>
      </c>
      <c r="D7">
        <v>165</v>
      </c>
      <c r="E7" s="20">
        <f>uptake_in_those_aged_70_by_ccg98910[[#This Row],[Number of adults aged 65 vaccinated in quarter 1]]/uptake_in_those_aged_70_by_ccg98910[[#This Row],[Number of adults aged 65 eligible in quarter 1]]*100</f>
        <v>6.3218390804597711</v>
      </c>
      <c r="F7" s="35">
        <v>2537</v>
      </c>
      <c r="G7" s="35">
        <v>806</v>
      </c>
      <c r="H7" s="20">
        <f>uptake_in_those_aged_70_by_ccg98910[[#This Row],[Number of adults aged 66 vaccinated in quarter 1]]/uptake_in_those_aged_70_by_ccg98910[[#This Row],[Number of adults aged 66 eligible in quarter 1]]*100</f>
        <v>31.769806858494288</v>
      </c>
      <c r="I7" s="21">
        <v>2476</v>
      </c>
      <c r="J7">
        <v>50</v>
      </c>
      <c r="K7" s="20">
        <f>uptake_in_those_aged_70_by_ccg98910[[#This Row],[Number of adults aged 67 vaccinated in quarter 1]]/uptake_in_those_aged_70_by_ccg98910[[#This Row],[Number of adults aged 67 eligible in quarter 1]]*100</f>
        <v>2.0193861066235863</v>
      </c>
      <c r="L7">
        <v>2451</v>
      </c>
      <c r="M7">
        <v>32</v>
      </c>
      <c r="N7" s="25">
        <f>uptake_in_those_aged_70_by_ccg98910[[#This Row],[Number of adults aged 68 vaccinated in quarter 1]]/uptake_in_those_aged_70_by_ccg98910[[#This Row],[Number of adults aged 68 eligible in quarter 1]]*100</f>
        <v>1.3055895552835577</v>
      </c>
      <c r="O7" s="21">
        <v>2283</v>
      </c>
      <c r="P7" s="21">
        <v>24</v>
      </c>
      <c r="Q7" s="25">
        <f>uptake_in_those_aged_70_by_ccg98910[[#This Row],[Number of adults aged 69 vaccinated in quarter 1]]/uptake_in_those_aged_70_by_ccg98910[[#This Row],[Number of adults aged 69 eligible in quarter 1]]*100</f>
        <v>1.0512483574244416</v>
      </c>
      <c r="R7">
        <v>2092</v>
      </c>
      <c r="S7">
        <v>220</v>
      </c>
      <c r="T7" s="20">
        <f>uptake_in_those_aged_70_by_ccg98910[[#This Row],[Number of adults aged 70 vaccinated in quarter 1]]/uptake_in_those_aged_70_by_ccg98910[[#This Row],[Number of adults aged 70 eligible in quarter 1]]*100</f>
        <v>10.51625239005736</v>
      </c>
      <c r="U7">
        <v>2122</v>
      </c>
      <c r="V7">
        <v>1083</v>
      </c>
      <c r="W7" s="20">
        <f>uptake_in_those_aged_70_by_ccg98910[[#This Row],[Number of adults aged 71 vaccinated in quarter 1]]/uptake_in_those_aged_70_by_ccg98910[[#This Row],[Number of adults aged 71 eligible in quarter 1]]*100</f>
        <v>51.03675777568332</v>
      </c>
      <c r="X7">
        <v>2031</v>
      </c>
      <c r="Y7">
        <v>518</v>
      </c>
      <c r="Z7" s="20">
        <f>uptake_in_those_aged_70_by_ccg98910[[#This Row],[Number of adults aged 72 vaccinated in quarter 1]]/uptake_in_those_aged_70_by_ccg98910[[#This Row],[Number of adults aged 72 eligible in quarter 1]]*100</f>
        <v>25.50467749876908</v>
      </c>
      <c r="AA7">
        <v>1961</v>
      </c>
      <c r="AB7">
        <v>244</v>
      </c>
      <c r="AC7" s="20">
        <f>uptake_in_those_aged_70_by_ccg98910[[#This Row],[Number of adults aged 73 vaccinated in quarter 1]]/uptake_in_those_aged_70_by_ccg98910[[#This Row],[Number of adults aged 73 eligible in quarter 1]]*100</f>
        <v>12.442631310555839</v>
      </c>
      <c r="AD7">
        <v>1877</v>
      </c>
      <c r="AE7">
        <v>197</v>
      </c>
      <c r="AF7" s="20">
        <f>uptake_in_those_aged_70_by_ccg98910[[#This Row],[Number of adults aged 74 vaccinated in quarter 1]]/uptake_in_those_aged_70_by_ccg98910[[#This Row],[Number of adults aged 74 eligible in quarter 1]]*100</f>
        <v>10.495471497069792</v>
      </c>
      <c r="AG7">
        <v>1896</v>
      </c>
      <c r="AH7" s="21">
        <v>152</v>
      </c>
      <c r="AI7" s="20">
        <f>uptake_in_those_aged_70_by_ccg98910[[#This Row],[Number of adults aged 75 vaccinated in quarter 1]]/uptake_in_those_aged_70_by_ccg98910[[#This Row],[Number of adults aged 75 eligible in quarter 1]]*100</f>
        <v>8.0168776371308024</v>
      </c>
      <c r="AJ7">
        <v>1782</v>
      </c>
      <c r="AK7">
        <v>132</v>
      </c>
      <c r="AL7" s="20">
        <f>uptake_in_those_aged_70_by_ccg98910[[#This Row],[Number of adults aged 76 vaccinated in quarter 1]]/uptake_in_those_aged_70_by_ccg98910[[#This Row],[Number of adults aged 76 eligible in quarter 1]]*100</f>
        <v>7.4074074074074066</v>
      </c>
      <c r="AM7">
        <v>1926</v>
      </c>
      <c r="AN7" s="21">
        <v>108</v>
      </c>
      <c r="AO7" s="25">
        <f>uptake_in_those_aged_70_by_ccg98910[[#This Row],[Number of adults aged 77 vaccinated in quarter 1]]/uptake_in_those_aged_70_by_ccg98910[[#This Row],[Number of adults aged 77 eligible in quarter 1]]*100</f>
        <v>5.6074766355140184</v>
      </c>
      <c r="AP7">
        <v>2076</v>
      </c>
      <c r="AQ7">
        <v>107</v>
      </c>
      <c r="AR7" s="20">
        <f>uptake_in_those_aged_70_by_ccg98910[[#This Row],[Number of adults aged 78 vaccinated in quarter 1]]/uptake_in_those_aged_70_by_ccg98910[[#This Row],[Number of adults aged 78 eligible in quarter 1]]*100</f>
        <v>5.1541425818882463</v>
      </c>
      <c r="AS7">
        <v>1498</v>
      </c>
      <c r="AT7">
        <v>60</v>
      </c>
      <c r="AU7" s="20">
        <f>uptake_in_those_aged_70_by_ccg98910[[#This Row],[Number of adults aged 79 vaccinated in quarter 1]]/uptake_in_those_aged_70_by_ccg98910[[#This Row],[Number of adults aged 79 eligible in quarter 1]]*100</f>
        <v>4.0053404539385848</v>
      </c>
      <c r="AV7">
        <v>1296</v>
      </c>
      <c r="AW7">
        <v>47</v>
      </c>
      <c r="AX7" s="25">
        <f>uptake_in_those_aged_70_by_ccg98910[[#This Row],[Number of adults aged 80 vaccinated in quarter 1]]/uptake_in_those_aged_70_by_ccg98910[[#This Row],[Number of adults aged 80 eligible in quarter 1]]*100</f>
        <v>3.6265432098765435</v>
      </c>
    </row>
    <row r="8" spans="1:50" x14ac:dyDescent="0.2">
      <c r="A8" t="s">
        <v>333</v>
      </c>
      <c r="B8" t="s">
        <v>334</v>
      </c>
      <c r="C8">
        <v>1367</v>
      </c>
      <c r="D8">
        <v>136</v>
      </c>
      <c r="E8" s="20">
        <f>uptake_in_those_aged_70_by_ccg98910[[#This Row],[Number of adults aged 65 vaccinated in quarter 1]]/uptake_in_those_aged_70_by_ccg98910[[#This Row],[Number of adults aged 65 eligible in quarter 1]]*100</f>
        <v>9.9487929773226043</v>
      </c>
      <c r="F8" s="35">
        <v>1369</v>
      </c>
      <c r="G8" s="35">
        <v>595</v>
      </c>
      <c r="H8" s="20">
        <f>uptake_in_those_aged_70_by_ccg98910[[#This Row],[Number of adults aged 66 vaccinated in quarter 1]]/uptake_in_those_aged_70_by_ccg98910[[#This Row],[Number of adults aged 66 eligible in quarter 1]]*100</f>
        <v>43.462381300219135</v>
      </c>
      <c r="I8" s="21">
        <v>1418</v>
      </c>
      <c r="J8">
        <v>37</v>
      </c>
      <c r="K8" s="20">
        <f>uptake_in_those_aged_70_by_ccg98910[[#This Row],[Number of adults aged 67 vaccinated in quarter 1]]/uptake_in_those_aged_70_by_ccg98910[[#This Row],[Number of adults aged 67 eligible in quarter 1]]*100</f>
        <v>2.6093088857545839</v>
      </c>
      <c r="L8">
        <v>1257</v>
      </c>
      <c r="M8">
        <v>24</v>
      </c>
      <c r="N8" s="25">
        <f>uptake_in_those_aged_70_by_ccg98910[[#This Row],[Number of adults aged 68 vaccinated in quarter 1]]/uptake_in_those_aged_70_by_ccg98910[[#This Row],[Number of adults aged 68 eligible in quarter 1]]*100</f>
        <v>1.9093078758949882</v>
      </c>
      <c r="O8" s="21">
        <v>1275</v>
      </c>
      <c r="P8" s="21">
        <v>21</v>
      </c>
      <c r="Q8" s="25">
        <f>uptake_in_those_aged_70_by_ccg98910[[#This Row],[Number of adults aged 69 vaccinated in quarter 1]]/uptake_in_those_aged_70_by_ccg98910[[#This Row],[Number of adults aged 69 eligible in quarter 1]]*100</f>
        <v>1.6470588235294119</v>
      </c>
      <c r="R8">
        <v>1196</v>
      </c>
      <c r="S8">
        <v>171</v>
      </c>
      <c r="T8" s="20">
        <f>uptake_in_those_aged_70_by_ccg98910[[#This Row],[Number of adults aged 70 vaccinated in quarter 1]]/uptake_in_those_aged_70_by_ccg98910[[#This Row],[Number of adults aged 70 eligible in quarter 1]]*100</f>
        <v>14.297658862876252</v>
      </c>
      <c r="U8">
        <v>1105</v>
      </c>
      <c r="V8">
        <v>626</v>
      </c>
      <c r="W8" s="20">
        <f>uptake_in_those_aged_70_by_ccg98910[[#This Row],[Number of adults aged 71 vaccinated in quarter 1]]/uptake_in_those_aged_70_by_ccg98910[[#This Row],[Number of adults aged 71 eligible in quarter 1]]*100</f>
        <v>56.651583710407238</v>
      </c>
      <c r="X8">
        <v>1138</v>
      </c>
      <c r="Y8">
        <v>316</v>
      </c>
      <c r="Z8" s="20">
        <f>uptake_in_those_aged_70_by_ccg98910[[#This Row],[Number of adults aged 72 vaccinated in quarter 1]]/uptake_in_those_aged_70_by_ccg98910[[#This Row],[Number of adults aged 72 eligible in quarter 1]]*100</f>
        <v>27.768014059753952</v>
      </c>
      <c r="AA8">
        <v>1052</v>
      </c>
      <c r="AB8">
        <v>154</v>
      </c>
      <c r="AC8" s="20">
        <f>uptake_in_those_aged_70_by_ccg98910[[#This Row],[Number of adults aged 73 vaccinated in quarter 1]]/uptake_in_those_aged_70_by_ccg98910[[#This Row],[Number of adults aged 73 eligible in quarter 1]]*100</f>
        <v>14.638783269961978</v>
      </c>
      <c r="AD8">
        <v>1076</v>
      </c>
      <c r="AE8">
        <v>126</v>
      </c>
      <c r="AF8" s="20">
        <f>uptake_in_those_aged_70_by_ccg98910[[#This Row],[Number of adults aged 74 vaccinated in quarter 1]]/uptake_in_those_aged_70_by_ccg98910[[#This Row],[Number of adults aged 74 eligible in quarter 1]]*100</f>
        <v>11.71003717472119</v>
      </c>
      <c r="AG8">
        <v>1021</v>
      </c>
      <c r="AH8" s="21">
        <v>81</v>
      </c>
      <c r="AI8" s="20">
        <f>uptake_in_those_aged_70_by_ccg98910[[#This Row],[Number of adults aged 75 vaccinated in quarter 1]]/uptake_in_those_aged_70_by_ccg98910[[#This Row],[Number of adults aged 75 eligible in quarter 1]]*100</f>
        <v>7.9333986287952989</v>
      </c>
      <c r="AJ8">
        <v>1075</v>
      </c>
      <c r="AK8">
        <v>67</v>
      </c>
      <c r="AL8" s="20">
        <f>uptake_in_those_aged_70_by_ccg98910[[#This Row],[Number of adults aged 76 vaccinated in quarter 1]]/uptake_in_those_aged_70_by_ccg98910[[#This Row],[Number of adults aged 76 eligible in quarter 1]]*100</f>
        <v>6.2325581395348832</v>
      </c>
      <c r="AM8">
        <v>1089</v>
      </c>
      <c r="AN8" s="21">
        <v>62</v>
      </c>
      <c r="AO8" s="25">
        <f>uptake_in_those_aged_70_by_ccg98910[[#This Row],[Number of adults aged 77 vaccinated in quarter 1]]/uptake_in_those_aged_70_by_ccg98910[[#This Row],[Number of adults aged 77 eligible in quarter 1]]*100</f>
        <v>5.6932966023875116</v>
      </c>
      <c r="AP8">
        <v>1246</v>
      </c>
      <c r="AQ8">
        <v>65</v>
      </c>
      <c r="AR8" s="20">
        <f>uptake_in_those_aged_70_by_ccg98910[[#This Row],[Number of adults aged 78 vaccinated in quarter 1]]/uptake_in_those_aged_70_by_ccg98910[[#This Row],[Number of adults aged 78 eligible in quarter 1]]*100</f>
        <v>5.2166934189406096</v>
      </c>
      <c r="AS8">
        <v>927</v>
      </c>
      <c r="AT8">
        <v>29</v>
      </c>
      <c r="AU8" s="20">
        <f>uptake_in_those_aged_70_by_ccg98910[[#This Row],[Number of adults aged 79 vaccinated in quarter 1]]/uptake_in_those_aged_70_by_ccg98910[[#This Row],[Number of adults aged 79 eligible in quarter 1]]*100</f>
        <v>3.1283710895361381</v>
      </c>
      <c r="AV8">
        <v>842</v>
      </c>
      <c r="AW8">
        <v>31</v>
      </c>
      <c r="AX8" s="25">
        <f>uptake_in_those_aged_70_by_ccg98910[[#This Row],[Number of adults aged 80 vaccinated in quarter 1]]/uptake_in_those_aged_70_by_ccg98910[[#This Row],[Number of adults aged 80 eligible in quarter 1]]*100</f>
        <v>3.6817102137767219</v>
      </c>
    </row>
    <row r="9" spans="1:50" x14ac:dyDescent="0.2">
      <c r="A9" t="s">
        <v>335</v>
      </c>
      <c r="B9" t="s">
        <v>336</v>
      </c>
      <c r="C9">
        <v>1609</v>
      </c>
      <c r="D9">
        <v>69</v>
      </c>
      <c r="E9" s="20">
        <f>uptake_in_those_aged_70_by_ccg98910[[#This Row],[Number of adults aged 65 vaccinated in quarter 1]]/uptake_in_those_aged_70_by_ccg98910[[#This Row],[Number of adults aged 65 eligible in quarter 1]]*100</f>
        <v>4.2883778744561845</v>
      </c>
      <c r="F9" s="35">
        <v>1688</v>
      </c>
      <c r="G9" s="35">
        <v>488</v>
      </c>
      <c r="H9" s="20">
        <f>uptake_in_those_aged_70_by_ccg98910[[#This Row],[Number of adults aged 66 vaccinated in quarter 1]]/uptake_in_those_aged_70_by_ccg98910[[#This Row],[Number of adults aged 66 eligible in quarter 1]]*100</f>
        <v>28.90995260663507</v>
      </c>
      <c r="I9" s="21">
        <v>1574</v>
      </c>
      <c r="J9">
        <v>33</v>
      </c>
      <c r="K9" s="20">
        <f>uptake_in_those_aged_70_by_ccg98910[[#This Row],[Number of adults aged 67 vaccinated in quarter 1]]/uptake_in_those_aged_70_by_ccg98910[[#This Row],[Number of adults aged 67 eligible in quarter 1]]*100</f>
        <v>2.0965692503176618</v>
      </c>
      <c r="L9">
        <v>1466</v>
      </c>
      <c r="M9">
        <v>15</v>
      </c>
      <c r="N9" s="25">
        <f>uptake_in_those_aged_70_by_ccg98910[[#This Row],[Number of adults aged 68 vaccinated in quarter 1]]/uptake_in_those_aged_70_by_ccg98910[[#This Row],[Number of adults aged 68 eligible in quarter 1]]*100</f>
        <v>1.023192360163711</v>
      </c>
      <c r="O9" s="21">
        <v>1503</v>
      </c>
      <c r="P9" s="21">
        <v>27</v>
      </c>
      <c r="Q9" s="25">
        <f>uptake_in_those_aged_70_by_ccg98910[[#This Row],[Number of adults aged 69 vaccinated in quarter 1]]/uptake_in_those_aged_70_by_ccg98910[[#This Row],[Number of adults aged 69 eligible in quarter 1]]*100</f>
        <v>1.7964071856287425</v>
      </c>
      <c r="R9">
        <v>1369</v>
      </c>
      <c r="S9">
        <v>114</v>
      </c>
      <c r="T9" s="20">
        <f>uptake_in_those_aged_70_by_ccg98910[[#This Row],[Number of adults aged 70 vaccinated in quarter 1]]/uptake_in_those_aged_70_by_ccg98910[[#This Row],[Number of adults aged 70 eligible in quarter 1]]*100</f>
        <v>8.3272461650840022</v>
      </c>
      <c r="U9">
        <v>1350</v>
      </c>
      <c r="V9">
        <v>538</v>
      </c>
      <c r="W9" s="20">
        <f>uptake_in_those_aged_70_by_ccg98910[[#This Row],[Number of adults aged 71 vaccinated in quarter 1]]/uptake_in_those_aged_70_by_ccg98910[[#This Row],[Number of adults aged 71 eligible in quarter 1]]*100</f>
        <v>39.851851851851848</v>
      </c>
      <c r="X9">
        <v>1365</v>
      </c>
      <c r="Y9">
        <v>428</v>
      </c>
      <c r="Z9" s="20">
        <f>uptake_in_those_aged_70_by_ccg98910[[#This Row],[Number of adults aged 72 vaccinated in quarter 1]]/uptake_in_those_aged_70_by_ccg98910[[#This Row],[Number of adults aged 72 eligible in quarter 1]]*100</f>
        <v>31.355311355311354</v>
      </c>
      <c r="AA9">
        <v>1283</v>
      </c>
      <c r="AB9">
        <v>217</v>
      </c>
      <c r="AC9" s="20">
        <f>uptake_in_those_aged_70_by_ccg98910[[#This Row],[Number of adults aged 73 vaccinated in quarter 1]]/uptake_in_those_aged_70_by_ccg98910[[#This Row],[Number of adults aged 73 eligible in quarter 1]]*100</f>
        <v>16.913484021823848</v>
      </c>
      <c r="AD9">
        <v>1319</v>
      </c>
      <c r="AE9">
        <v>183</v>
      </c>
      <c r="AF9" s="20">
        <f>uptake_in_those_aged_70_by_ccg98910[[#This Row],[Number of adults aged 74 vaccinated in quarter 1]]/uptake_in_those_aged_70_by_ccg98910[[#This Row],[Number of adults aged 74 eligible in quarter 1]]*100</f>
        <v>13.874147081122063</v>
      </c>
      <c r="AG9">
        <v>1268</v>
      </c>
      <c r="AH9" s="21">
        <v>132</v>
      </c>
      <c r="AI9" s="20">
        <f>uptake_in_those_aged_70_by_ccg98910[[#This Row],[Number of adults aged 75 vaccinated in quarter 1]]/uptake_in_those_aged_70_by_ccg98910[[#This Row],[Number of adults aged 75 eligible in quarter 1]]*100</f>
        <v>10.410094637223976</v>
      </c>
      <c r="AJ9">
        <v>1257</v>
      </c>
      <c r="AK9">
        <v>90</v>
      </c>
      <c r="AL9" s="20">
        <f>uptake_in_those_aged_70_by_ccg98910[[#This Row],[Number of adults aged 76 vaccinated in quarter 1]]/uptake_in_those_aged_70_by_ccg98910[[#This Row],[Number of adults aged 76 eligible in quarter 1]]*100</f>
        <v>7.1599045346062056</v>
      </c>
      <c r="AM9">
        <v>1258</v>
      </c>
      <c r="AN9" s="21">
        <v>90</v>
      </c>
      <c r="AO9" s="25">
        <f>uptake_in_those_aged_70_by_ccg98910[[#This Row],[Number of adults aged 77 vaccinated in quarter 1]]/uptake_in_those_aged_70_by_ccg98910[[#This Row],[Number of adults aged 77 eligible in quarter 1]]*100</f>
        <v>7.1542130365659773</v>
      </c>
      <c r="AP9">
        <v>1298</v>
      </c>
      <c r="AQ9">
        <v>77</v>
      </c>
      <c r="AR9" s="20">
        <f>uptake_in_those_aged_70_by_ccg98910[[#This Row],[Number of adults aged 78 vaccinated in quarter 1]]/uptake_in_those_aged_70_by_ccg98910[[#This Row],[Number of adults aged 78 eligible in quarter 1]]*100</f>
        <v>5.9322033898305087</v>
      </c>
      <c r="AS9">
        <v>917</v>
      </c>
      <c r="AT9">
        <v>28</v>
      </c>
      <c r="AU9" s="20">
        <f>uptake_in_those_aged_70_by_ccg98910[[#This Row],[Number of adults aged 79 vaccinated in quarter 1]]/uptake_in_those_aged_70_by_ccg98910[[#This Row],[Number of adults aged 79 eligible in quarter 1]]*100</f>
        <v>3.0534351145038165</v>
      </c>
      <c r="AV9">
        <v>731</v>
      </c>
      <c r="AW9">
        <v>35</v>
      </c>
      <c r="AX9" s="25">
        <f>uptake_in_those_aged_70_by_ccg98910[[#This Row],[Number of adults aged 80 vaccinated in quarter 1]]/uptake_in_those_aged_70_by_ccg98910[[#This Row],[Number of adults aged 80 eligible in quarter 1]]*100</f>
        <v>4.7879616963064295</v>
      </c>
    </row>
    <row r="10" spans="1:50" x14ac:dyDescent="0.2">
      <c r="A10" t="s">
        <v>337</v>
      </c>
      <c r="B10" t="s">
        <v>338</v>
      </c>
      <c r="C10">
        <v>2675</v>
      </c>
      <c r="D10">
        <v>136</v>
      </c>
      <c r="E10" s="20">
        <f>uptake_in_those_aged_70_by_ccg98910[[#This Row],[Number of adults aged 65 vaccinated in quarter 1]]/uptake_in_those_aged_70_by_ccg98910[[#This Row],[Number of adults aged 65 eligible in quarter 1]]*100</f>
        <v>5.08411214953271</v>
      </c>
      <c r="F10" s="35">
        <v>2688</v>
      </c>
      <c r="G10" s="35">
        <v>793</v>
      </c>
      <c r="H10" s="20">
        <f>uptake_in_those_aged_70_by_ccg98910[[#This Row],[Number of adults aged 66 vaccinated in quarter 1]]/uptake_in_those_aged_70_by_ccg98910[[#This Row],[Number of adults aged 66 eligible in quarter 1]]*100</f>
        <v>29.501488095238095</v>
      </c>
      <c r="I10" s="21">
        <v>2481</v>
      </c>
      <c r="J10">
        <v>55</v>
      </c>
      <c r="K10" s="20">
        <f>uptake_in_those_aged_70_by_ccg98910[[#This Row],[Number of adults aged 67 vaccinated in quarter 1]]/uptake_in_those_aged_70_by_ccg98910[[#This Row],[Number of adults aged 67 eligible in quarter 1]]*100</f>
        <v>2.2168480451430876</v>
      </c>
      <c r="L10">
        <v>2377</v>
      </c>
      <c r="M10">
        <v>45</v>
      </c>
      <c r="N10" s="25">
        <f>uptake_in_those_aged_70_by_ccg98910[[#This Row],[Number of adults aged 68 vaccinated in quarter 1]]/uptake_in_those_aged_70_by_ccg98910[[#This Row],[Number of adults aged 68 eligible in quarter 1]]*100</f>
        <v>1.8931426167437946</v>
      </c>
      <c r="O10" s="21">
        <v>2231</v>
      </c>
      <c r="P10" s="21">
        <v>46</v>
      </c>
      <c r="Q10" s="25">
        <f>uptake_in_those_aged_70_by_ccg98910[[#This Row],[Number of adults aged 69 vaccinated in quarter 1]]/uptake_in_those_aged_70_by_ccg98910[[#This Row],[Number of adults aged 69 eligible in quarter 1]]*100</f>
        <v>2.0618556701030926</v>
      </c>
      <c r="R10">
        <v>2168</v>
      </c>
      <c r="S10">
        <v>211</v>
      </c>
      <c r="T10" s="20">
        <f>uptake_in_those_aged_70_by_ccg98910[[#This Row],[Number of adults aged 70 vaccinated in quarter 1]]/uptake_in_those_aged_70_by_ccg98910[[#This Row],[Number of adults aged 70 eligible in quarter 1]]*100</f>
        <v>9.732472324723247</v>
      </c>
      <c r="U10">
        <v>2123</v>
      </c>
      <c r="V10">
        <v>892</v>
      </c>
      <c r="W10" s="20">
        <f>uptake_in_those_aged_70_by_ccg98910[[#This Row],[Number of adults aged 71 vaccinated in quarter 1]]/uptake_in_those_aged_70_by_ccg98910[[#This Row],[Number of adults aged 71 eligible in quarter 1]]*100</f>
        <v>42.016015073009896</v>
      </c>
      <c r="X10">
        <v>2056</v>
      </c>
      <c r="Y10">
        <v>554</v>
      </c>
      <c r="Z10" s="20">
        <f>uptake_in_those_aged_70_by_ccg98910[[#This Row],[Number of adults aged 72 vaccinated in quarter 1]]/uptake_in_those_aged_70_by_ccg98910[[#This Row],[Number of adults aged 72 eligible in quarter 1]]*100</f>
        <v>26.945525291828794</v>
      </c>
      <c r="AA10">
        <v>1928</v>
      </c>
      <c r="AB10">
        <v>292</v>
      </c>
      <c r="AC10" s="20">
        <f>uptake_in_those_aged_70_by_ccg98910[[#This Row],[Number of adults aged 73 vaccinated in quarter 1]]/uptake_in_those_aged_70_by_ccg98910[[#This Row],[Number of adults aged 73 eligible in quarter 1]]*100</f>
        <v>15.145228215767634</v>
      </c>
      <c r="AD10">
        <v>2038</v>
      </c>
      <c r="AE10">
        <v>188</v>
      </c>
      <c r="AF10" s="20">
        <f>uptake_in_those_aged_70_by_ccg98910[[#This Row],[Number of adults aged 74 vaccinated in quarter 1]]/uptake_in_those_aged_70_by_ccg98910[[#This Row],[Number of adults aged 74 eligible in quarter 1]]*100</f>
        <v>9.2247301275760538</v>
      </c>
      <c r="AG10">
        <v>2020</v>
      </c>
      <c r="AH10" s="21">
        <v>177</v>
      </c>
      <c r="AI10" s="20">
        <f>uptake_in_those_aged_70_by_ccg98910[[#This Row],[Number of adults aged 75 vaccinated in quarter 1]]/uptake_in_those_aged_70_by_ccg98910[[#This Row],[Number of adults aged 75 eligible in quarter 1]]*100</f>
        <v>8.7623762376237622</v>
      </c>
      <c r="AJ10">
        <v>1917</v>
      </c>
      <c r="AK10">
        <v>141</v>
      </c>
      <c r="AL10" s="20">
        <f>uptake_in_those_aged_70_by_ccg98910[[#This Row],[Number of adults aged 76 vaccinated in quarter 1]]/uptake_in_those_aged_70_by_ccg98910[[#This Row],[Number of adults aged 76 eligible in quarter 1]]*100</f>
        <v>7.3552425665101726</v>
      </c>
      <c r="AM10">
        <v>1996</v>
      </c>
      <c r="AN10" s="21">
        <v>121</v>
      </c>
      <c r="AO10" s="25">
        <f>uptake_in_those_aged_70_by_ccg98910[[#This Row],[Number of adults aged 77 vaccinated in quarter 1]]/uptake_in_those_aged_70_by_ccg98910[[#This Row],[Number of adults aged 77 eligible in quarter 1]]*100</f>
        <v>6.0621242484969935</v>
      </c>
      <c r="AP10">
        <v>2264</v>
      </c>
      <c r="AQ10">
        <v>92</v>
      </c>
      <c r="AR10" s="20">
        <f>uptake_in_those_aged_70_by_ccg98910[[#This Row],[Number of adults aged 78 vaccinated in quarter 1]]/uptake_in_those_aged_70_by_ccg98910[[#This Row],[Number of adults aged 78 eligible in quarter 1]]*100</f>
        <v>4.0636042402826851</v>
      </c>
      <c r="AS10">
        <v>1682</v>
      </c>
      <c r="AT10">
        <v>63</v>
      </c>
      <c r="AU10" s="20">
        <f>uptake_in_those_aged_70_by_ccg98910[[#This Row],[Number of adults aged 79 vaccinated in quarter 1]]/uptake_in_those_aged_70_by_ccg98910[[#This Row],[Number of adults aged 79 eligible in quarter 1]]*100</f>
        <v>3.7455410225921519</v>
      </c>
      <c r="AV10">
        <v>1542</v>
      </c>
      <c r="AW10">
        <v>32</v>
      </c>
      <c r="AX10" s="25">
        <f>uptake_in_those_aged_70_by_ccg98910[[#This Row],[Number of adults aged 80 vaccinated in quarter 1]]/uptake_in_those_aged_70_by_ccg98910[[#This Row],[Number of adults aged 80 eligible in quarter 1]]*100</f>
        <v>2.0752269779507131</v>
      </c>
    </row>
    <row r="11" spans="1:50" x14ac:dyDescent="0.2">
      <c r="A11" t="s">
        <v>339</v>
      </c>
      <c r="B11" t="s">
        <v>340</v>
      </c>
      <c r="C11">
        <v>1807</v>
      </c>
      <c r="D11">
        <v>67</v>
      </c>
      <c r="E11" s="20">
        <f>uptake_in_those_aged_70_by_ccg98910[[#This Row],[Number of adults aged 65 vaccinated in quarter 1]]/uptake_in_those_aged_70_by_ccg98910[[#This Row],[Number of adults aged 65 eligible in quarter 1]]*100</f>
        <v>3.707802988378528</v>
      </c>
      <c r="F11" s="35">
        <v>1767</v>
      </c>
      <c r="G11" s="35">
        <v>473</v>
      </c>
      <c r="H11" s="20">
        <f>uptake_in_those_aged_70_by_ccg98910[[#This Row],[Number of adults aged 66 vaccinated in quarter 1]]/uptake_in_those_aged_70_by_ccg98910[[#This Row],[Number of adults aged 66 eligible in quarter 1]]*100</f>
        <v>26.768534238822859</v>
      </c>
      <c r="I11" s="21">
        <v>1672</v>
      </c>
      <c r="J11">
        <v>54</v>
      </c>
      <c r="K11" s="20">
        <f>uptake_in_those_aged_70_by_ccg98910[[#This Row],[Number of adults aged 67 vaccinated in quarter 1]]/uptake_in_those_aged_70_by_ccg98910[[#This Row],[Number of adults aged 67 eligible in quarter 1]]*100</f>
        <v>3.2296650717703352</v>
      </c>
      <c r="L11">
        <v>1590</v>
      </c>
      <c r="M11">
        <v>31</v>
      </c>
      <c r="N11" s="25">
        <f>uptake_in_those_aged_70_by_ccg98910[[#This Row],[Number of adults aged 68 vaccinated in quarter 1]]/uptake_in_those_aged_70_by_ccg98910[[#This Row],[Number of adults aged 68 eligible in quarter 1]]*100</f>
        <v>1.949685534591195</v>
      </c>
      <c r="O11" s="21">
        <v>1563</v>
      </c>
      <c r="P11" s="21">
        <v>46</v>
      </c>
      <c r="Q11" s="25">
        <f>uptake_in_those_aged_70_by_ccg98910[[#This Row],[Number of adults aged 69 vaccinated in quarter 1]]/uptake_in_those_aged_70_by_ccg98910[[#This Row],[Number of adults aged 69 eligible in quarter 1]]*100</f>
        <v>2.9430582213691618</v>
      </c>
      <c r="R11">
        <v>1517</v>
      </c>
      <c r="S11">
        <v>124</v>
      </c>
      <c r="T11" s="20">
        <f>uptake_in_those_aged_70_by_ccg98910[[#This Row],[Number of adults aged 70 vaccinated in quarter 1]]/uptake_in_those_aged_70_by_ccg98910[[#This Row],[Number of adults aged 70 eligible in quarter 1]]*100</f>
        <v>8.174027686222809</v>
      </c>
      <c r="U11">
        <v>1385</v>
      </c>
      <c r="V11">
        <v>447</v>
      </c>
      <c r="W11" s="20">
        <f>uptake_in_those_aged_70_by_ccg98910[[#This Row],[Number of adults aged 71 vaccinated in quarter 1]]/uptake_in_those_aged_70_by_ccg98910[[#This Row],[Number of adults aged 71 eligible in quarter 1]]*100</f>
        <v>32.274368231046928</v>
      </c>
      <c r="X11">
        <v>1372</v>
      </c>
      <c r="Y11">
        <v>365</v>
      </c>
      <c r="Z11" s="20">
        <f>uptake_in_those_aged_70_by_ccg98910[[#This Row],[Number of adults aged 72 vaccinated in quarter 1]]/uptake_in_those_aged_70_by_ccg98910[[#This Row],[Number of adults aged 72 eligible in quarter 1]]*100</f>
        <v>26.60349854227405</v>
      </c>
      <c r="AA11">
        <v>1356</v>
      </c>
      <c r="AB11">
        <v>232</v>
      </c>
      <c r="AC11" s="20">
        <f>uptake_in_those_aged_70_by_ccg98910[[#This Row],[Number of adults aged 73 vaccinated in quarter 1]]/uptake_in_those_aged_70_by_ccg98910[[#This Row],[Number of adults aged 73 eligible in quarter 1]]*100</f>
        <v>17.10914454277286</v>
      </c>
      <c r="AD11">
        <v>1259</v>
      </c>
      <c r="AE11">
        <v>182</v>
      </c>
      <c r="AF11" s="20">
        <f>uptake_in_those_aged_70_by_ccg98910[[#This Row],[Number of adults aged 74 vaccinated in quarter 1]]/uptake_in_those_aged_70_by_ccg98910[[#This Row],[Number of adults aged 74 eligible in quarter 1]]*100</f>
        <v>14.455917394757744</v>
      </c>
      <c r="AG11">
        <v>1219</v>
      </c>
      <c r="AH11" s="21">
        <v>135</v>
      </c>
      <c r="AI11" s="20">
        <f>uptake_in_those_aged_70_by_ccg98910[[#This Row],[Number of adults aged 75 vaccinated in quarter 1]]/uptake_in_those_aged_70_by_ccg98910[[#This Row],[Number of adults aged 75 eligible in quarter 1]]*100</f>
        <v>11.074651353568498</v>
      </c>
      <c r="AJ11">
        <v>1232</v>
      </c>
      <c r="AK11">
        <v>83</v>
      </c>
      <c r="AL11" s="20">
        <f>uptake_in_those_aged_70_by_ccg98910[[#This Row],[Number of adults aged 76 vaccinated in quarter 1]]/uptake_in_those_aged_70_by_ccg98910[[#This Row],[Number of adults aged 76 eligible in quarter 1]]*100</f>
        <v>6.7370129870129869</v>
      </c>
      <c r="AM11">
        <v>1253</v>
      </c>
      <c r="AN11" s="21">
        <v>62</v>
      </c>
      <c r="AO11" s="25">
        <f>uptake_in_those_aged_70_by_ccg98910[[#This Row],[Number of adults aged 77 vaccinated in quarter 1]]/uptake_in_those_aged_70_by_ccg98910[[#This Row],[Number of adults aged 77 eligible in quarter 1]]*100</f>
        <v>4.9481245011971273</v>
      </c>
      <c r="AP11">
        <v>1327</v>
      </c>
      <c r="AQ11">
        <v>49</v>
      </c>
      <c r="AR11" s="20">
        <f>uptake_in_those_aged_70_by_ccg98910[[#This Row],[Number of adults aged 78 vaccinated in quarter 1]]/uptake_in_those_aged_70_by_ccg98910[[#This Row],[Number of adults aged 78 eligible in quarter 1]]*100</f>
        <v>3.6925395629238884</v>
      </c>
      <c r="AS11">
        <v>979</v>
      </c>
      <c r="AT11">
        <v>30</v>
      </c>
      <c r="AU11" s="20">
        <f>uptake_in_those_aged_70_by_ccg98910[[#This Row],[Number of adults aged 79 vaccinated in quarter 1]]/uptake_in_those_aged_70_by_ccg98910[[#This Row],[Number of adults aged 79 eligible in quarter 1]]*100</f>
        <v>3.0643513789581207</v>
      </c>
      <c r="AV11">
        <v>843</v>
      </c>
      <c r="AW11">
        <v>21</v>
      </c>
      <c r="AX11" s="25">
        <f>uptake_in_those_aged_70_by_ccg98910[[#This Row],[Number of adults aged 80 vaccinated in quarter 1]]/uptake_in_those_aged_70_by_ccg98910[[#This Row],[Number of adults aged 80 eligible in quarter 1]]*100</f>
        <v>2.4911032028469751</v>
      </c>
    </row>
    <row r="12" spans="1:50" x14ac:dyDescent="0.2">
      <c r="A12" t="s">
        <v>341</v>
      </c>
      <c r="B12" t="s">
        <v>342</v>
      </c>
      <c r="C12">
        <v>2320</v>
      </c>
      <c r="D12">
        <v>127</v>
      </c>
      <c r="E12" s="20">
        <f>uptake_in_those_aged_70_by_ccg98910[[#This Row],[Number of adults aged 65 vaccinated in quarter 1]]/uptake_in_those_aged_70_by_ccg98910[[#This Row],[Number of adults aged 65 eligible in quarter 1]]*100</f>
        <v>5.4741379310344822</v>
      </c>
      <c r="F12" s="35">
        <v>2325</v>
      </c>
      <c r="G12" s="35">
        <v>712</v>
      </c>
      <c r="H12" s="20">
        <f>uptake_in_those_aged_70_by_ccg98910[[#This Row],[Number of adults aged 66 vaccinated in quarter 1]]/uptake_in_those_aged_70_by_ccg98910[[#This Row],[Number of adults aged 66 eligible in quarter 1]]*100</f>
        <v>30.623655913978492</v>
      </c>
      <c r="I12" s="21">
        <v>2192</v>
      </c>
      <c r="J12">
        <v>58</v>
      </c>
      <c r="K12" s="20">
        <f>uptake_in_those_aged_70_by_ccg98910[[#This Row],[Number of adults aged 67 vaccinated in quarter 1]]/uptake_in_those_aged_70_by_ccg98910[[#This Row],[Number of adults aged 67 eligible in quarter 1]]*100</f>
        <v>2.6459854014598538</v>
      </c>
      <c r="L12">
        <v>2142</v>
      </c>
      <c r="M12">
        <v>35</v>
      </c>
      <c r="N12" s="25">
        <f>uptake_in_those_aged_70_by_ccg98910[[#This Row],[Number of adults aged 68 vaccinated in quarter 1]]/uptake_in_those_aged_70_by_ccg98910[[#This Row],[Number of adults aged 68 eligible in quarter 1]]*100</f>
        <v>1.6339869281045754</v>
      </c>
      <c r="O12" s="21">
        <v>2027</v>
      </c>
      <c r="P12" s="21">
        <v>46</v>
      </c>
      <c r="Q12" s="25">
        <f>uptake_in_those_aged_70_by_ccg98910[[#This Row],[Number of adults aged 69 vaccinated in quarter 1]]/uptake_in_those_aged_70_by_ccg98910[[#This Row],[Number of adults aged 69 eligible in quarter 1]]*100</f>
        <v>2.2693635915145536</v>
      </c>
      <c r="R12">
        <v>1835</v>
      </c>
      <c r="S12">
        <v>139</v>
      </c>
      <c r="T12" s="20">
        <f>uptake_in_those_aged_70_by_ccg98910[[#This Row],[Number of adults aged 70 vaccinated in quarter 1]]/uptake_in_those_aged_70_by_ccg98910[[#This Row],[Number of adults aged 70 eligible in quarter 1]]*100</f>
        <v>7.5749318801089913</v>
      </c>
      <c r="U12">
        <v>1785</v>
      </c>
      <c r="V12">
        <v>749</v>
      </c>
      <c r="W12" s="20">
        <f>uptake_in_those_aged_70_by_ccg98910[[#This Row],[Number of adults aged 71 vaccinated in quarter 1]]/uptake_in_those_aged_70_by_ccg98910[[#This Row],[Number of adults aged 71 eligible in quarter 1]]*100</f>
        <v>41.96078431372549</v>
      </c>
      <c r="X12">
        <v>1734</v>
      </c>
      <c r="Y12">
        <v>447</v>
      </c>
      <c r="Z12" s="20">
        <f>uptake_in_those_aged_70_by_ccg98910[[#This Row],[Number of adults aged 72 vaccinated in quarter 1]]/uptake_in_those_aged_70_by_ccg98910[[#This Row],[Number of adults aged 72 eligible in quarter 1]]*100</f>
        <v>25.778546712802768</v>
      </c>
      <c r="AA12">
        <v>1610</v>
      </c>
      <c r="AB12">
        <v>257</v>
      </c>
      <c r="AC12" s="20">
        <f>uptake_in_those_aged_70_by_ccg98910[[#This Row],[Number of adults aged 73 vaccinated in quarter 1]]/uptake_in_those_aged_70_by_ccg98910[[#This Row],[Number of adults aged 73 eligible in quarter 1]]*100</f>
        <v>15.962732919254657</v>
      </c>
      <c r="AD12">
        <v>1615</v>
      </c>
      <c r="AE12">
        <v>155</v>
      </c>
      <c r="AF12" s="20">
        <f>uptake_in_those_aged_70_by_ccg98910[[#This Row],[Number of adults aged 74 vaccinated in quarter 1]]/uptake_in_those_aged_70_by_ccg98910[[#This Row],[Number of adults aged 74 eligible in quarter 1]]*100</f>
        <v>9.5975232198142422</v>
      </c>
      <c r="AG12">
        <v>1575</v>
      </c>
      <c r="AH12" s="21">
        <v>128</v>
      </c>
      <c r="AI12" s="20">
        <f>uptake_in_those_aged_70_by_ccg98910[[#This Row],[Number of adults aged 75 vaccinated in quarter 1]]/uptake_in_those_aged_70_by_ccg98910[[#This Row],[Number of adults aged 75 eligible in quarter 1]]*100</f>
        <v>8.1269841269841265</v>
      </c>
      <c r="AJ12">
        <v>1690</v>
      </c>
      <c r="AK12">
        <v>110</v>
      </c>
      <c r="AL12" s="20">
        <f>uptake_in_those_aged_70_by_ccg98910[[#This Row],[Number of adults aged 76 vaccinated in quarter 1]]/uptake_in_those_aged_70_by_ccg98910[[#This Row],[Number of adults aged 76 eligible in quarter 1]]*100</f>
        <v>6.5088757396449708</v>
      </c>
      <c r="AM12">
        <v>1799</v>
      </c>
      <c r="AN12" s="21">
        <v>86</v>
      </c>
      <c r="AO12" s="25">
        <f>uptake_in_those_aged_70_by_ccg98910[[#This Row],[Number of adults aged 77 vaccinated in quarter 1]]/uptake_in_those_aged_70_by_ccg98910[[#This Row],[Number of adults aged 77 eligible in quarter 1]]*100</f>
        <v>4.7804335742078932</v>
      </c>
      <c r="AP12">
        <v>1884</v>
      </c>
      <c r="AQ12">
        <v>89</v>
      </c>
      <c r="AR12" s="20">
        <f>uptake_in_those_aged_70_by_ccg98910[[#This Row],[Number of adults aged 78 vaccinated in quarter 1]]/uptake_in_those_aged_70_by_ccg98910[[#This Row],[Number of adults aged 78 eligible in quarter 1]]*100</f>
        <v>4.7239915074309984</v>
      </c>
      <c r="AS12">
        <v>1396</v>
      </c>
      <c r="AT12">
        <v>40</v>
      </c>
      <c r="AU12" s="20">
        <f>uptake_in_those_aged_70_by_ccg98910[[#This Row],[Number of adults aged 79 vaccinated in quarter 1]]/uptake_in_those_aged_70_by_ccg98910[[#This Row],[Number of adults aged 79 eligible in quarter 1]]*100</f>
        <v>2.8653295128939829</v>
      </c>
      <c r="AV12">
        <v>1309</v>
      </c>
      <c r="AW12">
        <v>40</v>
      </c>
      <c r="AX12" s="25">
        <f>uptake_in_those_aged_70_by_ccg98910[[#This Row],[Number of adults aged 80 vaccinated in quarter 1]]/uptake_in_those_aged_70_by_ccg98910[[#This Row],[Number of adults aged 80 eligible in quarter 1]]*100</f>
        <v>3.0557677616501149</v>
      </c>
    </row>
    <row r="13" spans="1:50" x14ac:dyDescent="0.2">
      <c r="A13" t="s">
        <v>343</v>
      </c>
      <c r="B13" t="s">
        <v>344</v>
      </c>
      <c r="C13">
        <v>3372</v>
      </c>
      <c r="D13">
        <v>137</v>
      </c>
      <c r="E13" s="20">
        <f>uptake_in_those_aged_70_by_ccg98910[[#This Row],[Number of adults aged 65 vaccinated in quarter 1]]/uptake_in_those_aged_70_by_ccg98910[[#This Row],[Number of adults aged 65 eligible in quarter 1]]*100</f>
        <v>4.0628706998813762</v>
      </c>
      <c r="F13" s="35">
        <v>3243</v>
      </c>
      <c r="G13" s="35">
        <v>960</v>
      </c>
      <c r="H13" s="20">
        <f>uptake_in_those_aged_70_by_ccg98910[[#This Row],[Number of adults aged 66 vaccinated in quarter 1]]/uptake_in_those_aged_70_by_ccg98910[[#This Row],[Number of adults aged 66 eligible in quarter 1]]*100</f>
        <v>29.602220166512488</v>
      </c>
      <c r="I13" s="21">
        <v>3099</v>
      </c>
      <c r="J13">
        <v>39</v>
      </c>
      <c r="K13" s="20">
        <f>uptake_in_those_aged_70_by_ccg98910[[#This Row],[Number of adults aged 67 vaccinated in quarter 1]]/uptake_in_those_aged_70_by_ccg98910[[#This Row],[Number of adults aged 67 eligible in quarter 1]]*100</f>
        <v>1.2584704743465636</v>
      </c>
      <c r="L13">
        <v>2994</v>
      </c>
      <c r="M13">
        <v>22</v>
      </c>
      <c r="N13" s="25">
        <f>uptake_in_those_aged_70_by_ccg98910[[#This Row],[Number of adults aged 68 vaccinated in quarter 1]]/uptake_in_those_aged_70_by_ccg98910[[#This Row],[Number of adults aged 68 eligible in quarter 1]]*100</f>
        <v>0.73480293921175688</v>
      </c>
      <c r="O13" s="21">
        <v>2813</v>
      </c>
      <c r="P13" s="21">
        <v>21</v>
      </c>
      <c r="Q13" s="25">
        <f>uptake_in_those_aged_70_by_ccg98910[[#This Row],[Number of adults aged 69 vaccinated in quarter 1]]/uptake_in_those_aged_70_by_ccg98910[[#This Row],[Number of adults aged 69 eligible in quarter 1]]*100</f>
        <v>0.74653394952008534</v>
      </c>
      <c r="R13">
        <v>2604</v>
      </c>
      <c r="S13">
        <v>182</v>
      </c>
      <c r="T13" s="20">
        <f>uptake_in_those_aged_70_by_ccg98910[[#This Row],[Number of adults aged 70 vaccinated in quarter 1]]/uptake_in_those_aged_70_by_ccg98910[[#This Row],[Number of adults aged 70 eligible in quarter 1]]*100</f>
        <v>6.9892473118279561</v>
      </c>
      <c r="U13">
        <v>2586</v>
      </c>
      <c r="V13">
        <v>1053</v>
      </c>
      <c r="W13" s="20">
        <f>uptake_in_those_aged_70_by_ccg98910[[#This Row],[Number of adults aged 71 vaccinated in quarter 1]]/uptake_in_those_aged_70_by_ccg98910[[#This Row],[Number of adults aged 71 eligible in quarter 1]]*100</f>
        <v>40.719257540603252</v>
      </c>
      <c r="X13">
        <v>2523</v>
      </c>
      <c r="Y13">
        <v>684</v>
      </c>
      <c r="Z13" s="20">
        <f>uptake_in_those_aged_70_by_ccg98910[[#This Row],[Number of adults aged 72 vaccinated in quarter 1]]/uptake_in_those_aged_70_by_ccg98910[[#This Row],[Number of adults aged 72 eligible in quarter 1]]*100</f>
        <v>27.110582639714625</v>
      </c>
      <c r="AA13">
        <v>2364</v>
      </c>
      <c r="AB13">
        <v>384</v>
      </c>
      <c r="AC13" s="20">
        <f>uptake_in_those_aged_70_by_ccg98910[[#This Row],[Number of adults aged 73 vaccinated in quarter 1]]/uptake_in_those_aged_70_by_ccg98910[[#This Row],[Number of adults aged 73 eligible in quarter 1]]*100</f>
        <v>16.243654822335024</v>
      </c>
      <c r="AD13">
        <v>2347</v>
      </c>
      <c r="AE13">
        <v>274</v>
      </c>
      <c r="AF13" s="20">
        <f>uptake_in_those_aged_70_by_ccg98910[[#This Row],[Number of adults aged 74 vaccinated in quarter 1]]/uptake_in_those_aged_70_by_ccg98910[[#This Row],[Number of adults aged 74 eligible in quarter 1]]*100</f>
        <v>11.674478057094163</v>
      </c>
      <c r="AG13">
        <v>2176</v>
      </c>
      <c r="AH13" s="21">
        <v>219</v>
      </c>
      <c r="AI13" s="20">
        <f>uptake_in_those_aged_70_by_ccg98910[[#This Row],[Number of adults aged 75 vaccinated in quarter 1]]/uptake_in_those_aged_70_by_ccg98910[[#This Row],[Number of adults aged 75 eligible in quarter 1]]*100</f>
        <v>10.064338235294118</v>
      </c>
      <c r="AJ13">
        <v>2125</v>
      </c>
      <c r="AK13">
        <v>145</v>
      </c>
      <c r="AL13" s="20">
        <f>uptake_in_those_aged_70_by_ccg98910[[#This Row],[Number of adults aged 76 vaccinated in quarter 1]]/uptake_in_those_aged_70_by_ccg98910[[#This Row],[Number of adults aged 76 eligible in quarter 1]]*100</f>
        <v>6.8235294117647065</v>
      </c>
      <c r="AM13">
        <v>2274</v>
      </c>
      <c r="AN13" s="21">
        <v>140</v>
      </c>
      <c r="AO13" s="25">
        <f>uptake_in_those_aged_70_by_ccg98910[[#This Row],[Number of adults aged 77 vaccinated in quarter 1]]/uptake_in_those_aged_70_by_ccg98910[[#This Row],[Number of adults aged 77 eligible in quarter 1]]*100</f>
        <v>6.1565523306948107</v>
      </c>
      <c r="AP13">
        <v>2545</v>
      </c>
      <c r="AQ13">
        <v>140</v>
      </c>
      <c r="AR13" s="20">
        <f>uptake_in_those_aged_70_by_ccg98910[[#This Row],[Number of adults aged 78 vaccinated in quarter 1]]/uptake_in_those_aged_70_by_ccg98910[[#This Row],[Number of adults aged 78 eligible in quarter 1]]*100</f>
        <v>5.5009823182711202</v>
      </c>
      <c r="AS13">
        <v>1790</v>
      </c>
      <c r="AT13">
        <v>90</v>
      </c>
      <c r="AU13" s="20">
        <f>uptake_in_those_aged_70_by_ccg98910[[#This Row],[Number of adults aged 79 vaccinated in quarter 1]]/uptake_in_those_aged_70_by_ccg98910[[#This Row],[Number of adults aged 79 eligible in quarter 1]]*100</f>
        <v>5.027932960893855</v>
      </c>
      <c r="AV13">
        <v>1457</v>
      </c>
      <c r="AW13">
        <v>42</v>
      </c>
      <c r="AX13" s="25">
        <f>uptake_in_those_aged_70_by_ccg98910[[#This Row],[Number of adults aged 80 vaccinated in quarter 1]]/uptake_in_those_aged_70_by_ccg98910[[#This Row],[Number of adults aged 80 eligible in quarter 1]]*100</f>
        <v>2.8826355525051475</v>
      </c>
    </row>
    <row r="14" spans="1:50" x14ac:dyDescent="0.2">
      <c r="A14" t="s">
        <v>345</v>
      </c>
      <c r="B14" t="s">
        <v>346</v>
      </c>
      <c r="C14">
        <v>4911</v>
      </c>
      <c r="D14">
        <v>373</v>
      </c>
      <c r="E14" s="20">
        <f>uptake_in_those_aged_70_by_ccg98910[[#This Row],[Number of adults aged 65 vaccinated in quarter 1]]/uptake_in_those_aged_70_by_ccg98910[[#This Row],[Number of adults aged 65 eligible in quarter 1]]*100</f>
        <v>7.5951944614131541</v>
      </c>
      <c r="F14" s="35">
        <v>4862</v>
      </c>
      <c r="G14" s="35">
        <v>2079</v>
      </c>
      <c r="H14" s="20">
        <f>uptake_in_those_aged_70_by_ccg98910[[#This Row],[Number of adults aged 66 vaccinated in quarter 1]]/uptake_in_those_aged_70_by_ccg98910[[#This Row],[Number of adults aged 66 eligible in quarter 1]]*100</f>
        <v>42.76018099547511</v>
      </c>
      <c r="I14" s="21">
        <v>4849</v>
      </c>
      <c r="J14">
        <v>219</v>
      </c>
      <c r="K14" s="20">
        <f>uptake_in_those_aged_70_by_ccg98910[[#This Row],[Number of adults aged 67 vaccinated in quarter 1]]/uptake_in_those_aged_70_by_ccg98910[[#This Row],[Number of adults aged 67 eligible in quarter 1]]*100</f>
        <v>4.5163951330171166</v>
      </c>
      <c r="L14">
        <v>4603</v>
      </c>
      <c r="M14">
        <v>93</v>
      </c>
      <c r="N14" s="25">
        <f>uptake_in_those_aged_70_by_ccg98910[[#This Row],[Number of adults aged 68 vaccinated in quarter 1]]/uptake_in_those_aged_70_by_ccg98910[[#This Row],[Number of adults aged 68 eligible in quarter 1]]*100</f>
        <v>2.0204214642624376</v>
      </c>
      <c r="O14" s="21">
        <v>4581</v>
      </c>
      <c r="P14" s="21">
        <v>102</v>
      </c>
      <c r="Q14" s="25">
        <f>uptake_in_those_aged_70_by_ccg98910[[#This Row],[Number of adults aged 69 vaccinated in quarter 1]]/uptake_in_those_aged_70_by_ccg98910[[#This Row],[Number of adults aged 69 eligible in quarter 1]]*100</f>
        <v>2.226588081204977</v>
      </c>
      <c r="R14">
        <v>4377</v>
      </c>
      <c r="S14">
        <v>455</v>
      </c>
      <c r="T14" s="20">
        <f>uptake_in_those_aged_70_by_ccg98910[[#This Row],[Number of adults aged 70 vaccinated in quarter 1]]/uptake_in_those_aged_70_by_ccg98910[[#This Row],[Number of adults aged 70 eligible in quarter 1]]*100</f>
        <v>10.395247886680375</v>
      </c>
      <c r="U14">
        <v>4347</v>
      </c>
      <c r="V14">
        <v>2255</v>
      </c>
      <c r="W14" s="20">
        <f>uptake_in_those_aged_70_by_ccg98910[[#This Row],[Number of adults aged 71 vaccinated in quarter 1]]/uptake_in_those_aged_70_by_ccg98910[[#This Row],[Number of adults aged 71 eligible in quarter 1]]*100</f>
        <v>51.874856222682311</v>
      </c>
      <c r="X14">
        <v>4277</v>
      </c>
      <c r="Y14">
        <v>1356</v>
      </c>
      <c r="Z14" s="20">
        <f>uptake_in_those_aged_70_by_ccg98910[[#This Row],[Number of adults aged 72 vaccinated in quarter 1]]/uptake_in_those_aged_70_by_ccg98910[[#This Row],[Number of adults aged 72 eligible in quarter 1]]*100</f>
        <v>31.70446574701894</v>
      </c>
      <c r="AA14">
        <v>4199</v>
      </c>
      <c r="AB14">
        <v>885</v>
      </c>
      <c r="AC14" s="20">
        <f>uptake_in_those_aged_70_by_ccg98910[[#This Row],[Number of adults aged 73 vaccinated in quarter 1]]/uptake_in_those_aged_70_by_ccg98910[[#This Row],[Number of adults aged 73 eligible in quarter 1]]*100</f>
        <v>21.076446773041198</v>
      </c>
      <c r="AD14">
        <v>4127</v>
      </c>
      <c r="AE14">
        <v>737</v>
      </c>
      <c r="AF14" s="20">
        <f>uptake_in_those_aged_70_by_ccg98910[[#This Row],[Number of adults aged 74 vaccinated in quarter 1]]/uptake_in_those_aged_70_by_ccg98910[[#This Row],[Number of adults aged 74 eligible in quarter 1]]*100</f>
        <v>17.85800823842985</v>
      </c>
      <c r="AG14">
        <v>4274</v>
      </c>
      <c r="AH14" s="21">
        <v>563</v>
      </c>
      <c r="AI14" s="20">
        <f>uptake_in_those_aged_70_by_ccg98910[[#This Row],[Number of adults aged 75 vaccinated in quarter 1]]/uptake_in_those_aged_70_by_ccg98910[[#This Row],[Number of adults aged 75 eligible in quarter 1]]*100</f>
        <v>13.172671970051475</v>
      </c>
      <c r="AJ14">
        <v>4267</v>
      </c>
      <c r="AK14">
        <v>408</v>
      </c>
      <c r="AL14" s="20">
        <f>uptake_in_those_aged_70_by_ccg98910[[#This Row],[Number of adults aged 76 vaccinated in quarter 1]]/uptake_in_those_aged_70_by_ccg98910[[#This Row],[Number of adults aged 76 eligible in quarter 1]]*100</f>
        <v>9.5617529880478092</v>
      </c>
      <c r="AM14">
        <v>4546</v>
      </c>
      <c r="AN14" s="21">
        <v>333</v>
      </c>
      <c r="AO14" s="25">
        <f>uptake_in_those_aged_70_by_ccg98910[[#This Row],[Number of adults aged 77 vaccinated in quarter 1]]/uptake_in_those_aged_70_by_ccg98910[[#This Row],[Number of adults aged 77 eligible in quarter 1]]*100</f>
        <v>7.3251209854817425</v>
      </c>
      <c r="AP14">
        <v>5118</v>
      </c>
      <c r="AQ14">
        <v>317</v>
      </c>
      <c r="AR14" s="20">
        <f>uptake_in_those_aged_70_by_ccg98910[[#This Row],[Number of adults aged 78 vaccinated in quarter 1]]/uptake_in_those_aged_70_by_ccg98910[[#This Row],[Number of adults aged 78 eligible in quarter 1]]*100</f>
        <v>6.1938257131692067</v>
      </c>
      <c r="AS14">
        <v>3868</v>
      </c>
      <c r="AT14">
        <v>197</v>
      </c>
      <c r="AU14" s="20">
        <f>uptake_in_those_aged_70_by_ccg98910[[#This Row],[Number of adults aged 79 vaccinated in quarter 1]]/uptake_in_those_aged_70_by_ccg98910[[#This Row],[Number of adults aged 79 eligible in quarter 1]]*100</f>
        <v>5.0930713547052742</v>
      </c>
      <c r="AV14">
        <v>3268</v>
      </c>
      <c r="AW14">
        <v>157</v>
      </c>
      <c r="AX14" s="25">
        <f>uptake_in_those_aged_70_by_ccg98910[[#This Row],[Number of adults aged 80 vaccinated in quarter 1]]/uptake_in_those_aged_70_by_ccg98910[[#This Row],[Number of adults aged 80 eligible in quarter 1]]*100</f>
        <v>4.8041615667074664</v>
      </c>
    </row>
    <row r="15" spans="1:50" x14ac:dyDescent="0.2">
      <c r="A15" t="s">
        <v>347</v>
      </c>
      <c r="B15" t="s">
        <v>348</v>
      </c>
      <c r="C15">
        <v>2227</v>
      </c>
      <c r="D15">
        <v>85</v>
      </c>
      <c r="E15" s="20">
        <f>uptake_in_those_aged_70_by_ccg98910[[#This Row],[Number of adults aged 65 vaccinated in quarter 1]]/uptake_in_those_aged_70_by_ccg98910[[#This Row],[Number of adults aged 65 eligible in quarter 1]]*100</f>
        <v>3.8167938931297711</v>
      </c>
      <c r="F15" s="35">
        <v>2206</v>
      </c>
      <c r="G15" s="35">
        <v>637</v>
      </c>
      <c r="H15" s="20">
        <f>uptake_in_those_aged_70_by_ccg98910[[#This Row],[Number of adults aged 66 vaccinated in quarter 1]]/uptake_in_those_aged_70_by_ccg98910[[#This Row],[Number of adults aged 66 eligible in quarter 1]]*100</f>
        <v>28.875793291024475</v>
      </c>
      <c r="I15" s="21">
        <v>2089</v>
      </c>
      <c r="J15">
        <v>43</v>
      </c>
      <c r="K15" s="20">
        <f>uptake_in_those_aged_70_by_ccg98910[[#This Row],[Number of adults aged 67 vaccinated in quarter 1]]/uptake_in_those_aged_70_by_ccg98910[[#This Row],[Number of adults aged 67 eligible in quarter 1]]*100</f>
        <v>2.0584011488750598</v>
      </c>
      <c r="L15">
        <v>2007</v>
      </c>
      <c r="M15">
        <v>22</v>
      </c>
      <c r="N15" s="25">
        <f>uptake_in_those_aged_70_by_ccg98910[[#This Row],[Number of adults aged 68 vaccinated in quarter 1]]/uptake_in_those_aged_70_by_ccg98910[[#This Row],[Number of adults aged 68 eligible in quarter 1]]*100</f>
        <v>1.096163428001993</v>
      </c>
      <c r="O15" s="21">
        <v>1938</v>
      </c>
      <c r="P15" s="21">
        <v>30</v>
      </c>
      <c r="Q15" s="25">
        <f>uptake_in_those_aged_70_by_ccg98910[[#This Row],[Number of adults aged 69 vaccinated in quarter 1]]/uptake_in_those_aged_70_by_ccg98910[[#This Row],[Number of adults aged 69 eligible in quarter 1]]*100</f>
        <v>1.5479876160990713</v>
      </c>
      <c r="R15">
        <v>1815</v>
      </c>
      <c r="S15">
        <v>134</v>
      </c>
      <c r="T15" s="20">
        <f>uptake_in_those_aged_70_by_ccg98910[[#This Row],[Number of adults aged 70 vaccinated in quarter 1]]/uptake_in_those_aged_70_by_ccg98910[[#This Row],[Number of adults aged 70 eligible in quarter 1]]*100</f>
        <v>7.3829201101928383</v>
      </c>
      <c r="U15">
        <v>1822</v>
      </c>
      <c r="V15">
        <v>652</v>
      </c>
      <c r="W15" s="20">
        <f>uptake_in_those_aged_70_by_ccg98910[[#This Row],[Number of adults aged 71 vaccinated in quarter 1]]/uptake_in_those_aged_70_by_ccg98910[[#This Row],[Number of adults aged 71 eligible in quarter 1]]*100</f>
        <v>35.784851811196489</v>
      </c>
      <c r="X15">
        <v>1728</v>
      </c>
      <c r="Y15">
        <v>352</v>
      </c>
      <c r="Z15" s="20">
        <f>uptake_in_those_aged_70_by_ccg98910[[#This Row],[Number of adults aged 72 vaccinated in quarter 1]]/uptake_in_those_aged_70_by_ccg98910[[#This Row],[Number of adults aged 72 eligible in quarter 1]]*100</f>
        <v>20.37037037037037</v>
      </c>
      <c r="AA15">
        <v>1622</v>
      </c>
      <c r="AB15">
        <v>199</v>
      </c>
      <c r="AC15" s="20">
        <f>uptake_in_those_aged_70_by_ccg98910[[#This Row],[Number of adults aged 73 vaccinated in quarter 1]]/uptake_in_those_aged_70_by_ccg98910[[#This Row],[Number of adults aged 73 eligible in quarter 1]]*100</f>
        <v>12.268803945745994</v>
      </c>
      <c r="AD15">
        <v>1673</v>
      </c>
      <c r="AE15">
        <v>126</v>
      </c>
      <c r="AF15" s="20">
        <f>uptake_in_those_aged_70_by_ccg98910[[#This Row],[Number of adults aged 74 vaccinated in quarter 1]]/uptake_in_those_aged_70_by_ccg98910[[#This Row],[Number of adults aged 74 eligible in quarter 1]]*100</f>
        <v>7.5313807531380759</v>
      </c>
      <c r="AG15">
        <v>1582</v>
      </c>
      <c r="AH15" s="21">
        <v>117</v>
      </c>
      <c r="AI15" s="20">
        <f>uptake_in_those_aged_70_by_ccg98910[[#This Row],[Number of adults aged 75 vaccinated in quarter 1]]/uptake_in_those_aged_70_by_ccg98910[[#This Row],[Number of adults aged 75 eligible in quarter 1]]*100</f>
        <v>7.3957016434892537</v>
      </c>
      <c r="AJ15">
        <v>1602</v>
      </c>
      <c r="AK15">
        <v>106</v>
      </c>
      <c r="AL15" s="20">
        <f>uptake_in_those_aged_70_by_ccg98910[[#This Row],[Number of adults aged 76 vaccinated in quarter 1]]/uptake_in_those_aged_70_by_ccg98910[[#This Row],[Number of adults aged 76 eligible in quarter 1]]*100</f>
        <v>6.6167290886392003</v>
      </c>
      <c r="AM15">
        <v>1685</v>
      </c>
      <c r="AN15" s="21">
        <v>82</v>
      </c>
      <c r="AO15" s="25">
        <f>uptake_in_those_aged_70_by_ccg98910[[#This Row],[Number of adults aged 77 vaccinated in quarter 1]]/uptake_in_those_aged_70_by_ccg98910[[#This Row],[Number of adults aged 77 eligible in quarter 1]]*100</f>
        <v>4.8664688427299696</v>
      </c>
      <c r="AP15">
        <v>1900</v>
      </c>
      <c r="AQ15">
        <v>79</v>
      </c>
      <c r="AR15" s="20">
        <f>uptake_in_those_aged_70_by_ccg98910[[#This Row],[Number of adults aged 78 vaccinated in quarter 1]]/uptake_in_those_aged_70_by_ccg98910[[#This Row],[Number of adults aged 78 eligible in quarter 1]]*100</f>
        <v>4.1578947368421053</v>
      </c>
      <c r="AS15">
        <v>1444</v>
      </c>
      <c r="AT15">
        <v>57</v>
      </c>
      <c r="AU15" s="20">
        <f>uptake_in_those_aged_70_by_ccg98910[[#This Row],[Number of adults aged 79 vaccinated in quarter 1]]/uptake_in_those_aged_70_by_ccg98910[[#This Row],[Number of adults aged 79 eligible in quarter 1]]*100</f>
        <v>3.9473684210526314</v>
      </c>
      <c r="AV15">
        <v>1224</v>
      </c>
      <c r="AW15">
        <v>51</v>
      </c>
      <c r="AX15" s="25">
        <f>uptake_in_those_aged_70_by_ccg98910[[#This Row],[Number of adults aged 80 vaccinated in quarter 1]]/uptake_in_those_aged_70_by_ccg98910[[#This Row],[Number of adults aged 80 eligible in quarter 1]]*100</f>
        <v>4.1666666666666661</v>
      </c>
    </row>
    <row r="16" spans="1:50" x14ac:dyDescent="0.2">
      <c r="A16" t="s">
        <v>349</v>
      </c>
      <c r="B16" t="s">
        <v>350</v>
      </c>
      <c r="C16">
        <v>2553</v>
      </c>
      <c r="D16">
        <v>170</v>
      </c>
      <c r="E16" s="20">
        <f>uptake_in_those_aged_70_by_ccg98910[[#This Row],[Number of adults aged 65 vaccinated in quarter 1]]/uptake_in_those_aged_70_by_ccg98910[[#This Row],[Number of adults aged 65 eligible in quarter 1]]*100</f>
        <v>6.6588327457892671</v>
      </c>
      <c r="F16" s="35">
        <v>2462</v>
      </c>
      <c r="G16" s="35">
        <v>823</v>
      </c>
      <c r="H16" s="20">
        <f>uptake_in_those_aged_70_by_ccg98910[[#This Row],[Number of adults aged 66 vaccinated in quarter 1]]/uptake_in_those_aged_70_by_ccg98910[[#This Row],[Number of adults aged 66 eligible in quarter 1]]*100</f>
        <v>33.428107229894394</v>
      </c>
      <c r="I16" s="21">
        <v>2390</v>
      </c>
      <c r="J16">
        <v>47</v>
      </c>
      <c r="K16" s="20">
        <f>uptake_in_those_aged_70_by_ccg98910[[#This Row],[Number of adults aged 67 vaccinated in quarter 1]]/uptake_in_those_aged_70_by_ccg98910[[#This Row],[Number of adults aged 67 eligible in quarter 1]]*100</f>
        <v>1.9665271966527196</v>
      </c>
      <c r="L16">
        <v>2242</v>
      </c>
      <c r="M16">
        <v>25</v>
      </c>
      <c r="N16" s="25">
        <f>uptake_in_those_aged_70_by_ccg98910[[#This Row],[Number of adults aged 68 vaccinated in quarter 1]]/uptake_in_those_aged_70_by_ccg98910[[#This Row],[Number of adults aged 68 eligible in quarter 1]]*100</f>
        <v>1.1150758251561106</v>
      </c>
      <c r="O16" s="21">
        <v>2192</v>
      </c>
      <c r="P16" s="21">
        <v>20</v>
      </c>
      <c r="Q16" s="25">
        <f>uptake_in_those_aged_70_by_ccg98910[[#This Row],[Number of adults aged 69 vaccinated in quarter 1]]/uptake_in_those_aged_70_by_ccg98910[[#This Row],[Number of adults aged 69 eligible in quarter 1]]*100</f>
        <v>0.91240875912408748</v>
      </c>
      <c r="R16">
        <v>2108</v>
      </c>
      <c r="S16">
        <v>203</v>
      </c>
      <c r="T16" s="20">
        <f>uptake_in_those_aged_70_by_ccg98910[[#This Row],[Number of adults aged 70 vaccinated in quarter 1]]/uptake_in_those_aged_70_by_ccg98910[[#This Row],[Number of adults aged 70 eligible in quarter 1]]*100</f>
        <v>9.6299810246679307</v>
      </c>
      <c r="U16">
        <v>1971</v>
      </c>
      <c r="V16">
        <v>883</v>
      </c>
      <c r="W16" s="20">
        <f>uptake_in_those_aged_70_by_ccg98910[[#This Row],[Number of adults aged 71 vaccinated in quarter 1]]/uptake_in_those_aged_70_by_ccg98910[[#This Row],[Number of adults aged 71 eligible in quarter 1]]*100</f>
        <v>44.799594114662604</v>
      </c>
      <c r="X16">
        <v>2034</v>
      </c>
      <c r="Y16">
        <v>588</v>
      </c>
      <c r="Z16" s="20">
        <f>uptake_in_those_aged_70_by_ccg98910[[#This Row],[Number of adults aged 72 vaccinated in quarter 1]]/uptake_in_those_aged_70_by_ccg98910[[#This Row],[Number of adults aged 72 eligible in quarter 1]]*100</f>
        <v>28.908554572271388</v>
      </c>
      <c r="AA16">
        <v>1887</v>
      </c>
      <c r="AB16">
        <v>348</v>
      </c>
      <c r="AC16" s="20">
        <f>uptake_in_those_aged_70_by_ccg98910[[#This Row],[Number of adults aged 73 vaccinated in quarter 1]]/uptake_in_those_aged_70_by_ccg98910[[#This Row],[Number of adults aged 73 eligible in quarter 1]]*100</f>
        <v>18.441971383147855</v>
      </c>
      <c r="AD16">
        <v>1933</v>
      </c>
      <c r="AE16">
        <v>254</v>
      </c>
      <c r="AF16" s="20">
        <f>uptake_in_those_aged_70_by_ccg98910[[#This Row],[Number of adults aged 74 vaccinated in quarter 1]]/uptake_in_those_aged_70_by_ccg98910[[#This Row],[Number of adults aged 74 eligible in quarter 1]]*100</f>
        <v>13.140196585618211</v>
      </c>
      <c r="AG16">
        <v>1999</v>
      </c>
      <c r="AH16" s="21">
        <v>243</v>
      </c>
      <c r="AI16" s="20">
        <f>uptake_in_those_aged_70_by_ccg98910[[#This Row],[Number of adults aged 75 vaccinated in quarter 1]]/uptake_in_those_aged_70_by_ccg98910[[#This Row],[Number of adults aged 75 eligible in quarter 1]]*100</f>
        <v>12.156078039019508</v>
      </c>
      <c r="AJ16">
        <v>1951</v>
      </c>
      <c r="AK16">
        <v>185</v>
      </c>
      <c r="AL16" s="20">
        <f>uptake_in_those_aged_70_by_ccg98910[[#This Row],[Number of adults aged 76 vaccinated in quarter 1]]/uptake_in_those_aged_70_by_ccg98910[[#This Row],[Number of adults aged 76 eligible in quarter 1]]*100</f>
        <v>9.4823167606355714</v>
      </c>
      <c r="AM16">
        <v>1988</v>
      </c>
      <c r="AN16" s="21">
        <v>142</v>
      </c>
      <c r="AO16" s="25">
        <f>uptake_in_those_aged_70_by_ccg98910[[#This Row],[Number of adults aged 77 vaccinated in quarter 1]]/uptake_in_those_aged_70_by_ccg98910[[#This Row],[Number of adults aged 77 eligible in quarter 1]]*100</f>
        <v>7.1428571428571423</v>
      </c>
      <c r="AP16">
        <v>2212</v>
      </c>
      <c r="AQ16">
        <v>169</v>
      </c>
      <c r="AR16" s="20">
        <f>uptake_in_those_aged_70_by_ccg98910[[#This Row],[Number of adults aged 78 vaccinated in quarter 1]]/uptake_in_those_aged_70_by_ccg98910[[#This Row],[Number of adults aged 78 eligible in quarter 1]]*100</f>
        <v>7.6401446654611211</v>
      </c>
      <c r="AS16">
        <v>1609</v>
      </c>
      <c r="AT16">
        <v>91</v>
      </c>
      <c r="AU16" s="20">
        <f>uptake_in_those_aged_70_by_ccg98910[[#This Row],[Number of adults aged 79 vaccinated in quarter 1]]/uptake_in_those_aged_70_by_ccg98910[[#This Row],[Number of adults aged 79 eligible in quarter 1]]*100</f>
        <v>5.6556867619639535</v>
      </c>
      <c r="AV16">
        <v>1467</v>
      </c>
      <c r="AW16">
        <v>53</v>
      </c>
      <c r="AX16" s="25">
        <f>uptake_in_those_aged_70_by_ccg98910[[#This Row],[Number of adults aged 80 vaccinated in quarter 1]]/uptake_in_those_aged_70_by_ccg98910[[#This Row],[Number of adults aged 80 eligible in quarter 1]]*100</f>
        <v>3.6128152692569873</v>
      </c>
    </row>
    <row r="17" spans="1:50" x14ac:dyDescent="0.2">
      <c r="A17" t="s">
        <v>351</v>
      </c>
      <c r="B17" t="s">
        <v>352</v>
      </c>
      <c r="C17">
        <v>2552</v>
      </c>
      <c r="D17">
        <v>121</v>
      </c>
      <c r="E17" s="20">
        <f>uptake_in_those_aged_70_by_ccg98910[[#This Row],[Number of adults aged 65 vaccinated in quarter 1]]/uptake_in_those_aged_70_by_ccg98910[[#This Row],[Number of adults aged 65 eligible in quarter 1]]*100</f>
        <v>4.7413793103448274</v>
      </c>
      <c r="F17" s="35">
        <v>2387</v>
      </c>
      <c r="G17" s="35">
        <v>740</v>
      </c>
      <c r="H17" s="20">
        <f>uptake_in_those_aged_70_by_ccg98910[[#This Row],[Number of adults aged 66 vaccinated in quarter 1]]/uptake_in_those_aged_70_by_ccg98910[[#This Row],[Number of adults aged 66 eligible in quarter 1]]*100</f>
        <v>31.001256807708423</v>
      </c>
      <c r="I17" s="21">
        <v>2418</v>
      </c>
      <c r="J17">
        <v>48</v>
      </c>
      <c r="K17" s="20">
        <f>uptake_in_those_aged_70_by_ccg98910[[#This Row],[Number of adults aged 67 vaccinated in quarter 1]]/uptake_in_those_aged_70_by_ccg98910[[#This Row],[Number of adults aged 67 eligible in quarter 1]]*100</f>
        <v>1.9851116625310175</v>
      </c>
      <c r="L17">
        <v>2268</v>
      </c>
      <c r="M17">
        <v>44</v>
      </c>
      <c r="N17" s="25">
        <f>uptake_in_those_aged_70_by_ccg98910[[#This Row],[Number of adults aged 68 vaccinated in quarter 1]]/uptake_in_those_aged_70_by_ccg98910[[#This Row],[Number of adults aged 68 eligible in quarter 1]]*100</f>
        <v>1.9400352733686066</v>
      </c>
      <c r="O17" s="21">
        <v>2090</v>
      </c>
      <c r="P17" s="21">
        <v>37</v>
      </c>
      <c r="Q17" s="25">
        <f>uptake_in_those_aged_70_by_ccg98910[[#This Row],[Number of adults aged 69 vaccinated in quarter 1]]/uptake_in_those_aged_70_by_ccg98910[[#This Row],[Number of adults aged 69 eligible in quarter 1]]*100</f>
        <v>1.7703349282296652</v>
      </c>
      <c r="R17">
        <v>2082</v>
      </c>
      <c r="S17">
        <v>192</v>
      </c>
      <c r="T17" s="20">
        <f>uptake_in_those_aged_70_by_ccg98910[[#This Row],[Number of adults aged 70 vaccinated in quarter 1]]/uptake_in_those_aged_70_by_ccg98910[[#This Row],[Number of adults aged 70 eligible in quarter 1]]*100</f>
        <v>9.2219020172910664</v>
      </c>
      <c r="U17">
        <v>2073</v>
      </c>
      <c r="V17">
        <v>934</v>
      </c>
      <c r="W17" s="20">
        <f>uptake_in_those_aged_70_by_ccg98910[[#This Row],[Number of adults aged 71 vaccinated in quarter 1]]/uptake_in_those_aged_70_by_ccg98910[[#This Row],[Number of adults aged 71 eligible in quarter 1]]*100</f>
        <v>45.055475156777618</v>
      </c>
      <c r="X17">
        <v>1975</v>
      </c>
      <c r="Y17">
        <v>518</v>
      </c>
      <c r="Z17" s="20">
        <f>uptake_in_those_aged_70_by_ccg98910[[#This Row],[Number of adults aged 72 vaccinated in quarter 1]]/uptake_in_those_aged_70_by_ccg98910[[#This Row],[Number of adults aged 72 eligible in quarter 1]]*100</f>
        <v>26.22784810126582</v>
      </c>
      <c r="AA17">
        <v>1991</v>
      </c>
      <c r="AB17">
        <v>359</v>
      </c>
      <c r="AC17" s="20">
        <f>uptake_in_those_aged_70_by_ccg98910[[#This Row],[Number of adults aged 73 vaccinated in quarter 1]]/uptake_in_those_aged_70_by_ccg98910[[#This Row],[Number of adults aged 73 eligible in quarter 1]]*100</f>
        <v>18.031140130587644</v>
      </c>
      <c r="AD17">
        <v>1973</v>
      </c>
      <c r="AE17">
        <v>237</v>
      </c>
      <c r="AF17" s="20">
        <f>uptake_in_those_aged_70_by_ccg98910[[#This Row],[Number of adults aged 74 vaccinated in quarter 1]]/uptake_in_those_aged_70_by_ccg98910[[#This Row],[Number of adults aged 74 eligible in quarter 1]]*100</f>
        <v>12.012164216928536</v>
      </c>
      <c r="AG17">
        <v>2034</v>
      </c>
      <c r="AH17" s="21">
        <v>251</v>
      </c>
      <c r="AI17" s="20">
        <f>uptake_in_those_aged_70_by_ccg98910[[#This Row],[Number of adults aged 75 vaccinated in quarter 1]]/uptake_in_those_aged_70_by_ccg98910[[#This Row],[Number of adults aged 75 eligible in quarter 1]]*100</f>
        <v>12.340216322517207</v>
      </c>
      <c r="AJ17">
        <v>1963</v>
      </c>
      <c r="AK17">
        <v>225</v>
      </c>
      <c r="AL17" s="20">
        <f>uptake_in_those_aged_70_by_ccg98910[[#This Row],[Number of adults aged 76 vaccinated in quarter 1]]/uptake_in_those_aged_70_by_ccg98910[[#This Row],[Number of adults aged 76 eligible in quarter 1]]*100</f>
        <v>11.462047885888946</v>
      </c>
      <c r="AM17">
        <v>2166</v>
      </c>
      <c r="AN17" s="21">
        <v>224</v>
      </c>
      <c r="AO17" s="25">
        <f>uptake_in_those_aged_70_by_ccg98910[[#This Row],[Number of adults aged 77 vaccinated in quarter 1]]/uptake_in_those_aged_70_by_ccg98910[[#This Row],[Number of adults aged 77 eligible in quarter 1]]*100</f>
        <v>10.341643582640812</v>
      </c>
      <c r="AP17">
        <v>2346</v>
      </c>
      <c r="AQ17">
        <v>194</v>
      </c>
      <c r="AR17" s="20">
        <f>uptake_in_those_aged_70_by_ccg98910[[#This Row],[Number of adults aged 78 vaccinated in quarter 1]]/uptake_in_those_aged_70_by_ccg98910[[#This Row],[Number of adults aged 78 eligible in quarter 1]]*100</f>
        <v>8.2693947144075022</v>
      </c>
      <c r="AS17">
        <v>1846</v>
      </c>
      <c r="AT17">
        <v>137</v>
      </c>
      <c r="AU17" s="20">
        <f>uptake_in_those_aged_70_by_ccg98910[[#This Row],[Number of adults aged 79 vaccinated in quarter 1]]/uptake_in_those_aged_70_by_ccg98910[[#This Row],[Number of adults aged 79 eligible in quarter 1]]*100</f>
        <v>7.4214517876489712</v>
      </c>
      <c r="AV17">
        <v>1554</v>
      </c>
      <c r="AW17">
        <v>60</v>
      </c>
      <c r="AX17" s="25">
        <f>uptake_in_those_aged_70_by_ccg98910[[#This Row],[Number of adults aged 80 vaccinated in quarter 1]]/uptake_in_those_aged_70_by_ccg98910[[#This Row],[Number of adults aged 80 eligible in quarter 1]]*100</f>
        <v>3.8610038610038608</v>
      </c>
    </row>
    <row r="18" spans="1:50" x14ac:dyDescent="0.2">
      <c r="A18" t="s">
        <v>353</v>
      </c>
      <c r="B18" t="s">
        <v>354</v>
      </c>
      <c r="C18">
        <v>2862</v>
      </c>
      <c r="D18">
        <v>201</v>
      </c>
      <c r="E18" s="20">
        <f>uptake_in_those_aged_70_by_ccg98910[[#This Row],[Number of adults aged 65 vaccinated in quarter 1]]/uptake_in_those_aged_70_by_ccg98910[[#This Row],[Number of adults aged 65 eligible in quarter 1]]*100</f>
        <v>7.0230607966457024</v>
      </c>
      <c r="F18" s="35">
        <v>2761</v>
      </c>
      <c r="G18" s="35">
        <v>961</v>
      </c>
      <c r="H18" s="20">
        <f>uptake_in_those_aged_70_by_ccg98910[[#This Row],[Number of adults aged 66 vaccinated in quarter 1]]/uptake_in_those_aged_70_by_ccg98910[[#This Row],[Number of adults aged 66 eligible in quarter 1]]*100</f>
        <v>34.806229626946759</v>
      </c>
      <c r="I18" s="21">
        <v>2680</v>
      </c>
      <c r="J18">
        <v>49</v>
      </c>
      <c r="K18" s="20">
        <f>uptake_in_those_aged_70_by_ccg98910[[#This Row],[Number of adults aged 67 vaccinated in quarter 1]]/uptake_in_those_aged_70_by_ccg98910[[#This Row],[Number of adults aged 67 eligible in quarter 1]]*100</f>
        <v>1.8283582089552239</v>
      </c>
      <c r="L18">
        <v>2485</v>
      </c>
      <c r="M18">
        <v>32</v>
      </c>
      <c r="N18" s="25">
        <f>uptake_in_those_aged_70_by_ccg98910[[#This Row],[Number of adults aged 68 vaccinated in quarter 1]]/uptake_in_those_aged_70_by_ccg98910[[#This Row],[Number of adults aged 68 eligible in quarter 1]]*100</f>
        <v>1.2877263581488934</v>
      </c>
      <c r="O18" s="21">
        <v>2451</v>
      </c>
      <c r="P18" s="21">
        <v>30</v>
      </c>
      <c r="Q18" s="25">
        <f>uptake_in_those_aged_70_by_ccg98910[[#This Row],[Number of adults aged 69 vaccinated in quarter 1]]/uptake_in_those_aged_70_by_ccg98910[[#This Row],[Number of adults aged 69 eligible in quarter 1]]*100</f>
        <v>1.2239902080783354</v>
      </c>
      <c r="R18">
        <v>2305</v>
      </c>
      <c r="S18">
        <v>202</v>
      </c>
      <c r="T18" s="20">
        <f>uptake_in_those_aged_70_by_ccg98910[[#This Row],[Number of adults aged 70 vaccinated in quarter 1]]/uptake_in_those_aged_70_by_ccg98910[[#This Row],[Number of adults aged 70 eligible in quarter 1]]*100</f>
        <v>8.7635574837310202</v>
      </c>
      <c r="U18">
        <v>2353</v>
      </c>
      <c r="V18">
        <v>1012</v>
      </c>
      <c r="W18" s="20">
        <f>uptake_in_those_aged_70_by_ccg98910[[#This Row],[Number of adults aged 71 vaccinated in quarter 1]]/uptake_in_those_aged_70_by_ccg98910[[#This Row],[Number of adults aged 71 eligible in quarter 1]]*100</f>
        <v>43.008924776880583</v>
      </c>
      <c r="X18">
        <v>2203</v>
      </c>
      <c r="Y18">
        <v>531</v>
      </c>
      <c r="Z18" s="20">
        <f>uptake_in_those_aged_70_by_ccg98910[[#This Row],[Number of adults aged 72 vaccinated in quarter 1]]/uptake_in_those_aged_70_by_ccg98910[[#This Row],[Number of adults aged 72 eligible in quarter 1]]*100</f>
        <v>24.103495233772129</v>
      </c>
      <c r="AA18">
        <v>2185</v>
      </c>
      <c r="AB18">
        <v>289</v>
      </c>
      <c r="AC18" s="20">
        <f>uptake_in_those_aged_70_by_ccg98910[[#This Row],[Number of adults aged 73 vaccinated in quarter 1]]/uptake_in_those_aged_70_by_ccg98910[[#This Row],[Number of adults aged 73 eligible in quarter 1]]*100</f>
        <v>13.226544622425628</v>
      </c>
      <c r="AD18">
        <v>2026</v>
      </c>
      <c r="AE18">
        <v>216</v>
      </c>
      <c r="AF18" s="20">
        <f>uptake_in_those_aged_70_by_ccg98910[[#This Row],[Number of adults aged 74 vaccinated in quarter 1]]/uptake_in_those_aged_70_by_ccg98910[[#This Row],[Number of adults aged 74 eligible in quarter 1]]*100</f>
        <v>10.661401776900297</v>
      </c>
      <c r="AG18">
        <v>2108</v>
      </c>
      <c r="AH18" s="21">
        <v>156</v>
      </c>
      <c r="AI18" s="20">
        <f>uptake_in_those_aged_70_by_ccg98910[[#This Row],[Number of adults aged 75 vaccinated in quarter 1]]/uptake_in_those_aged_70_by_ccg98910[[#This Row],[Number of adults aged 75 eligible in quarter 1]]*100</f>
        <v>7.4003795066413662</v>
      </c>
      <c r="AJ18">
        <v>1993</v>
      </c>
      <c r="AK18">
        <v>141</v>
      </c>
      <c r="AL18" s="20">
        <f>uptake_in_those_aged_70_by_ccg98910[[#This Row],[Number of adults aged 76 vaccinated in quarter 1]]/uptake_in_those_aged_70_by_ccg98910[[#This Row],[Number of adults aged 76 eligible in quarter 1]]*100</f>
        <v>7.0747616658304064</v>
      </c>
      <c r="AM18">
        <v>2133</v>
      </c>
      <c r="AN18" s="21">
        <v>115</v>
      </c>
      <c r="AO18" s="25">
        <f>uptake_in_those_aged_70_by_ccg98910[[#This Row],[Number of adults aged 77 vaccinated in quarter 1]]/uptake_in_those_aged_70_by_ccg98910[[#This Row],[Number of adults aged 77 eligible in quarter 1]]*100</f>
        <v>5.3914674167838728</v>
      </c>
      <c r="AP18">
        <v>2351</v>
      </c>
      <c r="AQ18">
        <v>125</v>
      </c>
      <c r="AR18" s="20">
        <f>uptake_in_those_aged_70_by_ccg98910[[#This Row],[Number of adults aged 78 vaccinated in quarter 1]]/uptake_in_those_aged_70_by_ccg98910[[#This Row],[Number of adults aged 78 eligible in quarter 1]]*100</f>
        <v>5.3168864313058268</v>
      </c>
      <c r="AS18">
        <v>1607</v>
      </c>
      <c r="AT18">
        <v>62</v>
      </c>
      <c r="AU18" s="20">
        <f>uptake_in_those_aged_70_by_ccg98910[[#This Row],[Number of adults aged 79 vaccinated in quarter 1]]/uptake_in_those_aged_70_by_ccg98910[[#This Row],[Number of adults aged 79 eligible in quarter 1]]*100</f>
        <v>3.8581207218419413</v>
      </c>
      <c r="AV18">
        <v>1695</v>
      </c>
      <c r="AW18">
        <v>55</v>
      </c>
      <c r="AX18" s="25">
        <f>uptake_in_those_aged_70_by_ccg98910[[#This Row],[Number of adults aged 80 vaccinated in quarter 1]]/uptake_in_those_aged_70_by_ccg98910[[#This Row],[Number of adults aged 80 eligible in quarter 1]]*100</f>
        <v>3.2448377581120944</v>
      </c>
    </row>
    <row r="19" spans="1:50" x14ac:dyDescent="0.2">
      <c r="A19" t="s">
        <v>355</v>
      </c>
      <c r="B19" t="s">
        <v>356</v>
      </c>
      <c r="C19">
        <v>3809</v>
      </c>
      <c r="D19">
        <v>146</v>
      </c>
      <c r="E19" s="20">
        <f>uptake_in_those_aged_70_by_ccg98910[[#This Row],[Number of adults aged 65 vaccinated in quarter 1]]/uptake_in_those_aged_70_by_ccg98910[[#This Row],[Number of adults aged 65 eligible in quarter 1]]*100</f>
        <v>3.833027041218168</v>
      </c>
      <c r="F19" s="35">
        <v>3665</v>
      </c>
      <c r="G19" s="35">
        <v>789</v>
      </c>
      <c r="H19" s="20">
        <f>uptake_in_those_aged_70_by_ccg98910[[#This Row],[Number of adults aged 66 vaccinated in quarter 1]]/uptake_in_those_aged_70_by_ccg98910[[#This Row],[Number of adults aged 66 eligible in quarter 1]]*100</f>
        <v>21.527967257844473</v>
      </c>
      <c r="I19" s="21">
        <v>3394</v>
      </c>
      <c r="J19">
        <v>62</v>
      </c>
      <c r="K19" s="20">
        <f>uptake_in_those_aged_70_by_ccg98910[[#This Row],[Number of adults aged 67 vaccinated in quarter 1]]/uptake_in_those_aged_70_by_ccg98910[[#This Row],[Number of adults aged 67 eligible in quarter 1]]*100</f>
        <v>1.8267530936947556</v>
      </c>
      <c r="L19">
        <v>3299</v>
      </c>
      <c r="M19">
        <v>54</v>
      </c>
      <c r="N19" s="25">
        <f>uptake_in_those_aged_70_by_ccg98910[[#This Row],[Number of adults aged 68 vaccinated in quarter 1]]/uptake_in_those_aged_70_by_ccg98910[[#This Row],[Number of adults aged 68 eligible in quarter 1]]*100</f>
        <v>1.6368596544407397</v>
      </c>
      <c r="O19" s="21">
        <v>3131</v>
      </c>
      <c r="P19" s="21">
        <v>43</v>
      </c>
      <c r="Q19" s="25">
        <f>uptake_in_those_aged_70_by_ccg98910[[#This Row],[Number of adults aged 69 vaccinated in quarter 1]]/uptake_in_those_aged_70_by_ccg98910[[#This Row],[Number of adults aged 69 eligible in quarter 1]]*100</f>
        <v>1.3733631427658897</v>
      </c>
      <c r="R19">
        <v>2970</v>
      </c>
      <c r="S19">
        <v>207</v>
      </c>
      <c r="T19" s="20">
        <f>uptake_in_those_aged_70_by_ccg98910[[#This Row],[Number of adults aged 70 vaccinated in quarter 1]]/uptake_in_those_aged_70_by_ccg98910[[#This Row],[Number of adults aged 70 eligible in quarter 1]]*100</f>
        <v>6.9696969696969706</v>
      </c>
      <c r="U19">
        <v>2870</v>
      </c>
      <c r="V19">
        <v>941</v>
      </c>
      <c r="W19" s="20">
        <f>uptake_in_those_aged_70_by_ccg98910[[#This Row],[Number of adults aged 71 vaccinated in quarter 1]]/uptake_in_those_aged_70_by_ccg98910[[#This Row],[Number of adults aged 71 eligible in quarter 1]]*100</f>
        <v>32.78745644599303</v>
      </c>
      <c r="X19">
        <v>2639</v>
      </c>
      <c r="Y19">
        <v>528</v>
      </c>
      <c r="Z19" s="20">
        <f>uptake_in_those_aged_70_by_ccg98910[[#This Row],[Number of adults aged 72 vaccinated in quarter 1]]/uptake_in_those_aged_70_by_ccg98910[[#This Row],[Number of adults aged 72 eligible in quarter 1]]*100</f>
        <v>20.007578628268284</v>
      </c>
      <c r="AA19">
        <v>2589</v>
      </c>
      <c r="AB19">
        <v>302</v>
      </c>
      <c r="AC19" s="20">
        <f>uptake_in_those_aged_70_by_ccg98910[[#This Row],[Number of adults aged 73 vaccinated in quarter 1]]/uptake_in_those_aged_70_by_ccg98910[[#This Row],[Number of adults aged 73 eligible in quarter 1]]*100</f>
        <v>11.664735419080726</v>
      </c>
      <c r="AD19">
        <v>2437</v>
      </c>
      <c r="AE19">
        <v>205</v>
      </c>
      <c r="AF19" s="20">
        <f>uptake_in_those_aged_70_by_ccg98910[[#This Row],[Number of adults aged 74 vaccinated in quarter 1]]/uptake_in_those_aged_70_by_ccg98910[[#This Row],[Number of adults aged 74 eligible in quarter 1]]*100</f>
        <v>8.4119819450143609</v>
      </c>
      <c r="AG19">
        <v>2296</v>
      </c>
      <c r="AH19" s="21">
        <v>153</v>
      </c>
      <c r="AI19" s="20">
        <f>uptake_in_those_aged_70_by_ccg98910[[#This Row],[Number of adults aged 75 vaccinated in quarter 1]]/uptake_in_those_aged_70_by_ccg98910[[#This Row],[Number of adults aged 75 eligible in quarter 1]]*100</f>
        <v>6.6637630662020904</v>
      </c>
      <c r="AJ19">
        <v>2202</v>
      </c>
      <c r="AK19">
        <v>125</v>
      </c>
      <c r="AL19" s="20">
        <f>uptake_in_those_aged_70_by_ccg98910[[#This Row],[Number of adults aged 76 vaccinated in quarter 1]]/uptake_in_those_aged_70_by_ccg98910[[#This Row],[Number of adults aged 76 eligible in quarter 1]]*100</f>
        <v>5.6766575840145324</v>
      </c>
      <c r="AM19">
        <v>2167</v>
      </c>
      <c r="AN19" s="21">
        <v>117</v>
      </c>
      <c r="AO19" s="25">
        <f>uptake_in_those_aged_70_by_ccg98910[[#This Row],[Number of adults aged 77 vaccinated in quarter 1]]/uptake_in_those_aged_70_by_ccg98910[[#This Row],[Number of adults aged 77 eligible in quarter 1]]*100</f>
        <v>5.3991693585602212</v>
      </c>
      <c r="AP19">
        <v>2007</v>
      </c>
      <c r="AQ19">
        <v>109</v>
      </c>
      <c r="AR19" s="20">
        <f>uptake_in_those_aged_70_by_ccg98910[[#This Row],[Number of adults aged 78 vaccinated in quarter 1]]/uptake_in_those_aged_70_by_ccg98910[[#This Row],[Number of adults aged 78 eligible in quarter 1]]*100</f>
        <v>5.4309915296462385</v>
      </c>
      <c r="AS19">
        <v>1650</v>
      </c>
      <c r="AT19">
        <v>76</v>
      </c>
      <c r="AU19" s="20">
        <f>uptake_in_those_aged_70_by_ccg98910[[#This Row],[Number of adults aged 79 vaccinated in quarter 1]]/uptake_in_those_aged_70_by_ccg98910[[#This Row],[Number of adults aged 79 eligible in quarter 1]]*100</f>
        <v>4.6060606060606055</v>
      </c>
      <c r="AV19">
        <v>1475</v>
      </c>
      <c r="AW19">
        <v>57</v>
      </c>
      <c r="AX19" s="25">
        <f>uptake_in_those_aged_70_by_ccg98910[[#This Row],[Number of adults aged 80 vaccinated in quarter 1]]/uptake_in_those_aged_70_by_ccg98910[[#This Row],[Number of adults aged 80 eligible in quarter 1]]*100</f>
        <v>3.8644067796610173</v>
      </c>
    </row>
    <row r="20" spans="1:50" x14ac:dyDescent="0.2">
      <c r="A20" t="s">
        <v>357</v>
      </c>
      <c r="B20" t="s">
        <v>358</v>
      </c>
      <c r="C20">
        <v>596</v>
      </c>
      <c r="D20">
        <v>40</v>
      </c>
      <c r="E20" s="20">
        <f>uptake_in_those_aged_70_by_ccg98910[[#This Row],[Number of adults aged 65 vaccinated in quarter 1]]/uptake_in_those_aged_70_by_ccg98910[[#This Row],[Number of adults aged 65 eligible in quarter 1]]*100</f>
        <v>6.7114093959731544</v>
      </c>
      <c r="F20" s="35">
        <v>635</v>
      </c>
      <c r="G20" s="35">
        <v>206</v>
      </c>
      <c r="H20" s="20">
        <f>uptake_in_those_aged_70_by_ccg98910[[#This Row],[Number of adults aged 66 vaccinated in quarter 1]]/uptake_in_those_aged_70_by_ccg98910[[#This Row],[Number of adults aged 66 eligible in quarter 1]]*100</f>
        <v>32.440944881889763</v>
      </c>
      <c r="I20" s="21">
        <v>588</v>
      </c>
      <c r="J20">
        <v>14</v>
      </c>
      <c r="K20" s="20">
        <f>uptake_in_those_aged_70_by_ccg98910[[#This Row],[Number of adults aged 67 vaccinated in quarter 1]]/uptake_in_those_aged_70_by_ccg98910[[#This Row],[Number of adults aged 67 eligible in quarter 1]]*100</f>
        <v>2.3809523809523809</v>
      </c>
      <c r="L20">
        <v>615</v>
      </c>
      <c r="M20">
        <v>7</v>
      </c>
      <c r="N20" s="25">
        <f>uptake_in_those_aged_70_by_ccg98910[[#This Row],[Number of adults aged 68 vaccinated in quarter 1]]/uptake_in_those_aged_70_by_ccg98910[[#This Row],[Number of adults aged 68 eligible in quarter 1]]*100</f>
        <v>1.1382113821138211</v>
      </c>
      <c r="O20" s="21">
        <v>568</v>
      </c>
      <c r="P20" s="21">
        <v>15</v>
      </c>
      <c r="Q20" s="25">
        <f>uptake_in_those_aged_70_by_ccg98910[[#This Row],[Number of adults aged 69 vaccinated in quarter 1]]/uptake_in_those_aged_70_by_ccg98910[[#This Row],[Number of adults aged 69 eligible in quarter 1]]*100</f>
        <v>2.640845070422535</v>
      </c>
      <c r="R20">
        <v>494</v>
      </c>
      <c r="S20">
        <v>34</v>
      </c>
      <c r="T20" s="20">
        <f>uptake_in_those_aged_70_by_ccg98910[[#This Row],[Number of adults aged 70 vaccinated in quarter 1]]/uptake_in_those_aged_70_by_ccg98910[[#This Row],[Number of adults aged 70 eligible in quarter 1]]*100</f>
        <v>6.8825910931174086</v>
      </c>
      <c r="U20">
        <v>547</v>
      </c>
      <c r="V20">
        <v>280</v>
      </c>
      <c r="W20" s="20">
        <f>uptake_in_those_aged_70_by_ccg98910[[#This Row],[Number of adults aged 71 vaccinated in quarter 1]]/uptake_in_those_aged_70_by_ccg98910[[#This Row],[Number of adults aged 71 eligible in quarter 1]]*100</f>
        <v>51.188299817184642</v>
      </c>
      <c r="X20">
        <v>503</v>
      </c>
      <c r="Y20">
        <v>198</v>
      </c>
      <c r="Z20" s="20">
        <f>uptake_in_those_aged_70_by_ccg98910[[#This Row],[Number of adults aged 72 vaccinated in quarter 1]]/uptake_in_those_aged_70_by_ccg98910[[#This Row],[Number of adults aged 72 eligible in quarter 1]]*100</f>
        <v>39.363817097415506</v>
      </c>
      <c r="AA20">
        <v>538</v>
      </c>
      <c r="AB20">
        <v>116</v>
      </c>
      <c r="AC20" s="20">
        <f>uptake_in_those_aged_70_by_ccg98910[[#This Row],[Number of adults aged 73 vaccinated in quarter 1]]/uptake_in_those_aged_70_by_ccg98910[[#This Row],[Number of adults aged 73 eligible in quarter 1]]*100</f>
        <v>21.561338289962826</v>
      </c>
      <c r="AD20">
        <v>529</v>
      </c>
      <c r="AE20">
        <v>94</v>
      </c>
      <c r="AF20" s="20">
        <f>uptake_in_those_aged_70_by_ccg98910[[#This Row],[Number of adults aged 74 vaccinated in quarter 1]]/uptake_in_those_aged_70_by_ccg98910[[#This Row],[Number of adults aged 74 eligible in quarter 1]]*100</f>
        <v>17.769376181474481</v>
      </c>
      <c r="AG20">
        <v>521</v>
      </c>
      <c r="AH20" s="21">
        <v>124</v>
      </c>
      <c r="AI20" s="20">
        <f>uptake_in_those_aged_70_by_ccg98910[[#This Row],[Number of adults aged 75 vaccinated in quarter 1]]/uptake_in_those_aged_70_by_ccg98910[[#This Row],[Number of adults aged 75 eligible in quarter 1]]*100</f>
        <v>23.800383877159309</v>
      </c>
      <c r="AJ20">
        <v>566</v>
      </c>
      <c r="AK20">
        <v>116</v>
      </c>
      <c r="AL20" s="20">
        <f>uptake_in_those_aged_70_by_ccg98910[[#This Row],[Number of adults aged 76 vaccinated in quarter 1]]/uptake_in_those_aged_70_by_ccg98910[[#This Row],[Number of adults aged 76 eligible in quarter 1]]*100</f>
        <v>20.49469964664311</v>
      </c>
      <c r="AM20">
        <v>553</v>
      </c>
      <c r="AN20" s="21">
        <v>72</v>
      </c>
      <c r="AO20" s="25">
        <f>uptake_in_those_aged_70_by_ccg98910[[#This Row],[Number of adults aged 77 vaccinated in quarter 1]]/uptake_in_those_aged_70_by_ccg98910[[#This Row],[Number of adults aged 77 eligible in quarter 1]]*100</f>
        <v>13.01989150090416</v>
      </c>
      <c r="AP20">
        <v>616</v>
      </c>
      <c r="AQ20">
        <v>81</v>
      </c>
      <c r="AR20" s="20">
        <f>uptake_in_those_aged_70_by_ccg98910[[#This Row],[Number of adults aged 78 vaccinated in quarter 1]]/uptake_in_those_aged_70_by_ccg98910[[#This Row],[Number of adults aged 78 eligible in quarter 1]]*100</f>
        <v>13.14935064935065</v>
      </c>
      <c r="AS20">
        <v>474</v>
      </c>
      <c r="AT20">
        <v>40</v>
      </c>
      <c r="AU20" s="20">
        <f>uptake_in_those_aged_70_by_ccg98910[[#This Row],[Number of adults aged 79 vaccinated in quarter 1]]/uptake_in_those_aged_70_by_ccg98910[[#This Row],[Number of adults aged 79 eligible in quarter 1]]*100</f>
        <v>8.4388185654008439</v>
      </c>
      <c r="AV20">
        <v>434</v>
      </c>
      <c r="AW20">
        <v>10</v>
      </c>
      <c r="AX20" s="25">
        <f>uptake_in_those_aged_70_by_ccg98910[[#This Row],[Number of adults aged 80 vaccinated in quarter 1]]/uptake_in_those_aged_70_by_ccg98910[[#This Row],[Number of adults aged 80 eligible in quarter 1]]*100</f>
        <v>2.3041474654377883</v>
      </c>
    </row>
    <row r="21" spans="1:50" x14ac:dyDescent="0.2">
      <c r="A21" t="s">
        <v>359</v>
      </c>
      <c r="B21" t="s">
        <v>360</v>
      </c>
      <c r="C21">
        <v>3084</v>
      </c>
      <c r="D21">
        <v>134</v>
      </c>
      <c r="E21" s="20">
        <f>uptake_in_those_aged_70_by_ccg98910[[#This Row],[Number of adults aged 65 vaccinated in quarter 1]]/uptake_in_those_aged_70_by_ccg98910[[#This Row],[Number of adults aged 65 eligible in quarter 1]]*100</f>
        <v>4.3450064850843058</v>
      </c>
      <c r="F21" s="35">
        <v>2954</v>
      </c>
      <c r="G21" s="35">
        <v>889</v>
      </c>
      <c r="H21" s="20">
        <f>uptake_in_those_aged_70_by_ccg98910[[#This Row],[Number of adults aged 66 vaccinated in quarter 1]]/uptake_in_those_aged_70_by_ccg98910[[#This Row],[Number of adults aged 66 eligible in quarter 1]]*100</f>
        <v>30.09478672985782</v>
      </c>
      <c r="I21" s="21">
        <v>2814</v>
      </c>
      <c r="J21">
        <v>78</v>
      </c>
      <c r="K21" s="20">
        <f>uptake_in_those_aged_70_by_ccg98910[[#This Row],[Number of adults aged 67 vaccinated in quarter 1]]/uptake_in_those_aged_70_by_ccg98910[[#This Row],[Number of adults aged 67 eligible in quarter 1]]*100</f>
        <v>2.7718550106609809</v>
      </c>
      <c r="L21">
        <v>2562</v>
      </c>
      <c r="M21">
        <v>43</v>
      </c>
      <c r="N21" s="25">
        <f>uptake_in_those_aged_70_by_ccg98910[[#This Row],[Number of adults aged 68 vaccinated in quarter 1]]/uptake_in_those_aged_70_by_ccg98910[[#This Row],[Number of adults aged 68 eligible in quarter 1]]*100</f>
        <v>1.6783762685402031</v>
      </c>
      <c r="O21" s="21">
        <v>2477</v>
      </c>
      <c r="P21" s="21">
        <v>55</v>
      </c>
      <c r="Q21" s="25">
        <f>uptake_in_those_aged_70_by_ccg98910[[#This Row],[Number of adults aged 69 vaccinated in quarter 1]]/uptake_in_those_aged_70_by_ccg98910[[#This Row],[Number of adults aged 69 eligible in quarter 1]]*100</f>
        <v>2.2204279370205895</v>
      </c>
      <c r="R21">
        <v>2339</v>
      </c>
      <c r="S21">
        <v>189</v>
      </c>
      <c r="T21" s="20">
        <f>uptake_in_those_aged_70_by_ccg98910[[#This Row],[Number of adults aged 70 vaccinated in quarter 1]]/uptake_in_those_aged_70_by_ccg98910[[#This Row],[Number of adults aged 70 eligible in quarter 1]]*100</f>
        <v>8.0803762291577605</v>
      </c>
      <c r="U21">
        <v>2287</v>
      </c>
      <c r="V21">
        <v>1001</v>
      </c>
      <c r="W21" s="20">
        <f>uptake_in_those_aged_70_by_ccg98910[[#This Row],[Number of adults aged 71 vaccinated in quarter 1]]/uptake_in_those_aged_70_by_ccg98910[[#This Row],[Number of adults aged 71 eligible in quarter 1]]*100</f>
        <v>43.769129864451244</v>
      </c>
      <c r="X21">
        <v>2133</v>
      </c>
      <c r="Y21">
        <v>575</v>
      </c>
      <c r="Z21" s="20">
        <f>uptake_in_those_aged_70_by_ccg98910[[#This Row],[Number of adults aged 72 vaccinated in quarter 1]]/uptake_in_those_aged_70_by_ccg98910[[#This Row],[Number of adults aged 72 eligible in quarter 1]]*100</f>
        <v>26.957337083919363</v>
      </c>
      <c r="AA21">
        <v>2029</v>
      </c>
      <c r="AB21">
        <v>306</v>
      </c>
      <c r="AC21" s="20">
        <f>uptake_in_those_aged_70_by_ccg98910[[#This Row],[Number of adults aged 73 vaccinated in quarter 1]]/uptake_in_those_aged_70_by_ccg98910[[#This Row],[Number of adults aged 73 eligible in quarter 1]]*100</f>
        <v>15.081320847708229</v>
      </c>
      <c r="AD21">
        <v>1938</v>
      </c>
      <c r="AE21">
        <v>185</v>
      </c>
      <c r="AF21" s="20">
        <f>uptake_in_those_aged_70_by_ccg98910[[#This Row],[Number of adults aged 74 vaccinated in quarter 1]]/uptake_in_those_aged_70_by_ccg98910[[#This Row],[Number of adults aged 74 eligible in quarter 1]]*100</f>
        <v>9.5459236326109398</v>
      </c>
      <c r="AG21">
        <v>2040</v>
      </c>
      <c r="AH21" s="21">
        <v>178</v>
      </c>
      <c r="AI21" s="20">
        <f>uptake_in_those_aged_70_by_ccg98910[[#This Row],[Number of adults aged 75 vaccinated in quarter 1]]/uptake_in_those_aged_70_by_ccg98910[[#This Row],[Number of adults aged 75 eligible in quarter 1]]*100</f>
        <v>8.7254901960784306</v>
      </c>
      <c r="AJ21">
        <v>1925</v>
      </c>
      <c r="AK21">
        <v>137</v>
      </c>
      <c r="AL21" s="20">
        <f>uptake_in_those_aged_70_by_ccg98910[[#This Row],[Number of adults aged 76 vaccinated in quarter 1]]/uptake_in_those_aged_70_by_ccg98910[[#This Row],[Number of adults aged 76 eligible in quarter 1]]*100</f>
        <v>7.116883116883117</v>
      </c>
      <c r="AM21">
        <v>1805</v>
      </c>
      <c r="AN21" s="21">
        <v>74</v>
      </c>
      <c r="AO21" s="25">
        <f>uptake_in_those_aged_70_by_ccg98910[[#This Row],[Number of adults aged 77 vaccinated in quarter 1]]/uptake_in_those_aged_70_by_ccg98910[[#This Row],[Number of adults aged 77 eligible in quarter 1]]*100</f>
        <v>4.0997229916897506</v>
      </c>
      <c r="AP21">
        <v>2029</v>
      </c>
      <c r="AQ21">
        <v>95</v>
      </c>
      <c r="AR21" s="20">
        <f>uptake_in_those_aged_70_by_ccg98910[[#This Row],[Number of adults aged 78 vaccinated in quarter 1]]/uptake_in_those_aged_70_by_ccg98910[[#This Row],[Number of adults aged 78 eligible in quarter 1]]*100</f>
        <v>4.6821094135041896</v>
      </c>
      <c r="AS21">
        <v>1519</v>
      </c>
      <c r="AT21">
        <v>70</v>
      </c>
      <c r="AU21" s="20">
        <f>uptake_in_those_aged_70_by_ccg98910[[#This Row],[Number of adults aged 79 vaccinated in quarter 1]]/uptake_in_those_aged_70_by_ccg98910[[#This Row],[Number of adults aged 79 eligible in quarter 1]]*100</f>
        <v>4.6082949308755765</v>
      </c>
      <c r="AV21">
        <v>1337</v>
      </c>
      <c r="AW21">
        <v>45</v>
      </c>
      <c r="AX21" s="25">
        <f>uptake_in_those_aged_70_by_ccg98910[[#This Row],[Number of adults aged 80 vaccinated in quarter 1]]/uptake_in_those_aged_70_by_ccg98910[[#This Row],[Number of adults aged 80 eligible in quarter 1]]*100</f>
        <v>3.3657442034405385</v>
      </c>
    </row>
    <row r="22" spans="1:50" x14ac:dyDescent="0.2">
      <c r="A22" t="s">
        <v>361</v>
      </c>
      <c r="B22" t="s">
        <v>362</v>
      </c>
      <c r="C22">
        <v>2769</v>
      </c>
      <c r="D22">
        <v>223</v>
      </c>
      <c r="E22" s="20">
        <f>uptake_in_those_aged_70_by_ccg98910[[#This Row],[Number of adults aged 65 vaccinated in quarter 1]]/uptake_in_those_aged_70_by_ccg98910[[#This Row],[Number of adults aged 65 eligible in quarter 1]]*100</f>
        <v>8.0534488985193207</v>
      </c>
      <c r="F22" s="35">
        <v>2767</v>
      </c>
      <c r="G22" s="35">
        <v>1047</v>
      </c>
      <c r="H22" s="20">
        <f>uptake_in_those_aged_70_by_ccg98910[[#This Row],[Number of adults aged 66 vaccinated in quarter 1]]/uptake_in_those_aged_70_by_ccg98910[[#This Row],[Number of adults aged 66 eligible in quarter 1]]*100</f>
        <v>37.838814600650522</v>
      </c>
      <c r="I22" s="21">
        <v>2765</v>
      </c>
      <c r="J22">
        <v>85</v>
      </c>
      <c r="K22" s="20">
        <f>uptake_in_those_aged_70_by_ccg98910[[#This Row],[Number of adults aged 67 vaccinated in quarter 1]]/uptake_in_those_aged_70_by_ccg98910[[#This Row],[Number of adults aged 67 eligible in quarter 1]]*100</f>
        <v>3.0741410488245928</v>
      </c>
      <c r="L22">
        <v>2595</v>
      </c>
      <c r="M22">
        <v>82</v>
      </c>
      <c r="N22" s="25">
        <f>uptake_in_those_aged_70_by_ccg98910[[#This Row],[Number of adults aged 68 vaccinated in quarter 1]]/uptake_in_those_aged_70_by_ccg98910[[#This Row],[Number of adults aged 68 eligible in quarter 1]]*100</f>
        <v>3.1599229287090558</v>
      </c>
      <c r="O22" s="21">
        <v>2662</v>
      </c>
      <c r="P22" s="21">
        <v>57</v>
      </c>
      <c r="Q22" s="25">
        <f>uptake_in_those_aged_70_by_ccg98910[[#This Row],[Number of adults aged 69 vaccinated in quarter 1]]/uptake_in_those_aged_70_by_ccg98910[[#This Row],[Number of adults aged 69 eligible in quarter 1]]*100</f>
        <v>2.1412471825694968</v>
      </c>
      <c r="R22">
        <v>2429</v>
      </c>
      <c r="S22">
        <v>250</v>
      </c>
      <c r="T22" s="20">
        <f>uptake_in_those_aged_70_by_ccg98910[[#This Row],[Number of adults aged 70 vaccinated in quarter 1]]/uptake_in_those_aged_70_by_ccg98910[[#This Row],[Number of adults aged 70 eligible in quarter 1]]*100</f>
        <v>10.29230135858378</v>
      </c>
      <c r="U22">
        <v>2442</v>
      </c>
      <c r="V22">
        <v>1215</v>
      </c>
      <c r="W22" s="20">
        <f>uptake_in_those_aged_70_by_ccg98910[[#This Row],[Number of adults aged 71 vaccinated in quarter 1]]/uptake_in_those_aged_70_by_ccg98910[[#This Row],[Number of adults aged 71 eligible in quarter 1]]*100</f>
        <v>49.754299754299751</v>
      </c>
      <c r="X22">
        <v>2440</v>
      </c>
      <c r="Y22">
        <v>796</v>
      </c>
      <c r="Z22" s="20">
        <f>uptake_in_those_aged_70_by_ccg98910[[#This Row],[Number of adults aged 72 vaccinated in quarter 1]]/uptake_in_those_aged_70_by_ccg98910[[#This Row],[Number of adults aged 72 eligible in quarter 1]]*100</f>
        <v>32.622950819672134</v>
      </c>
      <c r="AA22">
        <v>2398</v>
      </c>
      <c r="AB22">
        <v>474</v>
      </c>
      <c r="AC22" s="20">
        <f>uptake_in_those_aged_70_by_ccg98910[[#This Row],[Number of adults aged 73 vaccinated in quarter 1]]/uptake_in_those_aged_70_by_ccg98910[[#This Row],[Number of adults aged 73 eligible in quarter 1]]*100</f>
        <v>19.766472060050042</v>
      </c>
      <c r="AD22">
        <v>2314</v>
      </c>
      <c r="AE22">
        <v>355</v>
      </c>
      <c r="AF22" s="20">
        <f>uptake_in_those_aged_70_by_ccg98910[[#This Row],[Number of adults aged 74 vaccinated in quarter 1]]/uptake_in_those_aged_70_by_ccg98910[[#This Row],[Number of adults aged 74 eligible in quarter 1]]*100</f>
        <v>15.341400172860848</v>
      </c>
      <c r="AG22">
        <v>2236</v>
      </c>
      <c r="AH22" s="21">
        <v>319</v>
      </c>
      <c r="AI22" s="20">
        <f>uptake_in_those_aged_70_by_ccg98910[[#This Row],[Number of adults aged 75 vaccinated in quarter 1]]/uptake_in_those_aged_70_by_ccg98910[[#This Row],[Number of adults aged 75 eligible in quarter 1]]*100</f>
        <v>14.266547406082289</v>
      </c>
      <c r="AJ22">
        <v>2441</v>
      </c>
      <c r="AK22">
        <v>266</v>
      </c>
      <c r="AL22" s="20">
        <f>uptake_in_those_aged_70_by_ccg98910[[#This Row],[Number of adults aged 76 vaccinated in quarter 1]]/uptake_in_those_aged_70_by_ccg98910[[#This Row],[Number of adults aged 76 eligible in quarter 1]]*100</f>
        <v>10.897173289635395</v>
      </c>
      <c r="AM22">
        <v>2460</v>
      </c>
      <c r="AN22" s="21">
        <v>212</v>
      </c>
      <c r="AO22" s="25">
        <f>uptake_in_those_aged_70_by_ccg98910[[#This Row],[Number of adults aged 77 vaccinated in quarter 1]]/uptake_in_those_aged_70_by_ccg98910[[#This Row],[Number of adults aged 77 eligible in quarter 1]]*100</f>
        <v>8.617886178861788</v>
      </c>
      <c r="AP22">
        <v>2600</v>
      </c>
      <c r="AQ22">
        <v>188</v>
      </c>
      <c r="AR22" s="20">
        <f>uptake_in_those_aged_70_by_ccg98910[[#This Row],[Number of adults aged 78 vaccinated in quarter 1]]/uptake_in_those_aged_70_by_ccg98910[[#This Row],[Number of adults aged 78 eligible in quarter 1]]*100</f>
        <v>7.2307692307692308</v>
      </c>
      <c r="AS22">
        <v>2036</v>
      </c>
      <c r="AT22">
        <v>118</v>
      </c>
      <c r="AU22" s="20">
        <f>uptake_in_those_aged_70_by_ccg98910[[#This Row],[Number of adults aged 79 vaccinated in quarter 1]]/uptake_in_those_aged_70_by_ccg98910[[#This Row],[Number of adults aged 79 eligible in quarter 1]]*100</f>
        <v>5.7956777996070725</v>
      </c>
      <c r="AV22">
        <v>1820</v>
      </c>
      <c r="AW22">
        <v>76</v>
      </c>
      <c r="AX22" s="25">
        <f>uptake_in_those_aged_70_by_ccg98910[[#This Row],[Number of adults aged 80 vaccinated in quarter 1]]/uptake_in_those_aged_70_by_ccg98910[[#This Row],[Number of adults aged 80 eligible in quarter 1]]*100</f>
        <v>4.1758241758241752</v>
      </c>
    </row>
    <row r="23" spans="1:50" x14ac:dyDescent="0.2">
      <c r="A23" t="s">
        <v>363</v>
      </c>
      <c r="B23" t="s">
        <v>364</v>
      </c>
      <c r="C23">
        <v>2345</v>
      </c>
      <c r="D23">
        <v>98</v>
      </c>
      <c r="E23" s="20">
        <f>uptake_in_those_aged_70_by_ccg98910[[#This Row],[Number of adults aged 65 vaccinated in quarter 1]]/uptake_in_those_aged_70_by_ccg98910[[#This Row],[Number of adults aged 65 eligible in quarter 1]]*100</f>
        <v>4.1791044776119408</v>
      </c>
      <c r="F23" s="35">
        <v>2207</v>
      </c>
      <c r="G23" s="35">
        <v>617</v>
      </c>
      <c r="H23" s="20">
        <f>uptake_in_those_aged_70_by_ccg98910[[#This Row],[Number of adults aged 66 vaccinated in quarter 1]]/uptake_in_those_aged_70_by_ccg98910[[#This Row],[Number of adults aged 66 eligible in quarter 1]]*100</f>
        <v>27.956502038966924</v>
      </c>
      <c r="I23" s="21">
        <v>2050</v>
      </c>
      <c r="J23">
        <v>48</v>
      </c>
      <c r="K23" s="20">
        <f>uptake_in_those_aged_70_by_ccg98910[[#This Row],[Number of adults aged 67 vaccinated in quarter 1]]/uptake_in_those_aged_70_by_ccg98910[[#This Row],[Number of adults aged 67 eligible in quarter 1]]*100</f>
        <v>2.3414634146341462</v>
      </c>
      <c r="L23">
        <v>1938</v>
      </c>
      <c r="M23">
        <v>32</v>
      </c>
      <c r="N23" s="25">
        <f>uptake_in_those_aged_70_by_ccg98910[[#This Row],[Number of adults aged 68 vaccinated in quarter 1]]/uptake_in_those_aged_70_by_ccg98910[[#This Row],[Number of adults aged 68 eligible in quarter 1]]*100</f>
        <v>1.6511867905056758</v>
      </c>
      <c r="O23" s="21">
        <v>1828</v>
      </c>
      <c r="P23" s="21">
        <v>35</v>
      </c>
      <c r="Q23" s="25">
        <f>uptake_in_those_aged_70_by_ccg98910[[#This Row],[Number of adults aged 69 vaccinated in quarter 1]]/uptake_in_those_aged_70_by_ccg98910[[#This Row],[Number of adults aged 69 eligible in quarter 1]]*100</f>
        <v>1.9146608315098468</v>
      </c>
      <c r="R23">
        <v>1873</v>
      </c>
      <c r="S23">
        <v>136</v>
      </c>
      <c r="T23" s="20">
        <f>uptake_in_those_aged_70_by_ccg98910[[#This Row],[Number of adults aged 70 vaccinated in quarter 1]]/uptake_in_those_aged_70_by_ccg98910[[#This Row],[Number of adults aged 70 eligible in quarter 1]]*100</f>
        <v>7.2610784837159628</v>
      </c>
      <c r="U23">
        <v>1854</v>
      </c>
      <c r="V23">
        <v>727</v>
      </c>
      <c r="W23" s="20">
        <f>uptake_in_those_aged_70_by_ccg98910[[#This Row],[Number of adults aged 71 vaccinated in quarter 1]]/uptake_in_those_aged_70_by_ccg98910[[#This Row],[Number of adults aged 71 eligible in quarter 1]]*100</f>
        <v>39.212513484358148</v>
      </c>
      <c r="X23">
        <v>1818</v>
      </c>
      <c r="Y23">
        <v>632</v>
      </c>
      <c r="Z23" s="20">
        <f>uptake_in_those_aged_70_by_ccg98910[[#This Row],[Number of adults aged 72 vaccinated in quarter 1]]/uptake_in_those_aged_70_by_ccg98910[[#This Row],[Number of adults aged 72 eligible in quarter 1]]*100</f>
        <v>34.763476347634764</v>
      </c>
      <c r="AA23">
        <v>1750</v>
      </c>
      <c r="AB23">
        <v>409</v>
      </c>
      <c r="AC23" s="20">
        <f>uptake_in_those_aged_70_by_ccg98910[[#This Row],[Number of adults aged 73 vaccinated in quarter 1]]/uptake_in_those_aged_70_by_ccg98910[[#This Row],[Number of adults aged 73 eligible in quarter 1]]*100</f>
        <v>23.37142857142857</v>
      </c>
      <c r="AD23">
        <v>1715</v>
      </c>
      <c r="AE23">
        <v>277</v>
      </c>
      <c r="AF23" s="20">
        <f>uptake_in_those_aged_70_by_ccg98910[[#This Row],[Number of adults aged 74 vaccinated in quarter 1]]/uptake_in_those_aged_70_by_ccg98910[[#This Row],[Number of adults aged 74 eligible in quarter 1]]*100</f>
        <v>16.151603498542276</v>
      </c>
      <c r="AG23">
        <v>1683</v>
      </c>
      <c r="AH23" s="21">
        <v>192</v>
      </c>
      <c r="AI23" s="20">
        <f>uptake_in_those_aged_70_by_ccg98910[[#This Row],[Number of adults aged 75 vaccinated in quarter 1]]/uptake_in_those_aged_70_by_ccg98910[[#This Row],[Number of adults aged 75 eligible in quarter 1]]*100</f>
        <v>11.408199643493761</v>
      </c>
      <c r="AJ23">
        <v>1762</v>
      </c>
      <c r="AK23">
        <v>142</v>
      </c>
      <c r="AL23" s="20">
        <f>uptake_in_those_aged_70_by_ccg98910[[#This Row],[Number of adults aged 76 vaccinated in quarter 1]]/uptake_in_those_aged_70_by_ccg98910[[#This Row],[Number of adults aged 76 eligible in quarter 1]]*100</f>
        <v>8.0590238365493754</v>
      </c>
      <c r="AM23">
        <v>1657</v>
      </c>
      <c r="AN23" s="21">
        <v>106</v>
      </c>
      <c r="AO23" s="25">
        <f>uptake_in_those_aged_70_by_ccg98910[[#This Row],[Number of adults aged 77 vaccinated in quarter 1]]/uptake_in_those_aged_70_by_ccg98910[[#This Row],[Number of adults aged 77 eligible in quarter 1]]*100</f>
        <v>6.3971031985515987</v>
      </c>
      <c r="AP23">
        <v>1789</v>
      </c>
      <c r="AQ23">
        <v>87</v>
      </c>
      <c r="AR23" s="20">
        <f>uptake_in_those_aged_70_by_ccg98910[[#This Row],[Number of adults aged 78 vaccinated in quarter 1]]/uptake_in_those_aged_70_by_ccg98910[[#This Row],[Number of adults aged 78 eligible in quarter 1]]*100</f>
        <v>4.8630519843487985</v>
      </c>
      <c r="AS23">
        <v>1408</v>
      </c>
      <c r="AT23">
        <v>54</v>
      </c>
      <c r="AU23" s="20">
        <f>uptake_in_those_aged_70_by_ccg98910[[#This Row],[Number of adults aged 79 vaccinated in quarter 1]]/uptake_in_those_aged_70_by_ccg98910[[#This Row],[Number of adults aged 79 eligible in quarter 1]]*100</f>
        <v>3.8352272727272729</v>
      </c>
      <c r="AV23">
        <v>1222</v>
      </c>
      <c r="AW23">
        <v>34</v>
      </c>
      <c r="AX23" s="25">
        <f>uptake_in_those_aged_70_by_ccg98910[[#This Row],[Number of adults aged 80 vaccinated in quarter 1]]/uptake_in_those_aged_70_by_ccg98910[[#This Row],[Number of adults aged 80 eligible in quarter 1]]*100</f>
        <v>2.7823240589198037</v>
      </c>
    </row>
    <row r="24" spans="1:50" x14ac:dyDescent="0.2">
      <c r="A24" t="s">
        <v>365</v>
      </c>
      <c r="B24" t="s">
        <v>366</v>
      </c>
      <c r="C24">
        <v>3094</v>
      </c>
      <c r="D24">
        <v>182</v>
      </c>
      <c r="E24" s="20">
        <f>uptake_in_those_aged_70_by_ccg98910[[#This Row],[Number of adults aged 65 vaccinated in quarter 1]]/uptake_in_those_aged_70_by_ccg98910[[#This Row],[Number of adults aged 65 eligible in quarter 1]]*100</f>
        <v>5.8823529411764701</v>
      </c>
      <c r="F24" s="35">
        <v>2983</v>
      </c>
      <c r="G24" s="35">
        <v>867</v>
      </c>
      <c r="H24" s="20">
        <f>uptake_in_those_aged_70_by_ccg98910[[#This Row],[Number of adults aged 66 vaccinated in quarter 1]]/uptake_in_those_aged_70_by_ccg98910[[#This Row],[Number of adults aged 66 eligible in quarter 1]]*100</f>
        <v>29.064699966476702</v>
      </c>
      <c r="I24" s="21">
        <v>2949</v>
      </c>
      <c r="J24">
        <v>100</v>
      </c>
      <c r="K24" s="20">
        <f>uptake_in_those_aged_70_by_ccg98910[[#This Row],[Number of adults aged 67 vaccinated in quarter 1]]/uptake_in_those_aged_70_by_ccg98910[[#This Row],[Number of adults aged 67 eligible in quarter 1]]*100</f>
        <v>3.39097999321804</v>
      </c>
      <c r="L24">
        <v>2747</v>
      </c>
      <c r="M24">
        <v>52</v>
      </c>
      <c r="N24" s="25">
        <f>uptake_in_those_aged_70_by_ccg98910[[#This Row],[Number of adults aged 68 vaccinated in quarter 1]]/uptake_in_those_aged_70_by_ccg98910[[#This Row],[Number of adults aged 68 eligible in quarter 1]]*100</f>
        <v>1.8929741536221332</v>
      </c>
      <c r="O24" s="21">
        <v>2717</v>
      </c>
      <c r="P24" s="21">
        <v>52</v>
      </c>
      <c r="Q24" s="25">
        <f>uptake_in_those_aged_70_by_ccg98910[[#This Row],[Number of adults aged 69 vaccinated in quarter 1]]/uptake_in_those_aged_70_by_ccg98910[[#This Row],[Number of adults aged 69 eligible in quarter 1]]*100</f>
        <v>1.9138755980861244</v>
      </c>
      <c r="R24">
        <v>2502</v>
      </c>
      <c r="S24">
        <v>214</v>
      </c>
      <c r="T24" s="20">
        <f>uptake_in_those_aged_70_by_ccg98910[[#This Row],[Number of adults aged 70 vaccinated in quarter 1]]/uptake_in_those_aged_70_by_ccg98910[[#This Row],[Number of adults aged 70 eligible in quarter 1]]*100</f>
        <v>8.5531574740207841</v>
      </c>
      <c r="U24">
        <v>2556</v>
      </c>
      <c r="V24">
        <v>1029</v>
      </c>
      <c r="W24" s="20">
        <f>uptake_in_those_aged_70_by_ccg98910[[#This Row],[Number of adults aged 71 vaccinated in quarter 1]]/uptake_in_those_aged_70_by_ccg98910[[#This Row],[Number of adults aged 71 eligible in quarter 1]]*100</f>
        <v>40.258215962441312</v>
      </c>
      <c r="X24">
        <v>2411</v>
      </c>
      <c r="Y24">
        <v>672</v>
      </c>
      <c r="Z24" s="20">
        <f>uptake_in_those_aged_70_by_ccg98910[[#This Row],[Number of adults aged 72 vaccinated in quarter 1]]/uptake_in_those_aged_70_by_ccg98910[[#This Row],[Number of adults aged 72 eligible in quarter 1]]*100</f>
        <v>27.872252177519702</v>
      </c>
      <c r="AA24">
        <v>2311</v>
      </c>
      <c r="AB24">
        <v>348</v>
      </c>
      <c r="AC24" s="20">
        <f>uptake_in_those_aged_70_by_ccg98910[[#This Row],[Number of adults aged 73 vaccinated in quarter 1]]/uptake_in_those_aged_70_by_ccg98910[[#This Row],[Number of adults aged 73 eligible in quarter 1]]*100</f>
        <v>15.05841627001298</v>
      </c>
      <c r="AD24">
        <v>2151</v>
      </c>
      <c r="AE24">
        <v>202</v>
      </c>
      <c r="AF24" s="20">
        <f>uptake_in_those_aged_70_by_ccg98910[[#This Row],[Number of adults aged 74 vaccinated in quarter 1]]/uptake_in_those_aged_70_by_ccg98910[[#This Row],[Number of adults aged 74 eligible in quarter 1]]*100</f>
        <v>9.3909809390980943</v>
      </c>
      <c r="AG24">
        <v>2276</v>
      </c>
      <c r="AH24" s="21">
        <v>163</v>
      </c>
      <c r="AI24" s="20">
        <f>uptake_in_those_aged_70_by_ccg98910[[#This Row],[Number of adults aged 75 vaccinated in quarter 1]]/uptake_in_those_aged_70_by_ccg98910[[#This Row],[Number of adults aged 75 eligible in quarter 1]]*100</f>
        <v>7.161687170474516</v>
      </c>
      <c r="AJ24">
        <v>2329</v>
      </c>
      <c r="AK24">
        <v>113</v>
      </c>
      <c r="AL24" s="20">
        <f>uptake_in_those_aged_70_by_ccg98910[[#This Row],[Number of adults aged 76 vaccinated in quarter 1]]/uptake_in_those_aged_70_by_ccg98910[[#This Row],[Number of adults aged 76 eligible in quarter 1]]*100</f>
        <v>4.8518677544010309</v>
      </c>
      <c r="AM24">
        <v>2308</v>
      </c>
      <c r="AN24" s="21">
        <v>77</v>
      </c>
      <c r="AO24" s="25">
        <f>uptake_in_those_aged_70_by_ccg98910[[#This Row],[Number of adults aged 77 vaccinated in quarter 1]]/uptake_in_those_aged_70_by_ccg98910[[#This Row],[Number of adults aged 77 eligible in quarter 1]]*100</f>
        <v>3.3362218370883885</v>
      </c>
      <c r="AP24">
        <v>2513</v>
      </c>
      <c r="AQ24">
        <v>87</v>
      </c>
      <c r="AR24" s="20">
        <f>uptake_in_those_aged_70_by_ccg98910[[#This Row],[Number of adults aged 78 vaccinated in quarter 1]]/uptake_in_those_aged_70_by_ccg98910[[#This Row],[Number of adults aged 78 eligible in quarter 1]]*100</f>
        <v>3.4619976124154399</v>
      </c>
      <c r="AS24">
        <v>1870</v>
      </c>
      <c r="AT24">
        <v>46</v>
      </c>
      <c r="AU24" s="20">
        <f>uptake_in_those_aged_70_by_ccg98910[[#This Row],[Number of adults aged 79 vaccinated in quarter 1]]/uptake_in_those_aged_70_by_ccg98910[[#This Row],[Number of adults aged 79 eligible in quarter 1]]*100</f>
        <v>2.4598930481283423</v>
      </c>
      <c r="AV24">
        <v>1779</v>
      </c>
      <c r="AW24">
        <v>43</v>
      </c>
      <c r="AX24" s="25">
        <f>uptake_in_those_aged_70_by_ccg98910[[#This Row],[Number of adults aged 80 vaccinated in quarter 1]]/uptake_in_those_aged_70_by_ccg98910[[#This Row],[Number of adults aged 80 eligible in quarter 1]]*100</f>
        <v>2.4170882518268688</v>
      </c>
    </row>
    <row r="25" spans="1:50" x14ac:dyDescent="0.2">
      <c r="A25" t="s">
        <v>367</v>
      </c>
      <c r="B25" t="s">
        <v>368</v>
      </c>
      <c r="C25">
        <v>2469</v>
      </c>
      <c r="D25">
        <v>228</v>
      </c>
      <c r="E25" s="20">
        <f>uptake_in_those_aged_70_by_ccg98910[[#This Row],[Number of adults aged 65 vaccinated in quarter 1]]/uptake_in_those_aged_70_by_ccg98910[[#This Row],[Number of adults aged 65 eligible in quarter 1]]*100</f>
        <v>9.2345078979343871</v>
      </c>
      <c r="F25" s="35">
        <v>2385</v>
      </c>
      <c r="G25" s="35">
        <v>1122</v>
      </c>
      <c r="H25" s="20">
        <f>uptake_in_those_aged_70_by_ccg98910[[#This Row],[Number of adults aged 66 vaccinated in quarter 1]]/uptake_in_those_aged_70_by_ccg98910[[#This Row],[Number of adults aged 66 eligible in quarter 1]]*100</f>
        <v>47.044025157232703</v>
      </c>
      <c r="I25" s="21">
        <v>2255</v>
      </c>
      <c r="J25">
        <v>54</v>
      </c>
      <c r="K25" s="20">
        <f>uptake_in_those_aged_70_by_ccg98910[[#This Row],[Number of adults aged 67 vaccinated in quarter 1]]/uptake_in_those_aged_70_by_ccg98910[[#This Row],[Number of adults aged 67 eligible in quarter 1]]*100</f>
        <v>2.3946784922394682</v>
      </c>
      <c r="L25">
        <v>2228</v>
      </c>
      <c r="M25">
        <v>37</v>
      </c>
      <c r="N25" s="25">
        <f>uptake_in_those_aged_70_by_ccg98910[[#This Row],[Number of adults aged 68 vaccinated in quarter 1]]/uptake_in_those_aged_70_by_ccg98910[[#This Row],[Number of adults aged 68 eligible in quarter 1]]*100</f>
        <v>1.660682226211849</v>
      </c>
      <c r="O25" s="21">
        <v>2126</v>
      </c>
      <c r="P25" s="21">
        <v>38</v>
      </c>
      <c r="Q25" s="25">
        <f>uptake_in_those_aged_70_by_ccg98910[[#This Row],[Number of adults aged 69 vaccinated in quarter 1]]/uptake_in_those_aged_70_by_ccg98910[[#This Row],[Number of adults aged 69 eligible in quarter 1]]*100</f>
        <v>1.7873941674506115</v>
      </c>
      <c r="R25">
        <v>2059</v>
      </c>
      <c r="S25">
        <v>275</v>
      </c>
      <c r="T25" s="20">
        <f>uptake_in_those_aged_70_by_ccg98910[[#This Row],[Number of adults aged 70 vaccinated in quarter 1]]/uptake_in_those_aged_70_by_ccg98910[[#This Row],[Number of adults aged 70 eligible in quarter 1]]*100</f>
        <v>13.355998057309373</v>
      </c>
      <c r="U25">
        <v>1961</v>
      </c>
      <c r="V25">
        <v>1136</v>
      </c>
      <c r="W25" s="20">
        <f>uptake_in_those_aged_70_by_ccg98910[[#This Row],[Number of adults aged 71 vaccinated in quarter 1]]/uptake_in_those_aged_70_by_ccg98910[[#This Row],[Number of adults aged 71 eligible in quarter 1]]*100</f>
        <v>57.929627740948497</v>
      </c>
      <c r="X25">
        <v>1975</v>
      </c>
      <c r="Y25">
        <v>406</v>
      </c>
      <c r="Z25" s="20">
        <f>uptake_in_those_aged_70_by_ccg98910[[#This Row],[Number of adults aged 72 vaccinated in quarter 1]]/uptake_in_those_aged_70_by_ccg98910[[#This Row],[Number of adults aged 72 eligible in quarter 1]]*100</f>
        <v>20.556962025316455</v>
      </c>
      <c r="AA25">
        <v>1917</v>
      </c>
      <c r="AB25">
        <v>225</v>
      </c>
      <c r="AC25" s="20">
        <f>uptake_in_those_aged_70_by_ccg98910[[#This Row],[Number of adults aged 73 vaccinated in quarter 1]]/uptake_in_those_aged_70_by_ccg98910[[#This Row],[Number of adults aged 73 eligible in quarter 1]]*100</f>
        <v>11.737089201877934</v>
      </c>
      <c r="AD25">
        <v>1885</v>
      </c>
      <c r="AE25">
        <v>175</v>
      </c>
      <c r="AF25" s="20">
        <f>uptake_in_those_aged_70_by_ccg98910[[#This Row],[Number of adults aged 74 vaccinated in quarter 1]]/uptake_in_those_aged_70_by_ccg98910[[#This Row],[Number of adults aged 74 eligible in quarter 1]]*100</f>
        <v>9.2838196286472154</v>
      </c>
      <c r="AG25">
        <v>1907</v>
      </c>
      <c r="AH25" s="21">
        <v>156</v>
      </c>
      <c r="AI25" s="20">
        <f>uptake_in_those_aged_70_by_ccg98910[[#This Row],[Number of adults aged 75 vaccinated in quarter 1]]/uptake_in_those_aged_70_by_ccg98910[[#This Row],[Number of adults aged 75 eligible in quarter 1]]*100</f>
        <v>8.180388044048243</v>
      </c>
      <c r="AJ25">
        <v>2005</v>
      </c>
      <c r="AK25">
        <v>135</v>
      </c>
      <c r="AL25" s="20">
        <f>uptake_in_those_aged_70_by_ccg98910[[#This Row],[Number of adults aged 76 vaccinated in quarter 1]]/uptake_in_those_aged_70_by_ccg98910[[#This Row],[Number of adults aged 76 eligible in quarter 1]]*100</f>
        <v>6.7331670822942637</v>
      </c>
      <c r="AM25">
        <v>2076</v>
      </c>
      <c r="AN25" s="21">
        <v>125</v>
      </c>
      <c r="AO25" s="25">
        <f>uptake_in_those_aged_70_by_ccg98910[[#This Row],[Number of adults aged 77 vaccinated in quarter 1]]/uptake_in_those_aged_70_by_ccg98910[[#This Row],[Number of adults aged 77 eligible in quarter 1]]*100</f>
        <v>6.0211946050096339</v>
      </c>
      <c r="AP25">
        <v>2178</v>
      </c>
      <c r="AQ25">
        <v>111</v>
      </c>
      <c r="AR25" s="20">
        <f>uptake_in_those_aged_70_by_ccg98910[[#This Row],[Number of adults aged 78 vaccinated in quarter 1]]/uptake_in_those_aged_70_by_ccg98910[[#This Row],[Number of adults aged 78 eligible in quarter 1]]*100</f>
        <v>5.0964187327823689</v>
      </c>
      <c r="AS25">
        <v>1725</v>
      </c>
      <c r="AT25">
        <v>84</v>
      </c>
      <c r="AU25" s="20">
        <f>uptake_in_those_aged_70_by_ccg98910[[#This Row],[Number of adults aged 79 vaccinated in quarter 1]]/uptake_in_those_aged_70_by_ccg98910[[#This Row],[Number of adults aged 79 eligible in quarter 1]]*100</f>
        <v>4.8695652173913047</v>
      </c>
      <c r="AV25">
        <v>1630</v>
      </c>
      <c r="AW25">
        <v>48</v>
      </c>
      <c r="AX25" s="25">
        <f>uptake_in_those_aged_70_by_ccg98910[[#This Row],[Number of adults aged 80 vaccinated in quarter 1]]/uptake_in_those_aged_70_by_ccg98910[[#This Row],[Number of adults aged 80 eligible in quarter 1]]*100</f>
        <v>2.9447852760736195</v>
      </c>
    </row>
    <row r="26" spans="1:50" x14ac:dyDescent="0.2">
      <c r="A26" t="s">
        <v>369</v>
      </c>
      <c r="B26" t="s">
        <v>370</v>
      </c>
      <c r="C26">
        <v>4508</v>
      </c>
      <c r="D26">
        <v>275</v>
      </c>
      <c r="E26" s="20">
        <f>uptake_in_those_aged_70_by_ccg98910[[#This Row],[Number of adults aged 65 vaccinated in quarter 1]]/uptake_in_those_aged_70_by_ccg98910[[#This Row],[Number of adults aged 65 eligible in quarter 1]]*100</f>
        <v>6.1002661934338951</v>
      </c>
      <c r="F26" s="35">
        <v>4516</v>
      </c>
      <c r="G26" s="35">
        <v>1427</v>
      </c>
      <c r="H26" s="20">
        <f>uptake_in_those_aged_70_by_ccg98910[[#This Row],[Number of adults aged 66 vaccinated in quarter 1]]/uptake_in_those_aged_70_by_ccg98910[[#This Row],[Number of adults aged 66 eligible in quarter 1]]*100</f>
        <v>31.598759964570416</v>
      </c>
      <c r="I26" s="21">
        <v>4337</v>
      </c>
      <c r="J26">
        <v>160</v>
      </c>
      <c r="K26" s="20">
        <f>uptake_in_those_aged_70_by_ccg98910[[#This Row],[Number of adults aged 67 vaccinated in quarter 1]]/uptake_in_those_aged_70_by_ccg98910[[#This Row],[Number of adults aged 67 eligible in quarter 1]]*100</f>
        <v>3.6891860733225728</v>
      </c>
      <c r="L26">
        <v>4032</v>
      </c>
      <c r="M26">
        <v>85</v>
      </c>
      <c r="N26" s="25">
        <f>uptake_in_those_aged_70_by_ccg98910[[#This Row],[Number of adults aged 68 vaccinated in quarter 1]]/uptake_in_those_aged_70_by_ccg98910[[#This Row],[Number of adults aged 68 eligible in quarter 1]]*100</f>
        <v>2.1081349206349209</v>
      </c>
      <c r="O26" s="21">
        <v>3820</v>
      </c>
      <c r="P26" s="21">
        <v>78</v>
      </c>
      <c r="Q26" s="25">
        <f>uptake_in_those_aged_70_by_ccg98910[[#This Row],[Number of adults aged 69 vaccinated in quarter 1]]/uptake_in_those_aged_70_by_ccg98910[[#This Row],[Number of adults aged 69 eligible in quarter 1]]*100</f>
        <v>2.0418848167539267</v>
      </c>
      <c r="R26">
        <v>3638</v>
      </c>
      <c r="S26">
        <v>338</v>
      </c>
      <c r="T26" s="20">
        <f>uptake_in_those_aged_70_by_ccg98910[[#This Row],[Number of adults aged 70 vaccinated in quarter 1]]/uptake_in_those_aged_70_by_ccg98910[[#This Row],[Number of adults aged 70 eligible in quarter 1]]*100</f>
        <v>9.2908191313908741</v>
      </c>
      <c r="U26">
        <v>3624</v>
      </c>
      <c r="V26">
        <v>1590</v>
      </c>
      <c r="W26" s="20">
        <f>uptake_in_those_aged_70_by_ccg98910[[#This Row],[Number of adults aged 71 vaccinated in quarter 1]]/uptake_in_those_aged_70_by_ccg98910[[#This Row],[Number of adults aged 71 eligible in quarter 1]]*100</f>
        <v>43.874172185430467</v>
      </c>
      <c r="X26">
        <v>3477</v>
      </c>
      <c r="Y26">
        <v>1048</v>
      </c>
      <c r="Z26" s="20">
        <f>uptake_in_those_aged_70_by_ccg98910[[#This Row],[Number of adults aged 72 vaccinated in quarter 1]]/uptake_in_those_aged_70_by_ccg98910[[#This Row],[Number of adults aged 72 eligible in quarter 1]]*100</f>
        <v>30.140926085706067</v>
      </c>
      <c r="AA26">
        <v>3290</v>
      </c>
      <c r="AB26">
        <v>634</v>
      </c>
      <c r="AC26" s="20">
        <f>uptake_in_those_aged_70_by_ccg98910[[#This Row],[Number of adults aged 73 vaccinated in quarter 1]]/uptake_in_those_aged_70_by_ccg98910[[#This Row],[Number of adults aged 73 eligible in quarter 1]]*100</f>
        <v>19.270516717325229</v>
      </c>
      <c r="AD26">
        <v>3163</v>
      </c>
      <c r="AE26">
        <v>403</v>
      </c>
      <c r="AF26" s="20">
        <f>uptake_in_those_aged_70_by_ccg98910[[#This Row],[Number of adults aged 74 vaccinated in quarter 1]]/uptake_in_those_aged_70_by_ccg98910[[#This Row],[Number of adults aged 74 eligible in quarter 1]]*100</f>
        <v>12.74106860575403</v>
      </c>
      <c r="AG26">
        <v>3228</v>
      </c>
      <c r="AH26" s="21">
        <v>324</v>
      </c>
      <c r="AI26" s="20">
        <f>uptake_in_those_aged_70_by_ccg98910[[#This Row],[Number of adults aged 75 vaccinated in quarter 1]]/uptake_in_those_aged_70_by_ccg98910[[#This Row],[Number of adults aged 75 eligible in quarter 1]]*100</f>
        <v>10.037174721189592</v>
      </c>
      <c r="AJ26">
        <v>3140</v>
      </c>
      <c r="AK26">
        <v>248</v>
      </c>
      <c r="AL26" s="20">
        <f>uptake_in_those_aged_70_by_ccg98910[[#This Row],[Number of adults aged 76 vaccinated in quarter 1]]/uptake_in_those_aged_70_by_ccg98910[[#This Row],[Number of adults aged 76 eligible in quarter 1]]*100</f>
        <v>7.8980891719745223</v>
      </c>
      <c r="AM26">
        <v>3195</v>
      </c>
      <c r="AN26" s="21">
        <v>205</v>
      </c>
      <c r="AO26" s="25">
        <f>uptake_in_those_aged_70_by_ccg98910[[#This Row],[Number of adults aged 77 vaccinated in quarter 1]]/uptake_in_those_aged_70_by_ccg98910[[#This Row],[Number of adults aged 77 eligible in quarter 1]]*100</f>
        <v>6.4162754303599367</v>
      </c>
      <c r="AP26">
        <v>3453</v>
      </c>
      <c r="AQ26">
        <v>207</v>
      </c>
      <c r="AR26" s="20">
        <f>uptake_in_those_aged_70_by_ccg98910[[#This Row],[Number of adults aged 78 vaccinated in quarter 1]]/uptake_in_those_aged_70_by_ccg98910[[#This Row],[Number of adults aged 78 eligible in quarter 1]]*100</f>
        <v>5.9947871416159861</v>
      </c>
      <c r="AS26">
        <v>2590</v>
      </c>
      <c r="AT26">
        <v>114</v>
      </c>
      <c r="AU26" s="20">
        <f>uptake_in_those_aged_70_by_ccg98910[[#This Row],[Number of adults aged 79 vaccinated in quarter 1]]/uptake_in_those_aged_70_by_ccg98910[[#This Row],[Number of adults aged 79 eligible in quarter 1]]*100</f>
        <v>4.4015444015444016</v>
      </c>
      <c r="AV26">
        <v>2338</v>
      </c>
      <c r="AW26">
        <v>80</v>
      </c>
      <c r="AX26" s="25">
        <f>uptake_in_those_aged_70_by_ccg98910[[#This Row],[Number of adults aged 80 vaccinated in quarter 1]]/uptake_in_those_aged_70_by_ccg98910[[#This Row],[Number of adults aged 80 eligible in quarter 1]]*100</f>
        <v>3.4217279726261762</v>
      </c>
    </row>
    <row r="27" spans="1:50" x14ac:dyDescent="0.2">
      <c r="A27" t="s">
        <v>371</v>
      </c>
      <c r="B27" t="s">
        <v>372</v>
      </c>
      <c r="C27">
        <v>2845</v>
      </c>
      <c r="D27">
        <v>196</v>
      </c>
      <c r="E27" s="20">
        <f>uptake_in_those_aged_70_by_ccg98910[[#This Row],[Number of adults aged 65 vaccinated in quarter 1]]/uptake_in_those_aged_70_by_ccg98910[[#This Row],[Number of adults aged 65 eligible in quarter 1]]*100</f>
        <v>6.8892794376098427</v>
      </c>
      <c r="F27" s="35">
        <v>2677</v>
      </c>
      <c r="G27" s="35">
        <v>1084</v>
      </c>
      <c r="H27" s="20">
        <f>uptake_in_those_aged_70_by_ccg98910[[#This Row],[Number of adults aged 66 vaccinated in quarter 1]]/uptake_in_those_aged_70_by_ccg98910[[#This Row],[Number of adults aged 66 eligible in quarter 1]]*100</f>
        <v>40.493089279043701</v>
      </c>
      <c r="I27" s="21">
        <v>2766</v>
      </c>
      <c r="J27">
        <v>110</v>
      </c>
      <c r="K27" s="20">
        <f>uptake_in_those_aged_70_by_ccg98910[[#This Row],[Number of adults aged 67 vaccinated in quarter 1]]/uptake_in_those_aged_70_by_ccg98910[[#This Row],[Number of adults aged 67 eligible in quarter 1]]*100</f>
        <v>3.976861894432393</v>
      </c>
      <c r="L27">
        <v>2536</v>
      </c>
      <c r="M27">
        <v>49</v>
      </c>
      <c r="N27" s="25">
        <f>uptake_in_those_aged_70_by_ccg98910[[#This Row],[Number of adults aged 68 vaccinated in quarter 1]]/uptake_in_those_aged_70_by_ccg98910[[#This Row],[Number of adults aged 68 eligible in quarter 1]]*100</f>
        <v>1.9321766561514198</v>
      </c>
      <c r="O27" s="21">
        <v>2543</v>
      </c>
      <c r="P27" s="21">
        <v>50</v>
      </c>
      <c r="Q27" s="25">
        <f>uptake_in_those_aged_70_by_ccg98910[[#This Row],[Number of adults aged 69 vaccinated in quarter 1]]/uptake_in_those_aged_70_by_ccg98910[[#This Row],[Number of adults aged 69 eligible in quarter 1]]*100</f>
        <v>1.9661816751867871</v>
      </c>
      <c r="R27">
        <v>2438</v>
      </c>
      <c r="S27">
        <v>268</v>
      </c>
      <c r="T27" s="20">
        <f>uptake_in_those_aged_70_by_ccg98910[[#This Row],[Number of adults aged 70 vaccinated in quarter 1]]/uptake_in_those_aged_70_by_ccg98910[[#This Row],[Number of adults aged 70 eligible in quarter 1]]*100</f>
        <v>10.992616899097621</v>
      </c>
      <c r="U27">
        <v>2383</v>
      </c>
      <c r="V27">
        <v>1276</v>
      </c>
      <c r="W27" s="20">
        <f>uptake_in_those_aged_70_by_ccg98910[[#This Row],[Number of adults aged 71 vaccinated in quarter 1]]/uptake_in_those_aged_70_by_ccg98910[[#This Row],[Number of adults aged 71 eligible in quarter 1]]*100</f>
        <v>53.545950482584978</v>
      </c>
      <c r="X27">
        <v>2560</v>
      </c>
      <c r="Y27">
        <v>725</v>
      </c>
      <c r="Z27" s="20">
        <f>uptake_in_those_aged_70_by_ccg98910[[#This Row],[Number of adults aged 72 vaccinated in quarter 1]]/uptake_in_those_aged_70_by_ccg98910[[#This Row],[Number of adults aged 72 eligible in quarter 1]]*100</f>
        <v>28.3203125</v>
      </c>
      <c r="AA27">
        <v>2402</v>
      </c>
      <c r="AB27">
        <v>405</v>
      </c>
      <c r="AC27" s="20">
        <f>uptake_in_those_aged_70_by_ccg98910[[#This Row],[Number of adults aged 73 vaccinated in quarter 1]]/uptake_in_those_aged_70_by_ccg98910[[#This Row],[Number of adults aged 73 eligible in quarter 1]]*100</f>
        <v>16.860949208992508</v>
      </c>
      <c r="AD27">
        <v>2430</v>
      </c>
      <c r="AE27">
        <v>346</v>
      </c>
      <c r="AF27" s="20">
        <f>uptake_in_those_aged_70_by_ccg98910[[#This Row],[Number of adults aged 74 vaccinated in quarter 1]]/uptake_in_those_aged_70_by_ccg98910[[#This Row],[Number of adults aged 74 eligible in quarter 1]]*100</f>
        <v>14.238683127572017</v>
      </c>
      <c r="AG27">
        <v>2435</v>
      </c>
      <c r="AH27" s="21">
        <v>278</v>
      </c>
      <c r="AI27" s="20">
        <f>uptake_in_those_aged_70_by_ccg98910[[#This Row],[Number of adults aged 75 vaccinated in quarter 1]]/uptake_in_those_aged_70_by_ccg98910[[#This Row],[Number of adults aged 75 eligible in quarter 1]]*100</f>
        <v>11.416837782340862</v>
      </c>
      <c r="AJ27">
        <v>2538</v>
      </c>
      <c r="AK27">
        <v>208</v>
      </c>
      <c r="AL27" s="20">
        <f>uptake_in_those_aged_70_by_ccg98910[[#This Row],[Number of adults aged 76 vaccinated in quarter 1]]/uptake_in_those_aged_70_by_ccg98910[[#This Row],[Number of adults aged 76 eligible in quarter 1]]*100</f>
        <v>8.1954294720252161</v>
      </c>
      <c r="AM27">
        <v>2699</v>
      </c>
      <c r="AN27" s="21">
        <v>219</v>
      </c>
      <c r="AO27" s="25">
        <f>uptake_in_those_aged_70_by_ccg98910[[#This Row],[Number of adults aged 77 vaccinated in quarter 1]]/uptake_in_those_aged_70_by_ccg98910[[#This Row],[Number of adults aged 77 eligible in quarter 1]]*100</f>
        <v>8.1141163393849585</v>
      </c>
      <c r="AP27">
        <v>2922</v>
      </c>
      <c r="AQ27">
        <v>152</v>
      </c>
      <c r="AR27" s="20">
        <f>uptake_in_those_aged_70_by_ccg98910[[#This Row],[Number of adults aged 78 vaccinated in quarter 1]]/uptake_in_those_aged_70_by_ccg98910[[#This Row],[Number of adults aged 78 eligible in quarter 1]]*100</f>
        <v>5.2019164955509929</v>
      </c>
      <c r="AS27">
        <v>2391</v>
      </c>
      <c r="AT27">
        <v>100</v>
      </c>
      <c r="AU27" s="20">
        <f>uptake_in_those_aged_70_by_ccg98910[[#This Row],[Number of adults aged 79 vaccinated in quarter 1]]/uptake_in_those_aged_70_by_ccg98910[[#This Row],[Number of adults aged 79 eligible in quarter 1]]*100</f>
        <v>4.1823504809703049</v>
      </c>
      <c r="AV27">
        <v>2126</v>
      </c>
      <c r="AW27">
        <v>78</v>
      </c>
      <c r="AX27" s="25">
        <f>uptake_in_those_aged_70_by_ccg98910[[#This Row],[Number of adults aged 80 vaccinated in quarter 1]]/uptake_in_those_aged_70_by_ccg98910[[#This Row],[Number of adults aged 80 eligible in quarter 1]]*100</f>
        <v>3.6688617121354654</v>
      </c>
    </row>
    <row r="28" spans="1:50" x14ac:dyDescent="0.2">
      <c r="A28" t="s">
        <v>373</v>
      </c>
      <c r="B28" t="s">
        <v>374</v>
      </c>
      <c r="C28">
        <v>3085</v>
      </c>
      <c r="D28">
        <v>231</v>
      </c>
      <c r="E28" s="20">
        <f>uptake_in_those_aged_70_by_ccg98910[[#This Row],[Number of adults aged 65 vaccinated in quarter 1]]/uptake_in_those_aged_70_by_ccg98910[[#This Row],[Number of adults aged 65 eligible in quarter 1]]*100</f>
        <v>7.4878444084278764</v>
      </c>
      <c r="F28" s="35">
        <v>2887</v>
      </c>
      <c r="G28" s="35">
        <v>1142</v>
      </c>
      <c r="H28" s="20">
        <f>uptake_in_those_aged_70_by_ccg98910[[#This Row],[Number of adults aged 66 vaccinated in quarter 1]]/uptake_in_those_aged_70_by_ccg98910[[#This Row],[Number of adults aged 66 eligible in quarter 1]]*100</f>
        <v>39.556633183235192</v>
      </c>
      <c r="I28" s="21">
        <v>2788</v>
      </c>
      <c r="J28">
        <v>68</v>
      </c>
      <c r="K28" s="20">
        <f>uptake_in_those_aged_70_by_ccg98910[[#This Row],[Number of adults aged 67 vaccinated in quarter 1]]/uptake_in_those_aged_70_by_ccg98910[[#This Row],[Number of adults aged 67 eligible in quarter 1]]*100</f>
        <v>2.4390243902439024</v>
      </c>
      <c r="L28">
        <v>2629</v>
      </c>
      <c r="M28">
        <v>45</v>
      </c>
      <c r="N28" s="25">
        <f>uptake_in_those_aged_70_by_ccg98910[[#This Row],[Number of adults aged 68 vaccinated in quarter 1]]/uptake_in_those_aged_70_by_ccg98910[[#This Row],[Number of adults aged 68 eligible in quarter 1]]*100</f>
        <v>1.7116774438950173</v>
      </c>
      <c r="O28" s="21">
        <v>2578</v>
      </c>
      <c r="P28" s="21">
        <v>45</v>
      </c>
      <c r="Q28" s="25">
        <f>uptake_in_those_aged_70_by_ccg98910[[#This Row],[Number of adults aged 69 vaccinated in quarter 1]]/uptake_in_those_aged_70_by_ccg98910[[#This Row],[Number of adults aged 69 eligible in quarter 1]]*100</f>
        <v>1.7455391776570985</v>
      </c>
      <c r="R28">
        <v>2388</v>
      </c>
      <c r="S28">
        <v>256</v>
      </c>
      <c r="T28" s="20">
        <f>uptake_in_those_aged_70_by_ccg98910[[#This Row],[Number of adults aged 70 vaccinated in quarter 1]]/uptake_in_those_aged_70_by_ccg98910[[#This Row],[Number of adults aged 70 eligible in quarter 1]]*100</f>
        <v>10.720268006700168</v>
      </c>
      <c r="U28">
        <v>2497</v>
      </c>
      <c r="V28">
        <v>1269</v>
      </c>
      <c r="W28" s="20">
        <f>uptake_in_those_aged_70_by_ccg98910[[#This Row],[Number of adults aged 71 vaccinated in quarter 1]]/uptake_in_those_aged_70_by_ccg98910[[#This Row],[Number of adults aged 71 eligible in quarter 1]]*100</f>
        <v>50.820985182218656</v>
      </c>
      <c r="X28">
        <v>2459</v>
      </c>
      <c r="Y28">
        <v>808</v>
      </c>
      <c r="Z28" s="20">
        <f>uptake_in_those_aged_70_by_ccg98910[[#This Row],[Number of adults aged 72 vaccinated in quarter 1]]/uptake_in_those_aged_70_by_ccg98910[[#This Row],[Number of adults aged 72 eligible in quarter 1]]*100</f>
        <v>32.858885725904841</v>
      </c>
      <c r="AA28">
        <v>2250</v>
      </c>
      <c r="AB28">
        <v>426</v>
      </c>
      <c r="AC28" s="20">
        <f>uptake_in_those_aged_70_by_ccg98910[[#This Row],[Number of adults aged 73 vaccinated in quarter 1]]/uptake_in_those_aged_70_by_ccg98910[[#This Row],[Number of adults aged 73 eligible in quarter 1]]*100</f>
        <v>18.933333333333334</v>
      </c>
      <c r="AD28">
        <v>2328</v>
      </c>
      <c r="AE28">
        <v>296</v>
      </c>
      <c r="AF28" s="20">
        <f>uptake_in_those_aged_70_by_ccg98910[[#This Row],[Number of adults aged 74 vaccinated in quarter 1]]/uptake_in_those_aged_70_by_ccg98910[[#This Row],[Number of adults aged 74 eligible in quarter 1]]*100</f>
        <v>12.714776632302405</v>
      </c>
      <c r="AG28">
        <v>2371</v>
      </c>
      <c r="AH28" s="21">
        <v>263</v>
      </c>
      <c r="AI28" s="20">
        <f>uptake_in_those_aged_70_by_ccg98910[[#This Row],[Number of adults aged 75 vaccinated in quarter 1]]/uptake_in_those_aged_70_by_ccg98910[[#This Row],[Number of adults aged 75 eligible in quarter 1]]*100</f>
        <v>11.092366090257276</v>
      </c>
      <c r="AJ28">
        <v>2277</v>
      </c>
      <c r="AK28">
        <v>161</v>
      </c>
      <c r="AL28" s="20">
        <f>uptake_in_those_aged_70_by_ccg98910[[#This Row],[Number of adults aged 76 vaccinated in quarter 1]]/uptake_in_those_aged_70_by_ccg98910[[#This Row],[Number of adults aged 76 eligible in quarter 1]]*100</f>
        <v>7.0707070707070701</v>
      </c>
      <c r="AM28">
        <v>2434</v>
      </c>
      <c r="AN28" s="21">
        <v>137</v>
      </c>
      <c r="AO28" s="25">
        <f>uptake_in_those_aged_70_by_ccg98910[[#This Row],[Number of adults aged 77 vaccinated in quarter 1]]/uptake_in_those_aged_70_by_ccg98910[[#This Row],[Number of adults aged 77 eligible in quarter 1]]*100</f>
        <v>5.6285949055053406</v>
      </c>
      <c r="AP28">
        <v>2754</v>
      </c>
      <c r="AQ28">
        <v>107</v>
      </c>
      <c r="AR28" s="20">
        <f>uptake_in_those_aged_70_by_ccg98910[[#This Row],[Number of adults aged 78 vaccinated in quarter 1]]/uptake_in_those_aged_70_by_ccg98910[[#This Row],[Number of adults aged 78 eligible in quarter 1]]*100</f>
        <v>3.8852578068264343</v>
      </c>
      <c r="AS28">
        <v>2080</v>
      </c>
      <c r="AT28">
        <v>65</v>
      </c>
      <c r="AU28" s="20">
        <f>uptake_in_those_aged_70_by_ccg98910[[#This Row],[Number of adults aged 79 vaccinated in quarter 1]]/uptake_in_those_aged_70_by_ccg98910[[#This Row],[Number of adults aged 79 eligible in quarter 1]]*100</f>
        <v>3.125</v>
      </c>
      <c r="AV28">
        <v>2008</v>
      </c>
      <c r="AW28">
        <v>54</v>
      </c>
      <c r="AX28" s="25">
        <f>uptake_in_those_aged_70_by_ccg98910[[#This Row],[Number of adults aged 80 vaccinated in quarter 1]]/uptake_in_those_aged_70_by_ccg98910[[#This Row],[Number of adults aged 80 eligible in quarter 1]]*100</f>
        <v>2.689243027888446</v>
      </c>
    </row>
    <row r="29" spans="1:50" x14ac:dyDescent="0.2">
      <c r="A29" t="s">
        <v>375</v>
      </c>
      <c r="B29" t="s">
        <v>376</v>
      </c>
      <c r="C29">
        <v>2879</v>
      </c>
      <c r="D29">
        <v>206</v>
      </c>
      <c r="E29" s="20">
        <f>uptake_in_those_aged_70_by_ccg98910[[#This Row],[Number of adults aged 65 vaccinated in quarter 1]]/uptake_in_those_aged_70_by_ccg98910[[#This Row],[Number of adults aged 65 eligible in quarter 1]]*100</f>
        <v>7.1552622438346649</v>
      </c>
      <c r="F29" s="35">
        <v>2818</v>
      </c>
      <c r="G29" s="35">
        <v>1118</v>
      </c>
      <c r="H29" s="20">
        <f>uptake_in_those_aged_70_by_ccg98910[[#This Row],[Number of adults aged 66 vaccinated in quarter 1]]/uptake_in_those_aged_70_by_ccg98910[[#This Row],[Number of adults aged 66 eligible in quarter 1]]*100</f>
        <v>39.673527324343503</v>
      </c>
      <c r="I29" s="21">
        <v>2640</v>
      </c>
      <c r="J29">
        <v>41</v>
      </c>
      <c r="K29" s="20">
        <f>uptake_in_those_aged_70_by_ccg98910[[#This Row],[Number of adults aged 67 vaccinated in quarter 1]]/uptake_in_those_aged_70_by_ccg98910[[#This Row],[Number of adults aged 67 eligible in quarter 1]]*100</f>
        <v>1.553030303030303</v>
      </c>
      <c r="L29">
        <v>2715</v>
      </c>
      <c r="M29">
        <v>48</v>
      </c>
      <c r="N29" s="25">
        <f>uptake_in_those_aged_70_by_ccg98910[[#This Row],[Number of adults aged 68 vaccinated in quarter 1]]/uptake_in_those_aged_70_by_ccg98910[[#This Row],[Number of adults aged 68 eligible in quarter 1]]*100</f>
        <v>1.7679558011049725</v>
      </c>
      <c r="O29" s="21">
        <v>2491</v>
      </c>
      <c r="P29" s="21">
        <v>40</v>
      </c>
      <c r="Q29" s="25">
        <f>uptake_in_those_aged_70_by_ccg98910[[#This Row],[Number of adults aged 69 vaccinated in quarter 1]]/uptake_in_those_aged_70_by_ccg98910[[#This Row],[Number of adults aged 69 eligible in quarter 1]]*100</f>
        <v>1.6057808109193095</v>
      </c>
      <c r="R29">
        <v>2361</v>
      </c>
      <c r="S29">
        <v>268</v>
      </c>
      <c r="T29" s="20">
        <f>uptake_in_those_aged_70_by_ccg98910[[#This Row],[Number of adults aged 70 vaccinated in quarter 1]]/uptake_in_those_aged_70_by_ccg98910[[#This Row],[Number of adults aged 70 eligible in quarter 1]]*100</f>
        <v>11.35112240576027</v>
      </c>
      <c r="U29">
        <v>2222</v>
      </c>
      <c r="V29">
        <v>1134</v>
      </c>
      <c r="W29" s="20">
        <f>uptake_in_those_aged_70_by_ccg98910[[#This Row],[Number of adults aged 71 vaccinated in quarter 1]]/uptake_in_those_aged_70_by_ccg98910[[#This Row],[Number of adults aged 71 eligible in quarter 1]]*100</f>
        <v>51.035103510351036</v>
      </c>
      <c r="X29">
        <v>2264</v>
      </c>
      <c r="Y29">
        <v>638</v>
      </c>
      <c r="Z29" s="20">
        <f>uptake_in_those_aged_70_by_ccg98910[[#This Row],[Number of adults aged 72 vaccinated in quarter 1]]/uptake_in_those_aged_70_by_ccg98910[[#This Row],[Number of adults aged 72 eligible in quarter 1]]*100</f>
        <v>28.180212014134277</v>
      </c>
      <c r="AA29">
        <v>2252</v>
      </c>
      <c r="AB29">
        <v>369</v>
      </c>
      <c r="AC29" s="20">
        <f>uptake_in_those_aged_70_by_ccg98910[[#This Row],[Number of adults aged 73 vaccinated in quarter 1]]/uptake_in_those_aged_70_by_ccg98910[[#This Row],[Number of adults aged 73 eligible in quarter 1]]*100</f>
        <v>16.385435168738898</v>
      </c>
      <c r="AD29">
        <v>2100</v>
      </c>
      <c r="AE29">
        <v>293</v>
      </c>
      <c r="AF29" s="20">
        <f>uptake_in_those_aged_70_by_ccg98910[[#This Row],[Number of adults aged 74 vaccinated in quarter 1]]/uptake_in_those_aged_70_by_ccg98910[[#This Row],[Number of adults aged 74 eligible in quarter 1]]*100</f>
        <v>13.952380952380953</v>
      </c>
      <c r="AG29">
        <v>2055</v>
      </c>
      <c r="AH29" s="21">
        <v>195</v>
      </c>
      <c r="AI29" s="20">
        <f>uptake_in_those_aged_70_by_ccg98910[[#This Row],[Number of adults aged 75 vaccinated in quarter 1]]/uptake_in_those_aged_70_by_ccg98910[[#This Row],[Number of adults aged 75 eligible in quarter 1]]*100</f>
        <v>9.4890510948905096</v>
      </c>
      <c r="AJ29">
        <v>2166</v>
      </c>
      <c r="AK29">
        <v>186</v>
      </c>
      <c r="AL29" s="20">
        <f>uptake_in_those_aged_70_by_ccg98910[[#This Row],[Number of adults aged 76 vaccinated in quarter 1]]/uptake_in_those_aged_70_by_ccg98910[[#This Row],[Number of adults aged 76 eligible in quarter 1]]*100</f>
        <v>8.5872576177285325</v>
      </c>
      <c r="AM29">
        <v>2220</v>
      </c>
      <c r="AN29" s="21">
        <v>153</v>
      </c>
      <c r="AO29" s="25">
        <f>uptake_in_those_aged_70_by_ccg98910[[#This Row],[Number of adults aged 77 vaccinated in quarter 1]]/uptake_in_those_aged_70_by_ccg98910[[#This Row],[Number of adults aged 77 eligible in quarter 1]]*100</f>
        <v>6.8918918918918921</v>
      </c>
      <c r="AP29">
        <v>2410</v>
      </c>
      <c r="AQ29">
        <v>136</v>
      </c>
      <c r="AR29" s="20">
        <f>uptake_in_those_aged_70_by_ccg98910[[#This Row],[Number of adults aged 78 vaccinated in quarter 1]]/uptake_in_those_aged_70_by_ccg98910[[#This Row],[Number of adults aged 78 eligible in quarter 1]]*100</f>
        <v>5.6431535269709547</v>
      </c>
      <c r="AS29">
        <v>1895</v>
      </c>
      <c r="AT29">
        <v>90</v>
      </c>
      <c r="AU29" s="20">
        <f>uptake_in_those_aged_70_by_ccg98910[[#This Row],[Number of adults aged 79 vaccinated in quarter 1]]/uptake_in_those_aged_70_by_ccg98910[[#This Row],[Number of adults aged 79 eligible in quarter 1]]*100</f>
        <v>4.7493403693931393</v>
      </c>
      <c r="AV29">
        <v>1772</v>
      </c>
      <c r="AW29">
        <v>64</v>
      </c>
      <c r="AX29" s="25">
        <f>uptake_in_those_aged_70_by_ccg98910[[#This Row],[Number of adults aged 80 vaccinated in quarter 1]]/uptake_in_those_aged_70_by_ccg98910[[#This Row],[Number of adults aged 80 eligible in quarter 1]]*100</f>
        <v>3.6117381489841982</v>
      </c>
    </row>
    <row r="30" spans="1:50" x14ac:dyDescent="0.2">
      <c r="A30" t="s">
        <v>377</v>
      </c>
      <c r="B30" t="s">
        <v>378</v>
      </c>
      <c r="C30">
        <v>2193</v>
      </c>
      <c r="D30">
        <v>92</v>
      </c>
      <c r="E30" s="20">
        <f>uptake_in_those_aged_70_by_ccg98910[[#This Row],[Number of adults aged 65 vaccinated in quarter 1]]/uptake_in_those_aged_70_by_ccg98910[[#This Row],[Number of adults aged 65 eligible in quarter 1]]*100</f>
        <v>4.1951664386684904</v>
      </c>
      <c r="F30" s="35">
        <v>2047</v>
      </c>
      <c r="G30" s="35">
        <v>507</v>
      </c>
      <c r="H30" s="20">
        <f>uptake_in_those_aged_70_by_ccg98910[[#This Row],[Number of adults aged 66 vaccinated in quarter 1]]/uptake_in_those_aged_70_by_ccg98910[[#This Row],[Number of adults aged 66 eligible in quarter 1]]*100</f>
        <v>24.767953102100634</v>
      </c>
      <c r="I30" s="21">
        <v>2019</v>
      </c>
      <c r="J30">
        <v>43</v>
      </c>
      <c r="K30" s="20">
        <f>uptake_in_those_aged_70_by_ccg98910[[#This Row],[Number of adults aged 67 vaccinated in quarter 1]]/uptake_in_those_aged_70_by_ccg98910[[#This Row],[Number of adults aged 67 eligible in quarter 1]]*100</f>
        <v>2.129767211490837</v>
      </c>
      <c r="L30">
        <v>1971</v>
      </c>
      <c r="M30">
        <v>18</v>
      </c>
      <c r="N30" s="25">
        <f>uptake_in_those_aged_70_by_ccg98910[[#This Row],[Number of adults aged 68 vaccinated in quarter 1]]/uptake_in_those_aged_70_by_ccg98910[[#This Row],[Number of adults aged 68 eligible in quarter 1]]*100</f>
        <v>0.91324200913242004</v>
      </c>
      <c r="O30" s="21">
        <v>1918</v>
      </c>
      <c r="P30" s="21">
        <v>27</v>
      </c>
      <c r="Q30" s="25">
        <f>uptake_in_those_aged_70_by_ccg98910[[#This Row],[Number of adults aged 69 vaccinated in quarter 1]]/uptake_in_those_aged_70_by_ccg98910[[#This Row],[Number of adults aged 69 eligible in quarter 1]]*100</f>
        <v>1.4077163712200209</v>
      </c>
      <c r="R30">
        <v>1835</v>
      </c>
      <c r="S30">
        <v>134</v>
      </c>
      <c r="T30" s="20">
        <f>uptake_in_those_aged_70_by_ccg98910[[#This Row],[Number of adults aged 70 vaccinated in quarter 1]]/uptake_in_those_aged_70_by_ccg98910[[#This Row],[Number of adults aged 70 eligible in quarter 1]]*100</f>
        <v>7.3024523160762937</v>
      </c>
      <c r="U30">
        <v>1863</v>
      </c>
      <c r="V30">
        <v>678</v>
      </c>
      <c r="W30" s="20">
        <f>uptake_in_those_aged_70_by_ccg98910[[#This Row],[Number of adults aged 71 vaccinated in quarter 1]]/uptake_in_those_aged_70_by_ccg98910[[#This Row],[Number of adults aged 71 eligible in quarter 1]]*100</f>
        <v>36.392914653784217</v>
      </c>
      <c r="X30">
        <v>1920</v>
      </c>
      <c r="Y30">
        <v>553</v>
      </c>
      <c r="Z30" s="20">
        <f>uptake_in_those_aged_70_by_ccg98910[[#This Row],[Number of adults aged 72 vaccinated in quarter 1]]/uptake_in_those_aged_70_by_ccg98910[[#This Row],[Number of adults aged 72 eligible in quarter 1]]*100</f>
        <v>28.802083333333332</v>
      </c>
      <c r="AA30">
        <v>1735</v>
      </c>
      <c r="AB30">
        <v>284</v>
      </c>
      <c r="AC30" s="20">
        <f>uptake_in_those_aged_70_by_ccg98910[[#This Row],[Number of adults aged 73 vaccinated in quarter 1]]/uptake_in_those_aged_70_by_ccg98910[[#This Row],[Number of adults aged 73 eligible in quarter 1]]*100</f>
        <v>16.368876080691646</v>
      </c>
      <c r="AD30">
        <v>1730</v>
      </c>
      <c r="AE30">
        <v>228</v>
      </c>
      <c r="AF30" s="20">
        <f>uptake_in_those_aged_70_by_ccg98910[[#This Row],[Number of adults aged 74 vaccinated in quarter 1]]/uptake_in_those_aged_70_by_ccg98910[[#This Row],[Number of adults aged 74 eligible in quarter 1]]*100</f>
        <v>13.179190751445086</v>
      </c>
      <c r="AG30">
        <v>1728</v>
      </c>
      <c r="AH30" s="21">
        <v>209</v>
      </c>
      <c r="AI30" s="20">
        <f>uptake_in_those_aged_70_by_ccg98910[[#This Row],[Number of adults aged 75 vaccinated in quarter 1]]/uptake_in_those_aged_70_by_ccg98910[[#This Row],[Number of adults aged 75 eligible in quarter 1]]*100</f>
        <v>12.094907407407407</v>
      </c>
      <c r="AJ30">
        <v>1934</v>
      </c>
      <c r="AK30">
        <v>156</v>
      </c>
      <c r="AL30" s="20">
        <f>uptake_in_those_aged_70_by_ccg98910[[#This Row],[Number of adults aged 76 vaccinated in quarter 1]]/uptake_in_those_aged_70_by_ccg98910[[#This Row],[Number of adults aged 76 eligible in quarter 1]]*100</f>
        <v>8.0661840744570839</v>
      </c>
      <c r="AM30">
        <v>1878</v>
      </c>
      <c r="AN30" s="21">
        <v>114</v>
      </c>
      <c r="AO30" s="25">
        <f>uptake_in_those_aged_70_by_ccg98910[[#This Row],[Number of adults aged 77 vaccinated in quarter 1]]/uptake_in_those_aged_70_by_ccg98910[[#This Row],[Number of adults aged 77 eligible in quarter 1]]*100</f>
        <v>6.0702875399361016</v>
      </c>
      <c r="AP30">
        <v>2174</v>
      </c>
      <c r="AQ30">
        <v>127</v>
      </c>
      <c r="AR30" s="20">
        <f>uptake_in_those_aged_70_by_ccg98910[[#This Row],[Number of adults aged 78 vaccinated in quarter 1]]/uptake_in_those_aged_70_by_ccg98910[[#This Row],[Number of adults aged 78 eligible in quarter 1]]*100</f>
        <v>5.841766329346826</v>
      </c>
      <c r="AS30">
        <v>1701</v>
      </c>
      <c r="AT30">
        <v>94</v>
      </c>
      <c r="AU30" s="20">
        <f>uptake_in_those_aged_70_by_ccg98910[[#This Row],[Number of adults aged 79 vaccinated in quarter 1]]/uptake_in_those_aged_70_by_ccg98910[[#This Row],[Number of adults aged 79 eligible in quarter 1]]*100</f>
        <v>5.5261610817166371</v>
      </c>
      <c r="AV30">
        <v>1533</v>
      </c>
      <c r="AW30">
        <v>52</v>
      </c>
      <c r="AX30" s="25">
        <f>uptake_in_those_aged_70_by_ccg98910[[#This Row],[Number of adults aged 80 vaccinated in quarter 1]]/uptake_in_those_aged_70_by_ccg98910[[#This Row],[Number of adults aged 80 eligible in quarter 1]]*100</f>
        <v>3.3920417482061316</v>
      </c>
    </row>
    <row r="31" spans="1:50" x14ac:dyDescent="0.2">
      <c r="A31" t="s">
        <v>379</v>
      </c>
      <c r="B31" t="s">
        <v>380</v>
      </c>
      <c r="C31">
        <v>2872</v>
      </c>
      <c r="D31">
        <v>112</v>
      </c>
      <c r="E31" s="20">
        <f>uptake_in_those_aged_70_by_ccg98910[[#This Row],[Number of adults aged 65 vaccinated in quarter 1]]/uptake_in_those_aged_70_by_ccg98910[[#This Row],[Number of adults aged 65 eligible in quarter 1]]*100</f>
        <v>3.8997214484679668</v>
      </c>
      <c r="F31" s="35">
        <v>2718</v>
      </c>
      <c r="G31" s="35">
        <v>845</v>
      </c>
      <c r="H31" s="20">
        <f>uptake_in_those_aged_70_by_ccg98910[[#This Row],[Number of adults aged 66 vaccinated in quarter 1]]/uptake_in_those_aged_70_by_ccg98910[[#This Row],[Number of adults aged 66 eligible in quarter 1]]*100</f>
        <v>31.089036055923476</v>
      </c>
      <c r="I31" s="21">
        <v>2552</v>
      </c>
      <c r="J31">
        <v>48</v>
      </c>
      <c r="K31" s="20">
        <f>uptake_in_those_aged_70_by_ccg98910[[#This Row],[Number of adults aged 67 vaccinated in quarter 1]]/uptake_in_those_aged_70_by_ccg98910[[#This Row],[Number of adults aged 67 eligible in quarter 1]]*100</f>
        <v>1.8808777429467085</v>
      </c>
      <c r="L31">
        <v>2351</v>
      </c>
      <c r="M31">
        <v>25</v>
      </c>
      <c r="N31" s="25">
        <f>uptake_in_those_aged_70_by_ccg98910[[#This Row],[Number of adults aged 68 vaccinated in quarter 1]]/uptake_in_those_aged_70_by_ccg98910[[#This Row],[Number of adults aged 68 eligible in quarter 1]]*100</f>
        <v>1.0633772862611655</v>
      </c>
      <c r="O31" s="21">
        <v>2193</v>
      </c>
      <c r="P31" s="21">
        <v>30</v>
      </c>
      <c r="Q31" s="25">
        <f>uptake_in_those_aged_70_by_ccg98910[[#This Row],[Number of adults aged 69 vaccinated in quarter 1]]/uptake_in_those_aged_70_by_ccg98910[[#This Row],[Number of adults aged 69 eligible in quarter 1]]*100</f>
        <v>1.3679890560875512</v>
      </c>
      <c r="R31">
        <v>2189</v>
      </c>
      <c r="S31">
        <v>224</v>
      </c>
      <c r="T31" s="20">
        <f>uptake_in_those_aged_70_by_ccg98910[[#This Row],[Number of adults aged 70 vaccinated in quarter 1]]/uptake_in_those_aged_70_by_ccg98910[[#This Row],[Number of adults aged 70 eligible in quarter 1]]*100</f>
        <v>10.232983097304706</v>
      </c>
      <c r="U31">
        <v>2192</v>
      </c>
      <c r="V31">
        <v>903</v>
      </c>
      <c r="W31" s="20">
        <f>uptake_in_those_aged_70_by_ccg98910[[#This Row],[Number of adults aged 71 vaccinated in quarter 1]]/uptake_in_those_aged_70_by_ccg98910[[#This Row],[Number of adults aged 71 eligible in quarter 1]]*100</f>
        <v>41.195255474452551</v>
      </c>
      <c r="X31">
        <v>2050</v>
      </c>
      <c r="Y31">
        <v>631</v>
      </c>
      <c r="Z31" s="20">
        <f>uptake_in_those_aged_70_by_ccg98910[[#This Row],[Number of adults aged 72 vaccinated in quarter 1]]/uptake_in_those_aged_70_by_ccg98910[[#This Row],[Number of adults aged 72 eligible in quarter 1]]*100</f>
        <v>30.780487804878049</v>
      </c>
      <c r="AA31">
        <v>1918</v>
      </c>
      <c r="AB31">
        <v>385</v>
      </c>
      <c r="AC31" s="20">
        <f>uptake_in_those_aged_70_by_ccg98910[[#This Row],[Number of adults aged 73 vaccinated in quarter 1]]/uptake_in_those_aged_70_by_ccg98910[[#This Row],[Number of adults aged 73 eligible in quarter 1]]*100</f>
        <v>20.072992700729927</v>
      </c>
      <c r="AD31">
        <v>1941</v>
      </c>
      <c r="AE31">
        <v>285</v>
      </c>
      <c r="AF31" s="20">
        <f>uptake_in_those_aged_70_by_ccg98910[[#This Row],[Number of adults aged 74 vaccinated in quarter 1]]/uptake_in_those_aged_70_by_ccg98910[[#This Row],[Number of adults aged 74 eligible in quarter 1]]*100</f>
        <v>14.683153013910355</v>
      </c>
      <c r="AG31">
        <v>1887</v>
      </c>
      <c r="AH31" s="21">
        <v>237</v>
      </c>
      <c r="AI31" s="20">
        <f>uptake_in_those_aged_70_by_ccg98910[[#This Row],[Number of adults aged 75 vaccinated in quarter 1]]/uptake_in_those_aged_70_by_ccg98910[[#This Row],[Number of adults aged 75 eligible in quarter 1]]*100</f>
        <v>12.559618441971383</v>
      </c>
      <c r="AJ31">
        <v>1802</v>
      </c>
      <c r="AK31">
        <v>161</v>
      </c>
      <c r="AL31" s="20">
        <f>uptake_in_those_aged_70_by_ccg98910[[#This Row],[Number of adults aged 76 vaccinated in quarter 1]]/uptake_in_those_aged_70_by_ccg98910[[#This Row],[Number of adults aged 76 eligible in quarter 1]]*100</f>
        <v>8.9345172031076583</v>
      </c>
      <c r="AM31">
        <v>1869</v>
      </c>
      <c r="AN31" s="21">
        <v>171</v>
      </c>
      <c r="AO31" s="25">
        <f>uptake_in_those_aged_70_by_ccg98910[[#This Row],[Number of adults aged 77 vaccinated in quarter 1]]/uptake_in_those_aged_70_by_ccg98910[[#This Row],[Number of adults aged 77 eligible in quarter 1]]*100</f>
        <v>9.1492776886035312</v>
      </c>
      <c r="AP31">
        <v>2080</v>
      </c>
      <c r="AQ31">
        <v>137</v>
      </c>
      <c r="AR31" s="20">
        <f>uptake_in_those_aged_70_by_ccg98910[[#This Row],[Number of adults aged 78 vaccinated in quarter 1]]/uptake_in_those_aged_70_by_ccg98910[[#This Row],[Number of adults aged 78 eligible in quarter 1]]*100</f>
        <v>6.5865384615384617</v>
      </c>
      <c r="AS31">
        <v>1569</v>
      </c>
      <c r="AT31">
        <v>86</v>
      </c>
      <c r="AU31" s="20">
        <f>uptake_in_those_aged_70_by_ccg98910[[#This Row],[Number of adults aged 79 vaccinated in quarter 1]]/uptake_in_those_aged_70_by_ccg98910[[#This Row],[Number of adults aged 79 eligible in quarter 1]]*100</f>
        <v>5.481198215423837</v>
      </c>
      <c r="AV31">
        <v>1419</v>
      </c>
      <c r="AW31">
        <v>72</v>
      </c>
      <c r="AX31" s="25">
        <f>uptake_in_those_aged_70_by_ccg98910[[#This Row],[Number of adults aged 80 vaccinated in quarter 1]]/uptake_in_those_aged_70_by_ccg98910[[#This Row],[Number of adults aged 80 eligible in quarter 1]]*100</f>
        <v>5.07399577167019</v>
      </c>
    </row>
    <row r="32" spans="1:50" x14ac:dyDescent="0.2">
      <c r="A32" t="s">
        <v>381</v>
      </c>
      <c r="B32" t="s">
        <v>382</v>
      </c>
      <c r="C32">
        <v>2139</v>
      </c>
      <c r="D32">
        <v>83</v>
      </c>
      <c r="E32" s="20">
        <f>uptake_in_those_aged_70_by_ccg98910[[#This Row],[Number of adults aged 65 vaccinated in quarter 1]]/uptake_in_those_aged_70_by_ccg98910[[#This Row],[Number of adults aged 65 eligible in quarter 1]]*100</f>
        <v>3.8803179055633472</v>
      </c>
      <c r="F32" s="35">
        <v>2025</v>
      </c>
      <c r="G32" s="35">
        <v>529</v>
      </c>
      <c r="H32" s="20">
        <f>uptake_in_those_aged_70_by_ccg98910[[#This Row],[Number of adults aged 66 vaccinated in quarter 1]]/uptake_in_those_aged_70_by_ccg98910[[#This Row],[Number of adults aged 66 eligible in quarter 1]]*100</f>
        <v>26.123456790123456</v>
      </c>
      <c r="I32" s="21">
        <v>1926</v>
      </c>
      <c r="J32">
        <v>29</v>
      </c>
      <c r="K32" s="20">
        <f>uptake_in_those_aged_70_by_ccg98910[[#This Row],[Number of adults aged 67 vaccinated in quarter 1]]/uptake_in_those_aged_70_by_ccg98910[[#This Row],[Number of adults aged 67 eligible in quarter 1]]*100</f>
        <v>1.505711318795431</v>
      </c>
      <c r="L32">
        <v>1979</v>
      </c>
      <c r="M32">
        <v>21</v>
      </c>
      <c r="N32" s="25">
        <f>uptake_in_those_aged_70_by_ccg98910[[#This Row],[Number of adults aged 68 vaccinated in quarter 1]]/uptake_in_those_aged_70_by_ccg98910[[#This Row],[Number of adults aged 68 eligible in quarter 1]]*100</f>
        <v>1.0611419909044972</v>
      </c>
      <c r="O32" s="21">
        <v>1808</v>
      </c>
      <c r="P32" s="21">
        <v>21</v>
      </c>
      <c r="Q32" s="25">
        <f>uptake_in_those_aged_70_by_ccg98910[[#This Row],[Number of adults aged 69 vaccinated in quarter 1]]/uptake_in_those_aged_70_by_ccg98910[[#This Row],[Number of adults aged 69 eligible in quarter 1]]*100</f>
        <v>1.1615044247787611</v>
      </c>
      <c r="R32">
        <v>1726</v>
      </c>
      <c r="S32">
        <v>88</v>
      </c>
      <c r="T32" s="20">
        <f>uptake_in_those_aged_70_by_ccg98910[[#This Row],[Number of adults aged 70 vaccinated in quarter 1]]/uptake_in_those_aged_70_by_ccg98910[[#This Row],[Number of adults aged 70 eligible in quarter 1]]*100</f>
        <v>5.0984936268829664</v>
      </c>
      <c r="U32">
        <v>1639</v>
      </c>
      <c r="V32">
        <v>610</v>
      </c>
      <c r="W32" s="20">
        <f>uptake_in_those_aged_70_by_ccg98910[[#This Row],[Number of adults aged 71 vaccinated in quarter 1]]/uptake_in_those_aged_70_by_ccg98910[[#This Row],[Number of adults aged 71 eligible in quarter 1]]*100</f>
        <v>37.217815741305678</v>
      </c>
      <c r="X32">
        <v>1652</v>
      </c>
      <c r="Y32">
        <v>326</v>
      </c>
      <c r="Z32" s="20">
        <f>uptake_in_those_aged_70_by_ccg98910[[#This Row],[Number of adults aged 72 vaccinated in quarter 1]]/uptake_in_those_aged_70_by_ccg98910[[#This Row],[Number of adults aged 72 eligible in quarter 1]]*100</f>
        <v>19.73365617433414</v>
      </c>
      <c r="AA32">
        <v>1467</v>
      </c>
      <c r="AB32">
        <v>268</v>
      </c>
      <c r="AC32" s="20">
        <f>uptake_in_those_aged_70_by_ccg98910[[#This Row],[Number of adults aged 73 vaccinated in quarter 1]]/uptake_in_those_aged_70_by_ccg98910[[#This Row],[Number of adults aged 73 eligible in quarter 1]]*100</f>
        <v>18.268575323790049</v>
      </c>
      <c r="AD32">
        <v>1528</v>
      </c>
      <c r="AE32">
        <v>224</v>
      </c>
      <c r="AF32" s="20">
        <f>uptake_in_those_aged_70_by_ccg98910[[#This Row],[Number of adults aged 74 vaccinated in quarter 1]]/uptake_in_those_aged_70_by_ccg98910[[#This Row],[Number of adults aged 74 eligible in quarter 1]]*100</f>
        <v>14.659685863874344</v>
      </c>
      <c r="AG32">
        <v>1456</v>
      </c>
      <c r="AH32" s="21">
        <v>178</v>
      </c>
      <c r="AI32" s="20">
        <f>uptake_in_those_aged_70_by_ccg98910[[#This Row],[Number of adults aged 75 vaccinated in quarter 1]]/uptake_in_those_aged_70_by_ccg98910[[#This Row],[Number of adults aged 75 eligible in quarter 1]]*100</f>
        <v>12.225274725274724</v>
      </c>
      <c r="AJ32">
        <v>1410</v>
      </c>
      <c r="AK32">
        <v>140</v>
      </c>
      <c r="AL32" s="20">
        <f>uptake_in_those_aged_70_by_ccg98910[[#This Row],[Number of adults aged 76 vaccinated in quarter 1]]/uptake_in_those_aged_70_by_ccg98910[[#This Row],[Number of adults aged 76 eligible in quarter 1]]*100</f>
        <v>9.9290780141843982</v>
      </c>
      <c r="AM32">
        <v>1390</v>
      </c>
      <c r="AN32" s="21">
        <v>116</v>
      </c>
      <c r="AO32" s="25">
        <f>uptake_in_those_aged_70_by_ccg98910[[#This Row],[Number of adults aged 77 vaccinated in quarter 1]]/uptake_in_those_aged_70_by_ccg98910[[#This Row],[Number of adults aged 77 eligible in quarter 1]]*100</f>
        <v>8.3453237410071957</v>
      </c>
      <c r="AP32">
        <v>1587</v>
      </c>
      <c r="AQ32">
        <v>93</v>
      </c>
      <c r="AR32" s="20">
        <f>uptake_in_those_aged_70_by_ccg98910[[#This Row],[Number of adults aged 78 vaccinated in quarter 1]]/uptake_in_those_aged_70_by_ccg98910[[#This Row],[Number of adults aged 78 eligible in quarter 1]]*100</f>
        <v>5.8601134215500945</v>
      </c>
      <c r="AS32">
        <v>1251</v>
      </c>
      <c r="AT32">
        <v>56</v>
      </c>
      <c r="AU32" s="20">
        <f>uptake_in_those_aged_70_by_ccg98910[[#This Row],[Number of adults aged 79 vaccinated in quarter 1]]/uptake_in_those_aged_70_by_ccg98910[[#This Row],[Number of adults aged 79 eligible in quarter 1]]*100</f>
        <v>4.4764188649080738</v>
      </c>
      <c r="AV32">
        <v>1021</v>
      </c>
      <c r="AW32">
        <v>30</v>
      </c>
      <c r="AX32" s="25">
        <f>uptake_in_those_aged_70_by_ccg98910[[#This Row],[Number of adults aged 80 vaccinated in quarter 1]]/uptake_in_those_aged_70_by_ccg98910[[#This Row],[Number of adults aged 80 eligible in quarter 1]]*100</f>
        <v>2.9382957884427032</v>
      </c>
    </row>
    <row r="33" spans="1:50" x14ac:dyDescent="0.2">
      <c r="A33" t="s">
        <v>383</v>
      </c>
      <c r="B33" t="s">
        <v>384</v>
      </c>
      <c r="C33">
        <v>2276</v>
      </c>
      <c r="D33">
        <v>78</v>
      </c>
      <c r="E33" s="20">
        <f>uptake_in_those_aged_70_by_ccg98910[[#This Row],[Number of adults aged 65 vaccinated in quarter 1]]/uptake_in_those_aged_70_by_ccg98910[[#This Row],[Number of adults aged 65 eligible in quarter 1]]*100</f>
        <v>3.427065026362039</v>
      </c>
      <c r="F33" s="35">
        <v>2119</v>
      </c>
      <c r="G33" s="35">
        <v>551</v>
      </c>
      <c r="H33" s="20">
        <f>uptake_in_those_aged_70_by_ccg98910[[#This Row],[Number of adults aged 66 vaccinated in quarter 1]]/uptake_in_those_aged_70_by_ccg98910[[#This Row],[Number of adults aged 66 eligible in quarter 1]]*100</f>
        <v>26.002831524303915</v>
      </c>
      <c r="I33" s="21">
        <v>2079</v>
      </c>
      <c r="J33">
        <v>36</v>
      </c>
      <c r="K33" s="20">
        <f>uptake_in_those_aged_70_by_ccg98910[[#This Row],[Number of adults aged 67 vaccinated in quarter 1]]/uptake_in_those_aged_70_by_ccg98910[[#This Row],[Number of adults aged 67 eligible in quarter 1]]*100</f>
        <v>1.7316017316017316</v>
      </c>
      <c r="L33">
        <v>1912</v>
      </c>
      <c r="M33">
        <v>23</v>
      </c>
      <c r="N33" s="25">
        <f>uptake_in_those_aged_70_by_ccg98910[[#This Row],[Number of adults aged 68 vaccinated in quarter 1]]/uptake_in_those_aged_70_by_ccg98910[[#This Row],[Number of adults aged 68 eligible in quarter 1]]*100</f>
        <v>1.2029288702928871</v>
      </c>
      <c r="O33" s="21">
        <v>1890</v>
      </c>
      <c r="P33" s="21">
        <v>23</v>
      </c>
      <c r="Q33" s="25">
        <f>uptake_in_those_aged_70_by_ccg98910[[#This Row],[Number of adults aged 69 vaccinated in quarter 1]]/uptake_in_those_aged_70_by_ccg98910[[#This Row],[Number of adults aged 69 eligible in quarter 1]]*100</f>
        <v>1.216931216931217</v>
      </c>
      <c r="R33">
        <v>1688</v>
      </c>
      <c r="S33">
        <v>108</v>
      </c>
      <c r="T33" s="20">
        <f>uptake_in_those_aged_70_by_ccg98910[[#This Row],[Number of adults aged 70 vaccinated in quarter 1]]/uptake_in_those_aged_70_by_ccg98910[[#This Row],[Number of adults aged 70 eligible in quarter 1]]*100</f>
        <v>6.3981042654028428</v>
      </c>
      <c r="U33">
        <v>1580</v>
      </c>
      <c r="V33">
        <v>567</v>
      </c>
      <c r="W33" s="20">
        <f>uptake_in_those_aged_70_by_ccg98910[[#This Row],[Number of adults aged 71 vaccinated in quarter 1]]/uptake_in_those_aged_70_by_ccg98910[[#This Row],[Number of adults aged 71 eligible in quarter 1]]*100</f>
        <v>35.88607594936709</v>
      </c>
      <c r="X33">
        <v>1556</v>
      </c>
      <c r="Y33">
        <v>240</v>
      </c>
      <c r="Z33" s="20">
        <f>uptake_in_those_aged_70_by_ccg98910[[#This Row],[Number of adults aged 72 vaccinated in quarter 1]]/uptake_in_those_aged_70_by_ccg98910[[#This Row],[Number of adults aged 72 eligible in quarter 1]]*100</f>
        <v>15.424164524421593</v>
      </c>
      <c r="AA33">
        <v>1474</v>
      </c>
      <c r="AB33">
        <v>184</v>
      </c>
      <c r="AC33" s="20">
        <f>uptake_in_those_aged_70_by_ccg98910[[#This Row],[Number of adults aged 73 vaccinated in quarter 1]]/uptake_in_those_aged_70_by_ccg98910[[#This Row],[Number of adults aged 73 eligible in quarter 1]]*100</f>
        <v>12.483039348710991</v>
      </c>
      <c r="AD33">
        <v>1401</v>
      </c>
      <c r="AE33">
        <v>105</v>
      </c>
      <c r="AF33" s="20">
        <f>uptake_in_those_aged_70_by_ccg98910[[#This Row],[Number of adults aged 74 vaccinated in quarter 1]]/uptake_in_those_aged_70_by_ccg98910[[#This Row],[Number of adults aged 74 eligible in quarter 1]]*100</f>
        <v>7.4946466809421839</v>
      </c>
      <c r="AG33">
        <v>1361</v>
      </c>
      <c r="AH33" s="21">
        <v>87</v>
      </c>
      <c r="AI33" s="20">
        <f>uptake_in_those_aged_70_by_ccg98910[[#This Row],[Number of adults aged 75 vaccinated in quarter 1]]/uptake_in_those_aged_70_by_ccg98910[[#This Row],[Number of adults aged 75 eligible in quarter 1]]*100</f>
        <v>6.3923585598824397</v>
      </c>
      <c r="AJ33">
        <v>1225</v>
      </c>
      <c r="AK33">
        <v>79</v>
      </c>
      <c r="AL33" s="20">
        <f>uptake_in_those_aged_70_by_ccg98910[[#This Row],[Number of adults aged 76 vaccinated in quarter 1]]/uptake_in_those_aged_70_by_ccg98910[[#This Row],[Number of adults aged 76 eligible in quarter 1]]*100</f>
        <v>6.4489795918367339</v>
      </c>
      <c r="AM33">
        <v>1247</v>
      </c>
      <c r="AN33" s="21">
        <v>76</v>
      </c>
      <c r="AO33" s="25">
        <f>uptake_in_those_aged_70_by_ccg98910[[#This Row],[Number of adults aged 77 vaccinated in quarter 1]]/uptake_in_those_aged_70_by_ccg98910[[#This Row],[Number of adults aged 77 eligible in quarter 1]]*100</f>
        <v>6.0946271050521252</v>
      </c>
      <c r="AP33">
        <v>1301</v>
      </c>
      <c r="AQ33">
        <v>63</v>
      </c>
      <c r="AR33" s="20">
        <f>uptake_in_those_aged_70_by_ccg98910[[#This Row],[Number of adults aged 78 vaccinated in quarter 1]]/uptake_in_those_aged_70_by_ccg98910[[#This Row],[Number of adults aged 78 eligible in quarter 1]]*100</f>
        <v>4.8424289008455039</v>
      </c>
      <c r="AS33">
        <v>1035</v>
      </c>
      <c r="AT33">
        <v>42</v>
      </c>
      <c r="AU33" s="20">
        <f>uptake_in_those_aged_70_by_ccg98910[[#This Row],[Number of adults aged 79 vaccinated in quarter 1]]/uptake_in_those_aged_70_by_ccg98910[[#This Row],[Number of adults aged 79 eligible in quarter 1]]*100</f>
        <v>4.057971014492753</v>
      </c>
      <c r="AV33">
        <v>1004</v>
      </c>
      <c r="AW33">
        <v>26</v>
      </c>
      <c r="AX33" s="25">
        <f>uptake_in_those_aged_70_by_ccg98910[[#This Row],[Number of adults aged 80 vaccinated in quarter 1]]/uptake_in_those_aged_70_by_ccg98910[[#This Row],[Number of adults aged 80 eligible in quarter 1]]*100</f>
        <v>2.5896414342629481</v>
      </c>
    </row>
    <row r="34" spans="1:50" x14ac:dyDescent="0.2">
      <c r="A34" t="s">
        <v>385</v>
      </c>
      <c r="B34" t="s">
        <v>386</v>
      </c>
      <c r="C34">
        <v>2205</v>
      </c>
      <c r="D34">
        <v>54</v>
      </c>
      <c r="E34" s="20">
        <f>uptake_in_those_aged_70_by_ccg98910[[#This Row],[Number of adults aged 65 vaccinated in quarter 1]]/uptake_in_those_aged_70_by_ccg98910[[#This Row],[Number of adults aged 65 eligible in quarter 1]]*100</f>
        <v>2.4489795918367347</v>
      </c>
      <c r="F34" s="35">
        <v>2089</v>
      </c>
      <c r="G34" s="35">
        <v>553</v>
      </c>
      <c r="H34" s="20">
        <f>uptake_in_those_aged_70_by_ccg98910[[#This Row],[Number of adults aged 66 vaccinated in quarter 1]]/uptake_in_those_aged_70_by_ccg98910[[#This Row],[Number of adults aged 66 eligible in quarter 1]]*100</f>
        <v>26.471996170416467</v>
      </c>
      <c r="I34" s="21">
        <v>2068</v>
      </c>
      <c r="J34">
        <v>49</v>
      </c>
      <c r="K34" s="20">
        <f>uptake_in_those_aged_70_by_ccg98910[[#This Row],[Number of adults aged 67 vaccinated in quarter 1]]/uptake_in_those_aged_70_by_ccg98910[[#This Row],[Number of adults aged 67 eligible in quarter 1]]*100</f>
        <v>2.3694390715667311</v>
      </c>
      <c r="L34">
        <v>1857</v>
      </c>
      <c r="M34">
        <v>31</v>
      </c>
      <c r="N34" s="25">
        <f>uptake_in_those_aged_70_by_ccg98910[[#This Row],[Number of adults aged 68 vaccinated in quarter 1]]/uptake_in_those_aged_70_by_ccg98910[[#This Row],[Number of adults aged 68 eligible in quarter 1]]*100</f>
        <v>1.669359181475498</v>
      </c>
      <c r="O34" s="21">
        <v>1764</v>
      </c>
      <c r="P34" s="21">
        <v>34</v>
      </c>
      <c r="Q34" s="25">
        <f>uptake_in_those_aged_70_by_ccg98910[[#This Row],[Number of adults aged 69 vaccinated in quarter 1]]/uptake_in_those_aged_70_by_ccg98910[[#This Row],[Number of adults aged 69 eligible in quarter 1]]*100</f>
        <v>1.9274376417233559</v>
      </c>
      <c r="R34">
        <v>1748</v>
      </c>
      <c r="S34">
        <v>107</v>
      </c>
      <c r="T34" s="20">
        <f>uptake_in_those_aged_70_by_ccg98910[[#This Row],[Number of adults aged 70 vaccinated in quarter 1]]/uptake_in_those_aged_70_by_ccg98910[[#This Row],[Number of adults aged 70 eligible in quarter 1]]*100</f>
        <v>6.1212814645308917</v>
      </c>
      <c r="U34">
        <v>1685</v>
      </c>
      <c r="V34">
        <v>602</v>
      </c>
      <c r="W34" s="20">
        <f>uptake_in_those_aged_70_by_ccg98910[[#This Row],[Number of adults aged 71 vaccinated in quarter 1]]/uptake_in_those_aged_70_by_ccg98910[[#This Row],[Number of adults aged 71 eligible in quarter 1]]*100</f>
        <v>35.727002967359049</v>
      </c>
      <c r="X34">
        <v>1710</v>
      </c>
      <c r="Y34">
        <v>279</v>
      </c>
      <c r="Z34" s="20">
        <f>uptake_in_those_aged_70_by_ccg98910[[#This Row],[Number of adults aged 72 vaccinated in quarter 1]]/uptake_in_those_aged_70_by_ccg98910[[#This Row],[Number of adults aged 72 eligible in quarter 1]]*100</f>
        <v>16.315789473684212</v>
      </c>
      <c r="AA34">
        <v>1610</v>
      </c>
      <c r="AB34">
        <v>243</v>
      </c>
      <c r="AC34" s="20">
        <f>uptake_in_those_aged_70_by_ccg98910[[#This Row],[Number of adults aged 73 vaccinated in quarter 1]]/uptake_in_those_aged_70_by_ccg98910[[#This Row],[Number of adults aged 73 eligible in quarter 1]]*100</f>
        <v>15.093167701863356</v>
      </c>
      <c r="AD34">
        <v>1603</v>
      </c>
      <c r="AE34">
        <v>209</v>
      </c>
      <c r="AF34" s="20">
        <f>uptake_in_those_aged_70_by_ccg98910[[#This Row],[Number of adults aged 74 vaccinated in quarter 1]]/uptake_in_those_aged_70_by_ccg98910[[#This Row],[Number of adults aged 74 eligible in quarter 1]]*100</f>
        <v>13.038053649407361</v>
      </c>
      <c r="AG34">
        <v>1622</v>
      </c>
      <c r="AH34" s="21">
        <v>184</v>
      </c>
      <c r="AI34" s="20">
        <f>uptake_in_those_aged_70_by_ccg98910[[#This Row],[Number of adults aged 75 vaccinated in quarter 1]]/uptake_in_those_aged_70_by_ccg98910[[#This Row],[Number of adults aged 75 eligible in quarter 1]]*100</f>
        <v>11.344019728729963</v>
      </c>
      <c r="AJ34">
        <v>1671</v>
      </c>
      <c r="AK34">
        <v>142</v>
      </c>
      <c r="AL34" s="20">
        <f>uptake_in_those_aged_70_by_ccg98910[[#This Row],[Number of adults aged 76 vaccinated in quarter 1]]/uptake_in_those_aged_70_by_ccg98910[[#This Row],[Number of adults aged 76 eligible in quarter 1]]*100</f>
        <v>8.4979054458408143</v>
      </c>
      <c r="AM34">
        <v>1778</v>
      </c>
      <c r="AN34" s="21">
        <v>171</v>
      </c>
      <c r="AO34" s="25">
        <f>uptake_in_those_aged_70_by_ccg98910[[#This Row],[Number of adults aged 77 vaccinated in quarter 1]]/uptake_in_those_aged_70_by_ccg98910[[#This Row],[Number of adults aged 77 eligible in quarter 1]]*100</f>
        <v>9.6175478065241844</v>
      </c>
      <c r="AP34">
        <v>1931</v>
      </c>
      <c r="AQ34">
        <v>157</v>
      </c>
      <c r="AR34" s="20">
        <f>uptake_in_those_aged_70_by_ccg98910[[#This Row],[Number of adults aged 78 vaccinated in quarter 1]]/uptake_in_those_aged_70_by_ccg98910[[#This Row],[Number of adults aged 78 eligible in quarter 1]]*100</f>
        <v>8.1305023303987571</v>
      </c>
      <c r="AS34">
        <v>1459</v>
      </c>
      <c r="AT34">
        <v>121</v>
      </c>
      <c r="AU34" s="20">
        <f>uptake_in_those_aged_70_by_ccg98910[[#This Row],[Number of adults aged 79 vaccinated in quarter 1]]/uptake_in_those_aged_70_by_ccg98910[[#This Row],[Number of adults aged 79 eligible in quarter 1]]*100</f>
        <v>8.2933516106922553</v>
      </c>
      <c r="AV34">
        <v>1319</v>
      </c>
      <c r="AW34">
        <v>69</v>
      </c>
      <c r="AX34" s="25">
        <f>uptake_in_those_aged_70_by_ccg98910[[#This Row],[Number of adults aged 80 vaccinated in quarter 1]]/uptake_in_those_aged_70_by_ccg98910[[#This Row],[Number of adults aged 80 eligible in quarter 1]]*100</f>
        <v>5.2312357846853672</v>
      </c>
    </row>
    <row r="35" spans="1:50" x14ac:dyDescent="0.2">
      <c r="A35" t="s">
        <v>387</v>
      </c>
      <c r="B35" t="s">
        <v>388</v>
      </c>
      <c r="C35">
        <v>1674</v>
      </c>
      <c r="D35">
        <v>73</v>
      </c>
      <c r="E35" s="20">
        <f>uptake_in_those_aged_70_by_ccg98910[[#This Row],[Number of adults aged 65 vaccinated in quarter 1]]/uptake_in_those_aged_70_by_ccg98910[[#This Row],[Number of adults aged 65 eligible in quarter 1]]*100</f>
        <v>4.3608124253285547</v>
      </c>
      <c r="F35" s="35">
        <v>1591</v>
      </c>
      <c r="G35" s="35">
        <v>419</v>
      </c>
      <c r="H35" s="20">
        <f>uptake_in_those_aged_70_by_ccg98910[[#This Row],[Number of adults aged 66 vaccinated in quarter 1]]/uptake_in_those_aged_70_by_ccg98910[[#This Row],[Number of adults aged 66 eligible in quarter 1]]*100</f>
        <v>26.33563796354494</v>
      </c>
      <c r="I35" s="21">
        <v>1499</v>
      </c>
      <c r="J35">
        <v>37</v>
      </c>
      <c r="K35" s="20">
        <f>uptake_in_those_aged_70_by_ccg98910[[#This Row],[Number of adults aged 67 vaccinated in quarter 1]]/uptake_in_those_aged_70_by_ccg98910[[#This Row],[Number of adults aged 67 eligible in quarter 1]]*100</f>
        <v>2.4683122081387592</v>
      </c>
      <c r="L35">
        <v>1444</v>
      </c>
      <c r="M35">
        <v>25</v>
      </c>
      <c r="N35" s="25">
        <f>uptake_in_those_aged_70_by_ccg98910[[#This Row],[Number of adults aged 68 vaccinated in quarter 1]]/uptake_in_those_aged_70_by_ccg98910[[#This Row],[Number of adults aged 68 eligible in quarter 1]]*100</f>
        <v>1.7313019390581719</v>
      </c>
      <c r="O35" s="21">
        <v>1317</v>
      </c>
      <c r="P35" s="21">
        <v>37</v>
      </c>
      <c r="Q35" s="25">
        <f>uptake_in_those_aged_70_by_ccg98910[[#This Row],[Number of adults aged 69 vaccinated in quarter 1]]/uptake_in_those_aged_70_by_ccg98910[[#This Row],[Number of adults aged 69 eligible in quarter 1]]*100</f>
        <v>2.809415337889142</v>
      </c>
      <c r="R35">
        <v>1239</v>
      </c>
      <c r="S35">
        <v>110</v>
      </c>
      <c r="T35" s="20">
        <f>uptake_in_those_aged_70_by_ccg98910[[#This Row],[Number of adults aged 70 vaccinated in quarter 1]]/uptake_in_those_aged_70_by_ccg98910[[#This Row],[Number of adults aged 70 eligible in quarter 1]]*100</f>
        <v>8.8781275221953191</v>
      </c>
      <c r="U35">
        <v>1258</v>
      </c>
      <c r="V35">
        <v>475</v>
      </c>
      <c r="W35" s="20">
        <f>uptake_in_those_aged_70_by_ccg98910[[#This Row],[Number of adults aged 71 vaccinated in quarter 1]]/uptake_in_those_aged_70_by_ccg98910[[#This Row],[Number of adults aged 71 eligible in quarter 1]]*100</f>
        <v>37.758346581875998</v>
      </c>
      <c r="X35">
        <v>1233</v>
      </c>
      <c r="Y35">
        <v>213</v>
      </c>
      <c r="Z35" s="20">
        <f>uptake_in_those_aged_70_by_ccg98910[[#This Row],[Number of adults aged 72 vaccinated in quarter 1]]/uptake_in_those_aged_70_by_ccg98910[[#This Row],[Number of adults aged 72 eligible in quarter 1]]*100</f>
        <v>17.274939172749392</v>
      </c>
      <c r="AA35">
        <v>1181</v>
      </c>
      <c r="AB35">
        <v>145</v>
      </c>
      <c r="AC35" s="20">
        <f>uptake_in_those_aged_70_by_ccg98910[[#This Row],[Number of adults aged 73 vaccinated in quarter 1]]/uptake_in_those_aged_70_by_ccg98910[[#This Row],[Number of adults aged 73 eligible in quarter 1]]*100</f>
        <v>12.277730736663845</v>
      </c>
      <c r="AD35">
        <v>1188</v>
      </c>
      <c r="AE35">
        <v>79</v>
      </c>
      <c r="AF35" s="20">
        <f>uptake_in_those_aged_70_by_ccg98910[[#This Row],[Number of adults aged 74 vaccinated in quarter 1]]/uptake_in_those_aged_70_by_ccg98910[[#This Row],[Number of adults aged 74 eligible in quarter 1]]*100</f>
        <v>6.6498316498316505</v>
      </c>
      <c r="AG35">
        <v>1209</v>
      </c>
      <c r="AH35" s="21">
        <v>96</v>
      </c>
      <c r="AI35" s="20">
        <f>uptake_in_those_aged_70_by_ccg98910[[#This Row],[Number of adults aged 75 vaccinated in quarter 1]]/uptake_in_those_aged_70_by_ccg98910[[#This Row],[Number of adults aged 75 eligible in quarter 1]]*100</f>
        <v>7.9404466501240698</v>
      </c>
      <c r="AJ35">
        <v>1146</v>
      </c>
      <c r="AK35">
        <v>55</v>
      </c>
      <c r="AL35" s="20">
        <f>uptake_in_those_aged_70_by_ccg98910[[#This Row],[Number of adults aged 76 vaccinated in quarter 1]]/uptake_in_those_aged_70_by_ccg98910[[#This Row],[Number of adults aged 76 eligible in quarter 1]]*100</f>
        <v>4.7993019197207678</v>
      </c>
      <c r="AM35">
        <v>1213</v>
      </c>
      <c r="AN35" s="21">
        <v>54</v>
      </c>
      <c r="AO35" s="25">
        <f>uptake_in_those_aged_70_by_ccg98910[[#This Row],[Number of adults aged 77 vaccinated in quarter 1]]/uptake_in_those_aged_70_by_ccg98910[[#This Row],[Number of adults aged 77 eligible in quarter 1]]*100</f>
        <v>4.451772464962902</v>
      </c>
      <c r="AP35">
        <v>1372</v>
      </c>
      <c r="AQ35">
        <v>67</v>
      </c>
      <c r="AR35" s="20">
        <f>uptake_in_those_aged_70_by_ccg98910[[#This Row],[Number of adults aged 78 vaccinated in quarter 1]]/uptake_in_those_aged_70_by_ccg98910[[#This Row],[Number of adults aged 78 eligible in quarter 1]]*100</f>
        <v>4.8833819241982503</v>
      </c>
      <c r="AS35">
        <v>1003</v>
      </c>
      <c r="AT35">
        <v>44</v>
      </c>
      <c r="AU35" s="20">
        <f>uptake_in_those_aged_70_by_ccg98910[[#This Row],[Number of adults aged 79 vaccinated in quarter 1]]/uptake_in_those_aged_70_by_ccg98910[[#This Row],[Number of adults aged 79 eligible in quarter 1]]*100</f>
        <v>4.3868394815553335</v>
      </c>
      <c r="AV35">
        <v>853</v>
      </c>
      <c r="AW35">
        <v>34</v>
      </c>
      <c r="AX35" s="25">
        <f>uptake_in_those_aged_70_by_ccg98910[[#This Row],[Number of adults aged 80 vaccinated in quarter 1]]/uptake_in_those_aged_70_by_ccg98910[[#This Row],[Number of adults aged 80 eligible in quarter 1]]*100</f>
        <v>3.9859320046893321</v>
      </c>
    </row>
    <row r="36" spans="1:50" x14ac:dyDescent="0.2">
      <c r="A36" t="s">
        <v>389</v>
      </c>
      <c r="B36" t="s">
        <v>390</v>
      </c>
      <c r="C36">
        <v>3277</v>
      </c>
      <c r="D36">
        <v>158</v>
      </c>
      <c r="E36" s="20">
        <f>uptake_in_those_aged_70_by_ccg98910[[#This Row],[Number of adults aged 65 vaccinated in quarter 1]]/uptake_in_those_aged_70_by_ccg98910[[#This Row],[Number of adults aged 65 eligible in quarter 1]]*100</f>
        <v>4.8214830637778459</v>
      </c>
      <c r="F36" s="35">
        <v>3195</v>
      </c>
      <c r="G36" s="35">
        <v>1024</v>
      </c>
      <c r="H36" s="20">
        <f>uptake_in_those_aged_70_by_ccg98910[[#This Row],[Number of adults aged 66 vaccinated in quarter 1]]/uptake_in_those_aged_70_by_ccg98910[[#This Row],[Number of adults aged 66 eligible in quarter 1]]*100</f>
        <v>32.050078247261347</v>
      </c>
      <c r="I36" s="21">
        <v>2951</v>
      </c>
      <c r="J36">
        <v>102</v>
      </c>
      <c r="K36" s="20">
        <f>uptake_in_those_aged_70_by_ccg98910[[#This Row],[Number of adults aged 67 vaccinated in quarter 1]]/uptake_in_those_aged_70_by_ccg98910[[#This Row],[Number of adults aged 67 eligible in quarter 1]]*100</f>
        <v>3.456455438834293</v>
      </c>
      <c r="L36">
        <v>2930</v>
      </c>
      <c r="M36">
        <v>63</v>
      </c>
      <c r="N36" s="25">
        <f>uptake_in_those_aged_70_by_ccg98910[[#This Row],[Number of adults aged 68 vaccinated in quarter 1]]/uptake_in_those_aged_70_by_ccg98910[[#This Row],[Number of adults aged 68 eligible in quarter 1]]*100</f>
        <v>2.1501706484641638</v>
      </c>
      <c r="O36" s="21">
        <v>2776</v>
      </c>
      <c r="P36" s="21">
        <v>63</v>
      </c>
      <c r="Q36" s="25">
        <f>uptake_in_those_aged_70_by_ccg98910[[#This Row],[Number of adults aged 69 vaccinated in quarter 1]]/uptake_in_those_aged_70_by_ccg98910[[#This Row],[Number of adults aged 69 eligible in quarter 1]]*100</f>
        <v>2.2694524495677233</v>
      </c>
      <c r="R36">
        <v>2564</v>
      </c>
      <c r="S36">
        <v>241</v>
      </c>
      <c r="T36" s="20">
        <f>uptake_in_those_aged_70_by_ccg98910[[#This Row],[Number of adults aged 70 vaccinated in quarter 1]]/uptake_in_those_aged_70_by_ccg98910[[#This Row],[Number of adults aged 70 eligible in quarter 1]]*100</f>
        <v>9.3993759750390016</v>
      </c>
      <c r="U36">
        <v>2527</v>
      </c>
      <c r="V36">
        <v>1082</v>
      </c>
      <c r="W36" s="20">
        <f>uptake_in_those_aged_70_by_ccg98910[[#This Row],[Number of adults aged 71 vaccinated in quarter 1]]/uptake_in_those_aged_70_by_ccg98910[[#This Row],[Number of adults aged 71 eligible in quarter 1]]*100</f>
        <v>42.817570241392957</v>
      </c>
      <c r="X36">
        <v>2462</v>
      </c>
      <c r="Y36">
        <v>736</v>
      </c>
      <c r="Z36" s="20">
        <f>uptake_in_those_aged_70_by_ccg98910[[#This Row],[Number of adults aged 72 vaccinated in quarter 1]]/uptake_in_those_aged_70_by_ccg98910[[#This Row],[Number of adults aged 72 eligible in quarter 1]]*100</f>
        <v>29.894394800974815</v>
      </c>
      <c r="AA36">
        <v>2346</v>
      </c>
      <c r="AB36">
        <v>392</v>
      </c>
      <c r="AC36" s="20">
        <f>uptake_in_those_aged_70_by_ccg98910[[#This Row],[Number of adults aged 73 vaccinated in quarter 1]]/uptake_in_those_aged_70_by_ccg98910[[#This Row],[Number of adults aged 73 eligible in quarter 1]]*100</f>
        <v>16.70929241261722</v>
      </c>
      <c r="AD36">
        <v>2298</v>
      </c>
      <c r="AE36">
        <v>311</v>
      </c>
      <c r="AF36" s="20">
        <f>uptake_in_those_aged_70_by_ccg98910[[#This Row],[Number of adults aged 74 vaccinated in quarter 1]]/uptake_in_those_aged_70_by_ccg98910[[#This Row],[Number of adults aged 74 eligible in quarter 1]]*100</f>
        <v>13.533507397737162</v>
      </c>
      <c r="AG36">
        <v>2207</v>
      </c>
      <c r="AH36" s="21">
        <v>225</v>
      </c>
      <c r="AI36" s="20">
        <f>uptake_in_those_aged_70_by_ccg98910[[#This Row],[Number of adults aged 75 vaccinated in quarter 1]]/uptake_in_those_aged_70_by_ccg98910[[#This Row],[Number of adults aged 75 eligible in quarter 1]]*100</f>
        <v>10.194834617127322</v>
      </c>
      <c r="AJ36">
        <v>2399</v>
      </c>
      <c r="AK36">
        <v>184</v>
      </c>
      <c r="AL36" s="20">
        <f>uptake_in_those_aged_70_by_ccg98910[[#This Row],[Number of adults aged 76 vaccinated in quarter 1]]/uptake_in_those_aged_70_by_ccg98910[[#This Row],[Number of adults aged 76 eligible in quarter 1]]*100</f>
        <v>7.6698624426844528</v>
      </c>
      <c r="AM36">
        <v>2438</v>
      </c>
      <c r="AN36" s="21">
        <v>148</v>
      </c>
      <c r="AO36" s="25">
        <f>uptake_in_those_aged_70_by_ccg98910[[#This Row],[Number of adults aged 77 vaccinated in quarter 1]]/uptake_in_those_aged_70_by_ccg98910[[#This Row],[Number of adults aged 77 eligible in quarter 1]]*100</f>
        <v>6.0705496308449547</v>
      </c>
      <c r="AP36">
        <v>2705</v>
      </c>
      <c r="AQ36">
        <v>103</v>
      </c>
      <c r="AR36" s="20">
        <f>uptake_in_those_aged_70_by_ccg98910[[#This Row],[Number of adults aged 78 vaccinated in quarter 1]]/uptake_in_those_aged_70_by_ccg98910[[#This Row],[Number of adults aged 78 eligible in quarter 1]]*100</f>
        <v>3.8077634011090571</v>
      </c>
      <c r="AS36">
        <v>2032</v>
      </c>
      <c r="AT36">
        <v>77</v>
      </c>
      <c r="AU36" s="20">
        <f>uptake_in_those_aged_70_by_ccg98910[[#This Row],[Number of adults aged 79 vaccinated in quarter 1]]/uptake_in_those_aged_70_by_ccg98910[[#This Row],[Number of adults aged 79 eligible in quarter 1]]*100</f>
        <v>3.7893700787401579</v>
      </c>
      <c r="AV36">
        <v>1777</v>
      </c>
      <c r="AW36">
        <v>53</v>
      </c>
      <c r="AX36" s="25">
        <f>uptake_in_those_aged_70_by_ccg98910[[#This Row],[Number of adults aged 80 vaccinated in quarter 1]]/uptake_in_those_aged_70_by_ccg98910[[#This Row],[Number of adults aged 80 eligible in quarter 1]]*100</f>
        <v>2.9825548677546427</v>
      </c>
    </row>
    <row r="37" spans="1:50" x14ac:dyDescent="0.2">
      <c r="A37" t="s">
        <v>391</v>
      </c>
      <c r="B37" t="s">
        <v>392</v>
      </c>
      <c r="C37">
        <v>1478</v>
      </c>
      <c r="D37">
        <v>137</v>
      </c>
      <c r="E37" s="20">
        <f>uptake_in_those_aged_70_by_ccg98910[[#This Row],[Number of adults aged 65 vaccinated in quarter 1]]/uptake_in_those_aged_70_by_ccg98910[[#This Row],[Number of adults aged 65 eligible in quarter 1]]*100</f>
        <v>9.2692828146143427</v>
      </c>
      <c r="F37" s="35">
        <v>1367</v>
      </c>
      <c r="G37" s="35">
        <v>537</v>
      </c>
      <c r="H37" s="20">
        <f>uptake_in_those_aged_70_by_ccg98910[[#This Row],[Number of adults aged 66 vaccinated in quarter 1]]/uptake_in_those_aged_70_by_ccg98910[[#This Row],[Number of adults aged 66 eligible in quarter 1]]*100</f>
        <v>39.28310168251646</v>
      </c>
      <c r="I37" s="21">
        <v>1348</v>
      </c>
      <c r="J37">
        <v>31</v>
      </c>
      <c r="K37" s="20">
        <f>uptake_in_those_aged_70_by_ccg98910[[#This Row],[Number of adults aged 67 vaccinated in quarter 1]]/uptake_in_those_aged_70_by_ccg98910[[#This Row],[Number of adults aged 67 eligible in quarter 1]]*100</f>
        <v>2.2997032640949553</v>
      </c>
      <c r="L37">
        <v>1243</v>
      </c>
      <c r="M37">
        <v>22</v>
      </c>
      <c r="N37" s="25">
        <f>uptake_in_those_aged_70_by_ccg98910[[#This Row],[Number of adults aged 68 vaccinated in quarter 1]]/uptake_in_those_aged_70_by_ccg98910[[#This Row],[Number of adults aged 68 eligible in quarter 1]]*100</f>
        <v>1.7699115044247788</v>
      </c>
      <c r="O37" s="21">
        <v>1205</v>
      </c>
      <c r="P37" s="21">
        <v>25</v>
      </c>
      <c r="Q37" s="25">
        <f>uptake_in_those_aged_70_by_ccg98910[[#This Row],[Number of adults aged 69 vaccinated in quarter 1]]/uptake_in_those_aged_70_by_ccg98910[[#This Row],[Number of adults aged 69 eligible in quarter 1]]*100</f>
        <v>2.0746887966804977</v>
      </c>
      <c r="R37">
        <v>1135</v>
      </c>
      <c r="S37">
        <v>141</v>
      </c>
      <c r="T37" s="20">
        <f>uptake_in_those_aged_70_by_ccg98910[[#This Row],[Number of adults aged 70 vaccinated in quarter 1]]/uptake_in_those_aged_70_by_ccg98910[[#This Row],[Number of adults aged 70 eligible in quarter 1]]*100</f>
        <v>12.422907488986784</v>
      </c>
      <c r="U37">
        <v>1058</v>
      </c>
      <c r="V37">
        <v>572</v>
      </c>
      <c r="W37" s="20">
        <f>uptake_in_those_aged_70_by_ccg98910[[#This Row],[Number of adults aged 71 vaccinated in quarter 1]]/uptake_in_those_aged_70_by_ccg98910[[#This Row],[Number of adults aged 71 eligible in quarter 1]]*100</f>
        <v>54.06427221172023</v>
      </c>
      <c r="X37">
        <v>1043</v>
      </c>
      <c r="Y37">
        <v>309</v>
      </c>
      <c r="Z37" s="20">
        <f>uptake_in_those_aged_70_by_ccg98910[[#This Row],[Number of adults aged 72 vaccinated in quarter 1]]/uptake_in_those_aged_70_by_ccg98910[[#This Row],[Number of adults aged 72 eligible in quarter 1]]*100</f>
        <v>29.626078619367206</v>
      </c>
      <c r="AA37">
        <v>976</v>
      </c>
      <c r="AB37">
        <v>181</v>
      </c>
      <c r="AC37" s="20">
        <f>uptake_in_those_aged_70_by_ccg98910[[#This Row],[Number of adults aged 73 vaccinated in quarter 1]]/uptake_in_those_aged_70_by_ccg98910[[#This Row],[Number of adults aged 73 eligible in quarter 1]]*100</f>
        <v>18.545081967213115</v>
      </c>
      <c r="AD37">
        <v>994</v>
      </c>
      <c r="AE37">
        <v>122</v>
      </c>
      <c r="AF37" s="20">
        <f>uptake_in_those_aged_70_by_ccg98910[[#This Row],[Number of adults aged 74 vaccinated in quarter 1]]/uptake_in_those_aged_70_by_ccg98910[[#This Row],[Number of adults aged 74 eligible in quarter 1]]*100</f>
        <v>12.273641851106639</v>
      </c>
      <c r="AG37">
        <v>907</v>
      </c>
      <c r="AH37" s="21">
        <v>79</v>
      </c>
      <c r="AI37" s="20">
        <f>uptake_in_those_aged_70_by_ccg98910[[#This Row],[Number of adults aged 75 vaccinated in quarter 1]]/uptake_in_those_aged_70_by_ccg98910[[#This Row],[Number of adults aged 75 eligible in quarter 1]]*100</f>
        <v>8.7100330760749731</v>
      </c>
      <c r="AJ37">
        <v>886</v>
      </c>
      <c r="AK37">
        <v>45</v>
      </c>
      <c r="AL37" s="20">
        <f>uptake_in_those_aged_70_by_ccg98910[[#This Row],[Number of adults aged 76 vaccinated in quarter 1]]/uptake_in_those_aged_70_by_ccg98910[[#This Row],[Number of adults aged 76 eligible in quarter 1]]*100</f>
        <v>5.0790067720090297</v>
      </c>
      <c r="AM37">
        <v>992</v>
      </c>
      <c r="AN37" s="21">
        <v>54</v>
      </c>
      <c r="AO37" s="25">
        <f>uptake_in_those_aged_70_by_ccg98910[[#This Row],[Number of adults aged 77 vaccinated in quarter 1]]/uptake_in_those_aged_70_by_ccg98910[[#This Row],[Number of adults aged 77 eligible in quarter 1]]*100</f>
        <v>5.443548387096774</v>
      </c>
      <c r="AP37">
        <v>1035</v>
      </c>
      <c r="AQ37">
        <v>45</v>
      </c>
      <c r="AR37" s="20">
        <f>uptake_in_those_aged_70_by_ccg98910[[#This Row],[Number of adults aged 78 vaccinated in quarter 1]]/uptake_in_those_aged_70_by_ccg98910[[#This Row],[Number of adults aged 78 eligible in quarter 1]]*100</f>
        <v>4.3478260869565215</v>
      </c>
      <c r="AS37">
        <v>838</v>
      </c>
      <c r="AT37">
        <v>26</v>
      </c>
      <c r="AU37" s="20">
        <f>uptake_in_those_aged_70_by_ccg98910[[#This Row],[Number of adults aged 79 vaccinated in quarter 1]]/uptake_in_those_aged_70_by_ccg98910[[#This Row],[Number of adults aged 79 eligible in quarter 1]]*100</f>
        <v>3.1026252983293556</v>
      </c>
      <c r="AV37">
        <v>726</v>
      </c>
      <c r="AW37">
        <v>21</v>
      </c>
      <c r="AX37" s="25">
        <f>uptake_in_those_aged_70_by_ccg98910[[#This Row],[Number of adults aged 80 vaccinated in quarter 1]]/uptake_in_those_aged_70_by_ccg98910[[#This Row],[Number of adults aged 80 eligible in quarter 1]]*100</f>
        <v>2.8925619834710745</v>
      </c>
    </row>
    <row r="38" spans="1:50" x14ac:dyDescent="0.2">
      <c r="A38" t="s">
        <v>393</v>
      </c>
      <c r="B38" t="s">
        <v>394</v>
      </c>
      <c r="C38">
        <v>1855</v>
      </c>
      <c r="D38">
        <v>113</v>
      </c>
      <c r="E38" s="20">
        <f>uptake_in_those_aged_70_by_ccg98910[[#This Row],[Number of adults aged 65 vaccinated in quarter 1]]/uptake_in_those_aged_70_by_ccg98910[[#This Row],[Number of adults aged 65 eligible in quarter 1]]*100</f>
        <v>6.0916442048517521</v>
      </c>
      <c r="F38" s="35">
        <v>1852</v>
      </c>
      <c r="G38" s="35">
        <v>734</v>
      </c>
      <c r="H38" s="20">
        <f>uptake_in_those_aged_70_by_ccg98910[[#This Row],[Number of adults aged 66 vaccinated in quarter 1]]/uptake_in_those_aged_70_by_ccg98910[[#This Row],[Number of adults aged 66 eligible in quarter 1]]*100</f>
        <v>39.632829373650111</v>
      </c>
      <c r="I38" s="21">
        <v>1845</v>
      </c>
      <c r="J38">
        <v>63</v>
      </c>
      <c r="K38" s="20">
        <f>uptake_in_those_aged_70_by_ccg98910[[#This Row],[Number of adults aged 67 vaccinated in quarter 1]]/uptake_in_those_aged_70_by_ccg98910[[#This Row],[Number of adults aged 67 eligible in quarter 1]]*100</f>
        <v>3.4146341463414638</v>
      </c>
      <c r="L38">
        <v>1697</v>
      </c>
      <c r="M38">
        <v>36</v>
      </c>
      <c r="N38" s="25">
        <f>uptake_in_those_aged_70_by_ccg98910[[#This Row],[Number of adults aged 68 vaccinated in quarter 1]]/uptake_in_those_aged_70_by_ccg98910[[#This Row],[Number of adults aged 68 eligible in quarter 1]]*100</f>
        <v>2.1213906894519741</v>
      </c>
      <c r="O38" s="21">
        <v>1612</v>
      </c>
      <c r="P38" s="21">
        <v>31</v>
      </c>
      <c r="Q38" s="25">
        <f>uptake_in_those_aged_70_by_ccg98910[[#This Row],[Number of adults aged 69 vaccinated in quarter 1]]/uptake_in_those_aged_70_by_ccg98910[[#This Row],[Number of adults aged 69 eligible in quarter 1]]*100</f>
        <v>1.9230769230769231</v>
      </c>
      <c r="R38">
        <v>1556</v>
      </c>
      <c r="S38">
        <v>161</v>
      </c>
      <c r="T38" s="20">
        <f>uptake_in_those_aged_70_by_ccg98910[[#This Row],[Number of adults aged 70 vaccinated in quarter 1]]/uptake_in_those_aged_70_by_ccg98910[[#This Row],[Number of adults aged 70 eligible in quarter 1]]*100</f>
        <v>10.347043701799485</v>
      </c>
      <c r="U38">
        <v>1502</v>
      </c>
      <c r="V38">
        <v>796</v>
      </c>
      <c r="W38" s="20">
        <f>uptake_in_those_aged_70_by_ccg98910[[#This Row],[Number of adults aged 71 vaccinated in quarter 1]]/uptake_in_those_aged_70_by_ccg98910[[#This Row],[Number of adults aged 71 eligible in quarter 1]]*100</f>
        <v>52.996005326231689</v>
      </c>
      <c r="X38">
        <v>1440</v>
      </c>
      <c r="Y38">
        <v>383</v>
      </c>
      <c r="Z38" s="20">
        <f>uptake_in_those_aged_70_by_ccg98910[[#This Row],[Number of adults aged 72 vaccinated in quarter 1]]/uptake_in_those_aged_70_by_ccg98910[[#This Row],[Number of adults aged 72 eligible in quarter 1]]*100</f>
        <v>26.597222222222221</v>
      </c>
      <c r="AA38">
        <v>1446</v>
      </c>
      <c r="AB38">
        <v>214</v>
      </c>
      <c r="AC38" s="20">
        <f>uptake_in_those_aged_70_by_ccg98910[[#This Row],[Number of adults aged 73 vaccinated in quarter 1]]/uptake_in_those_aged_70_by_ccg98910[[#This Row],[Number of adults aged 73 eligible in quarter 1]]*100</f>
        <v>14.799446749654219</v>
      </c>
      <c r="AD38">
        <v>1473</v>
      </c>
      <c r="AE38">
        <v>150</v>
      </c>
      <c r="AF38" s="20">
        <f>uptake_in_those_aged_70_by_ccg98910[[#This Row],[Number of adults aged 74 vaccinated in quarter 1]]/uptake_in_those_aged_70_by_ccg98910[[#This Row],[Number of adults aged 74 eligible in quarter 1]]*100</f>
        <v>10.183299389002038</v>
      </c>
      <c r="AG38">
        <v>1357</v>
      </c>
      <c r="AH38" s="21">
        <v>99</v>
      </c>
      <c r="AI38" s="20">
        <f>uptake_in_those_aged_70_by_ccg98910[[#This Row],[Number of adults aged 75 vaccinated in quarter 1]]/uptake_in_those_aged_70_by_ccg98910[[#This Row],[Number of adults aged 75 eligible in quarter 1]]*100</f>
        <v>7.2955047899778931</v>
      </c>
      <c r="AJ38">
        <v>1440</v>
      </c>
      <c r="AK38">
        <v>107</v>
      </c>
      <c r="AL38" s="20">
        <f>uptake_in_those_aged_70_by_ccg98910[[#This Row],[Number of adults aged 76 vaccinated in quarter 1]]/uptake_in_those_aged_70_by_ccg98910[[#This Row],[Number of adults aged 76 eligible in quarter 1]]*100</f>
        <v>7.4305555555555554</v>
      </c>
      <c r="AM38">
        <v>1517</v>
      </c>
      <c r="AN38" s="21">
        <v>78</v>
      </c>
      <c r="AO38" s="25">
        <f>uptake_in_those_aged_70_by_ccg98910[[#This Row],[Number of adults aged 77 vaccinated in quarter 1]]/uptake_in_those_aged_70_by_ccg98910[[#This Row],[Number of adults aged 77 eligible in quarter 1]]*100</f>
        <v>5.1417270929466055</v>
      </c>
      <c r="AP38">
        <v>1700</v>
      </c>
      <c r="AQ38">
        <v>68</v>
      </c>
      <c r="AR38" s="20">
        <f>uptake_in_those_aged_70_by_ccg98910[[#This Row],[Number of adults aged 78 vaccinated in quarter 1]]/uptake_in_those_aged_70_by_ccg98910[[#This Row],[Number of adults aged 78 eligible in quarter 1]]*100</f>
        <v>4</v>
      </c>
      <c r="AS38">
        <v>1294</v>
      </c>
      <c r="AT38">
        <v>39</v>
      </c>
      <c r="AU38" s="20">
        <f>uptake_in_those_aged_70_by_ccg98910[[#This Row],[Number of adults aged 79 vaccinated in quarter 1]]/uptake_in_those_aged_70_by_ccg98910[[#This Row],[Number of adults aged 79 eligible in quarter 1]]*100</f>
        <v>3.0139103554868623</v>
      </c>
      <c r="AV38">
        <v>1237</v>
      </c>
      <c r="AW38">
        <v>30</v>
      </c>
      <c r="AX38" s="25">
        <f>uptake_in_those_aged_70_by_ccg98910[[#This Row],[Number of adults aged 80 vaccinated in quarter 1]]/uptake_in_those_aged_70_by_ccg98910[[#This Row],[Number of adults aged 80 eligible in quarter 1]]*100</f>
        <v>2.4252223120452707</v>
      </c>
    </row>
    <row r="39" spans="1:50" x14ac:dyDescent="0.2">
      <c r="A39" t="s">
        <v>395</v>
      </c>
      <c r="B39" t="s">
        <v>396</v>
      </c>
      <c r="C39">
        <v>2153</v>
      </c>
      <c r="D39">
        <v>102</v>
      </c>
      <c r="E39" s="20">
        <f>uptake_in_those_aged_70_by_ccg98910[[#This Row],[Number of adults aged 65 vaccinated in quarter 1]]/uptake_in_those_aged_70_by_ccg98910[[#This Row],[Number of adults aged 65 eligible in quarter 1]]*100</f>
        <v>4.7375754760798889</v>
      </c>
      <c r="F39" s="35">
        <v>2132</v>
      </c>
      <c r="G39" s="35">
        <v>547</v>
      </c>
      <c r="H39" s="20">
        <f>uptake_in_those_aged_70_by_ccg98910[[#This Row],[Number of adults aged 66 vaccinated in quarter 1]]/uptake_in_those_aged_70_by_ccg98910[[#This Row],[Number of adults aged 66 eligible in quarter 1]]*100</f>
        <v>25.656660412757976</v>
      </c>
      <c r="I39" s="21">
        <v>1883</v>
      </c>
      <c r="J39">
        <v>69</v>
      </c>
      <c r="K39" s="20">
        <f>uptake_in_those_aged_70_by_ccg98910[[#This Row],[Number of adults aged 67 vaccinated in quarter 1]]/uptake_in_those_aged_70_by_ccg98910[[#This Row],[Number of adults aged 67 eligible in quarter 1]]*100</f>
        <v>3.6643653744025491</v>
      </c>
      <c r="L39">
        <v>1912</v>
      </c>
      <c r="M39">
        <v>40</v>
      </c>
      <c r="N39" s="25">
        <f>uptake_in_those_aged_70_by_ccg98910[[#This Row],[Number of adults aged 68 vaccinated in quarter 1]]/uptake_in_those_aged_70_by_ccg98910[[#This Row],[Number of adults aged 68 eligible in quarter 1]]*100</f>
        <v>2.0920502092050208</v>
      </c>
      <c r="O39" s="21">
        <v>1700</v>
      </c>
      <c r="P39" s="21">
        <v>29</v>
      </c>
      <c r="Q39" s="25">
        <f>uptake_in_those_aged_70_by_ccg98910[[#This Row],[Number of adults aged 69 vaccinated in quarter 1]]/uptake_in_those_aged_70_by_ccg98910[[#This Row],[Number of adults aged 69 eligible in quarter 1]]*100</f>
        <v>1.7058823529411766</v>
      </c>
      <c r="R39">
        <v>1565</v>
      </c>
      <c r="S39">
        <v>122</v>
      </c>
      <c r="T39" s="20">
        <f>uptake_in_those_aged_70_by_ccg98910[[#This Row],[Number of adults aged 70 vaccinated in quarter 1]]/uptake_in_those_aged_70_by_ccg98910[[#This Row],[Number of adults aged 70 eligible in quarter 1]]*100</f>
        <v>7.7955271565495217</v>
      </c>
      <c r="U39">
        <v>1570</v>
      </c>
      <c r="V39">
        <v>579</v>
      </c>
      <c r="W39" s="20">
        <f>uptake_in_those_aged_70_by_ccg98910[[#This Row],[Number of adults aged 71 vaccinated in quarter 1]]/uptake_in_those_aged_70_by_ccg98910[[#This Row],[Number of adults aged 71 eligible in quarter 1]]*100</f>
        <v>36.878980891719742</v>
      </c>
      <c r="X39">
        <v>1490</v>
      </c>
      <c r="Y39">
        <v>399</v>
      </c>
      <c r="Z39" s="20">
        <f>uptake_in_those_aged_70_by_ccg98910[[#This Row],[Number of adults aged 72 vaccinated in quarter 1]]/uptake_in_those_aged_70_by_ccg98910[[#This Row],[Number of adults aged 72 eligible in quarter 1]]*100</f>
        <v>26.778523489932887</v>
      </c>
      <c r="AA39">
        <v>1467</v>
      </c>
      <c r="AB39">
        <v>188</v>
      </c>
      <c r="AC39" s="20">
        <f>uptake_in_those_aged_70_by_ccg98910[[#This Row],[Number of adults aged 73 vaccinated in quarter 1]]/uptake_in_those_aged_70_by_ccg98910[[#This Row],[Number of adults aged 73 eligible in quarter 1]]*100</f>
        <v>12.815269256987049</v>
      </c>
      <c r="AD39">
        <v>1335</v>
      </c>
      <c r="AE39">
        <v>178</v>
      </c>
      <c r="AF39" s="20">
        <f>uptake_in_those_aged_70_by_ccg98910[[#This Row],[Number of adults aged 74 vaccinated in quarter 1]]/uptake_in_those_aged_70_by_ccg98910[[#This Row],[Number of adults aged 74 eligible in quarter 1]]*100</f>
        <v>13.333333333333334</v>
      </c>
      <c r="AG39">
        <v>1327</v>
      </c>
      <c r="AH39" s="21">
        <v>122</v>
      </c>
      <c r="AI39" s="20">
        <f>uptake_in_those_aged_70_by_ccg98910[[#This Row],[Number of adults aged 75 vaccinated in quarter 1]]/uptake_in_those_aged_70_by_ccg98910[[#This Row],[Number of adults aged 75 eligible in quarter 1]]*100</f>
        <v>9.1936699321778441</v>
      </c>
      <c r="AJ39">
        <v>1326</v>
      </c>
      <c r="AK39">
        <v>131</v>
      </c>
      <c r="AL39" s="20">
        <f>uptake_in_those_aged_70_by_ccg98910[[#This Row],[Number of adults aged 76 vaccinated in quarter 1]]/uptake_in_those_aged_70_by_ccg98910[[#This Row],[Number of adults aged 76 eligible in quarter 1]]*100</f>
        <v>9.8793363499245856</v>
      </c>
      <c r="AM39">
        <v>1380</v>
      </c>
      <c r="AN39" s="21">
        <v>92</v>
      </c>
      <c r="AO39" s="25">
        <f>uptake_in_those_aged_70_by_ccg98910[[#This Row],[Number of adults aged 77 vaccinated in quarter 1]]/uptake_in_those_aged_70_by_ccg98910[[#This Row],[Number of adults aged 77 eligible in quarter 1]]*100</f>
        <v>6.666666666666667</v>
      </c>
      <c r="AP39">
        <v>1524</v>
      </c>
      <c r="AQ39">
        <v>85</v>
      </c>
      <c r="AR39" s="20">
        <f>uptake_in_those_aged_70_by_ccg98910[[#This Row],[Number of adults aged 78 vaccinated in quarter 1]]/uptake_in_those_aged_70_by_ccg98910[[#This Row],[Number of adults aged 78 eligible in quarter 1]]*100</f>
        <v>5.5774278215223099</v>
      </c>
      <c r="AS39">
        <v>1081</v>
      </c>
      <c r="AT39">
        <v>58</v>
      </c>
      <c r="AU39" s="20">
        <f>uptake_in_those_aged_70_by_ccg98910[[#This Row],[Number of adults aged 79 vaccinated in quarter 1]]/uptake_in_those_aged_70_by_ccg98910[[#This Row],[Number of adults aged 79 eligible in quarter 1]]*100</f>
        <v>5.3654024051803884</v>
      </c>
      <c r="AV39">
        <v>1038</v>
      </c>
      <c r="AW39">
        <v>31</v>
      </c>
      <c r="AX39" s="25">
        <f>uptake_in_those_aged_70_by_ccg98910[[#This Row],[Number of adults aged 80 vaccinated in quarter 1]]/uptake_in_those_aged_70_by_ccg98910[[#This Row],[Number of adults aged 80 eligible in quarter 1]]*100</f>
        <v>2.9865125240847785</v>
      </c>
    </row>
    <row r="40" spans="1:50" x14ac:dyDescent="0.2">
      <c r="A40" t="s">
        <v>397</v>
      </c>
      <c r="B40" t="s">
        <v>398</v>
      </c>
      <c r="C40">
        <v>1393</v>
      </c>
      <c r="D40">
        <v>42</v>
      </c>
      <c r="E40" s="20">
        <f>uptake_in_those_aged_70_by_ccg98910[[#This Row],[Number of adults aged 65 vaccinated in quarter 1]]/uptake_in_those_aged_70_by_ccg98910[[#This Row],[Number of adults aged 65 eligible in quarter 1]]*100</f>
        <v>3.0150753768844218</v>
      </c>
      <c r="F40" s="35">
        <v>1336</v>
      </c>
      <c r="G40" s="35">
        <v>341</v>
      </c>
      <c r="H40" s="20">
        <f>uptake_in_those_aged_70_by_ccg98910[[#This Row],[Number of adults aged 66 vaccinated in quarter 1]]/uptake_in_those_aged_70_by_ccg98910[[#This Row],[Number of adults aged 66 eligible in quarter 1]]*100</f>
        <v>25.523952095808383</v>
      </c>
      <c r="I40" s="21">
        <v>1251</v>
      </c>
      <c r="J40">
        <v>35</v>
      </c>
      <c r="K40" s="20">
        <f>uptake_in_those_aged_70_by_ccg98910[[#This Row],[Number of adults aged 67 vaccinated in quarter 1]]/uptake_in_those_aged_70_by_ccg98910[[#This Row],[Number of adults aged 67 eligible in quarter 1]]*100</f>
        <v>2.7977617905675456</v>
      </c>
      <c r="L40">
        <v>1202</v>
      </c>
      <c r="M40">
        <v>18</v>
      </c>
      <c r="N40" s="25">
        <f>uptake_in_those_aged_70_by_ccg98910[[#This Row],[Number of adults aged 68 vaccinated in quarter 1]]/uptake_in_those_aged_70_by_ccg98910[[#This Row],[Number of adults aged 68 eligible in quarter 1]]*100</f>
        <v>1.497504159733777</v>
      </c>
      <c r="O40" s="21">
        <v>1136</v>
      </c>
      <c r="P40" s="21">
        <v>24</v>
      </c>
      <c r="Q40" s="25">
        <f>uptake_in_those_aged_70_by_ccg98910[[#This Row],[Number of adults aged 69 vaccinated in quarter 1]]/uptake_in_those_aged_70_by_ccg98910[[#This Row],[Number of adults aged 69 eligible in quarter 1]]*100</f>
        <v>2.112676056338028</v>
      </c>
      <c r="R40">
        <v>1088</v>
      </c>
      <c r="S40">
        <v>61</v>
      </c>
      <c r="T40" s="20">
        <f>uptake_in_those_aged_70_by_ccg98910[[#This Row],[Number of adults aged 70 vaccinated in quarter 1]]/uptake_in_those_aged_70_by_ccg98910[[#This Row],[Number of adults aged 70 eligible in quarter 1]]*100</f>
        <v>5.6066176470588234</v>
      </c>
      <c r="U40">
        <v>977</v>
      </c>
      <c r="V40">
        <v>316</v>
      </c>
      <c r="W40" s="20">
        <f>uptake_in_those_aged_70_by_ccg98910[[#This Row],[Number of adults aged 71 vaccinated in quarter 1]]/uptake_in_those_aged_70_by_ccg98910[[#This Row],[Number of adults aged 71 eligible in quarter 1]]*100</f>
        <v>32.343909928352097</v>
      </c>
      <c r="X40">
        <v>943</v>
      </c>
      <c r="Y40">
        <v>231</v>
      </c>
      <c r="Z40" s="20">
        <f>uptake_in_those_aged_70_by_ccg98910[[#This Row],[Number of adults aged 72 vaccinated in quarter 1]]/uptake_in_those_aged_70_by_ccg98910[[#This Row],[Number of adults aged 72 eligible in quarter 1]]*100</f>
        <v>24.496288441145282</v>
      </c>
      <c r="AA40">
        <v>888</v>
      </c>
      <c r="AB40">
        <v>116</v>
      </c>
      <c r="AC40" s="20">
        <f>uptake_in_those_aged_70_by_ccg98910[[#This Row],[Number of adults aged 73 vaccinated in quarter 1]]/uptake_in_those_aged_70_by_ccg98910[[#This Row],[Number of adults aged 73 eligible in quarter 1]]*100</f>
        <v>13.063063063063062</v>
      </c>
      <c r="AD40">
        <v>779</v>
      </c>
      <c r="AE40">
        <v>64</v>
      </c>
      <c r="AF40" s="20">
        <f>uptake_in_those_aged_70_by_ccg98910[[#This Row],[Number of adults aged 74 vaccinated in quarter 1]]/uptake_in_those_aged_70_by_ccg98910[[#This Row],[Number of adults aged 74 eligible in quarter 1]]*100</f>
        <v>8.2156611039794605</v>
      </c>
      <c r="AG40">
        <v>824</v>
      </c>
      <c r="AH40" s="21">
        <v>48</v>
      </c>
      <c r="AI40" s="20">
        <f>uptake_in_those_aged_70_by_ccg98910[[#This Row],[Number of adults aged 75 vaccinated in quarter 1]]/uptake_in_those_aged_70_by_ccg98910[[#This Row],[Number of adults aged 75 eligible in quarter 1]]*100</f>
        <v>5.825242718446602</v>
      </c>
      <c r="AJ40">
        <v>665</v>
      </c>
      <c r="AK40">
        <v>34</v>
      </c>
      <c r="AL40" s="20">
        <f>uptake_in_those_aged_70_by_ccg98910[[#This Row],[Number of adults aged 76 vaccinated in quarter 1]]/uptake_in_those_aged_70_by_ccg98910[[#This Row],[Number of adults aged 76 eligible in quarter 1]]*100</f>
        <v>5.1127819548872182</v>
      </c>
      <c r="AM40">
        <v>681</v>
      </c>
      <c r="AN40" s="21">
        <v>37</v>
      </c>
      <c r="AO40" s="25">
        <f>uptake_in_those_aged_70_by_ccg98910[[#This Row],[Number of adults aged 77 vaccinated in quarter 1]]/uptake_in_those_aged_70_by_ccg98910[[#This Row],[Number of adults aged 77 eligible in quarter 1]]*100</f>
        <v>5.4331864904552125</v>
      </c>
      <c r="AP40">
        <v>643</v>
      </c>
      <c r="AQ40">
        <v>24</v>
      </c>
      <c r="AR40" s="20">
        <f>uptake_in_those_aged_70_by_ccg98910[[#This Row],[Number of adults aged 78 vaccinated in quarter 1]]/uptake_in_those_aged_70_by_ccg98910[[#This Row],[Number of adults aged 78 eligible in quarter 1]]*100</f>
        <v>3.7325038880248838</v>
      </c>
      <c r="AS40">
        <v>516</v>
      </c>
      <c r="AT40">
        <v>15</v>
      </c>
      <c r="AU40" s="20">
        <f>uptake_in_those_aged_70_by_ccg98910[[#This Row],[Number of adults aged 79 vaccinated in quarter 1]]/uptake_in_those_aged_70_by_ccg98910[[#This Row],[Number of adults aged 79 eligible in quarter 1]]*100</f>
        <v>2.9069767441860463</v>
      </c>
      <c r="AV40">
        <v>442</v>
      </c>
      <c r="AW40">
        <v>13</v>
      </c>
      <c r="AX40" s="25">
        <f>uptake_in_those_aged_70_by_ccg98910[[#This Row],[Number of adults aged 80 vaccinated in quarter 1]]/uptake_in_those_aged_70_by_ccg98910[[#This Row],[Number of adults aged 80 eligible in quarter 1]]*100</f>
        <v>2.9411764705882351</v>
      </c>
    </row>
    <row r="41" spans="1:50" x14ac:dyDescent="0.2">
      <c r="A41" t="s">
        <v>399</v>
      </c>
      <c r="B41" t="s">
        <v>400</v>
      </c>
      <c r="C41">
        <v>2006</v>
      </c>
      <c r="D41">
        <v>108</v>
      </c>
      <c r="E41" s="20">
        <f>uptake_in_those_aged_70_by_ccg98910[[#This Row],[Number of adults aged 65 vaccinated in quarter 1]]/uptake_in_those_aged_70_by_ccg98910[[#This Row],[Number of adults aged 65 eligible in quarter 1]]*100</f>
        <v>5.383848454636091</v>
      </c>
      <c r="F41" s="35">
        <v>1810</v>
      </c>
      <c r="G41" s="35">
        <v>665</v>
      </c>
      <c r="H41" s="20">
        <f>uptake_in_those_aged_70_by_ccg98910[[#This Row],[Number of adults aged 66 vaccinated in quarter 1]]/uptake_in_those_aged_70_by_ccg98910[[#This Row],[Number of adults aged 66 eligible in quarter 1]]*100</f>
        <v>36.740331491712709</v>
      </c>
      <c r="I41" s="21">
        <v>1696</v>
      </c>
      <c r="J41">
        <v>60</v>
      </c>
      <c r="K41" s="20">
        <f>uptake_in_those_aged_70_by_ccg98910[[#This Row],[Number of adults aged 67 vaccinated in quarter 1]]/uptake_in_those_aged_70_by_ccg98910[[#This Row],[Number of adults aged 67 eligible in quarter 1]]*100</f>
        <v>3.5377358490566038</v>
      </c>
      <c r="L41">
        <v>1705</v>
      </c>
      <c r="M41">
        <v>46</v>
      </c>
      <c r="N41" s="25">
        <f>uptake_in_those_aged_70_by_ccg98910[[#This Row],[Number of adults aged 68 vaccinated in quarter 1]]/uptake_in_those_aged_70_by_ccg98910[[#This Row],[Number of adults aged 68 eligible in quarter 1]]*100</f>
        <v>2.6979472140762466</v>
      </c>
      <c r="O41" s="21">
        <v>1563</v>
      </c>
      <c r="P41" s="21">
        <v>26</v>
      </c>
      <c r="Q41" s="25">
        <f>uptake_in_those_aged_70_by_ccg98910[[#This Row],[Number of adults aged 69 vaccinated in quarter 1]]/uptake_in_those_aged_70_by_ccg98910[[#This Row],[Number of adults aged 69 eligible in quarter 1]]*100</f>
        <v>1.6634676903390915</v>
      </c>
      <c r="R41">
        <v>1547</v>
      </c>
      <c r="S41">
        <v>160</v>
      </c>
      <c r="T41" s="20">
        <f>uptake_in_those_aged_70_by_ccg98910[[#This Row],[Number of adults aged 70 vaccinated in quarter 1]]/uptake_in_those_aged_70_by_ccg98910[[#This Row],[Number of adults aged 70 eligible in quarter 1]]*100</f>
        <v>10.342598577892694</v>
      </c>
      <c r="U41">
        <v>1506</v>
      </c>
      <c r="V41">
        <v>739</v>
      </c>
      <c r="W41" s="20">
        <f>uptake_in_those_aged_70_by_ccg98910[[#This Row],[Number of adults aged 71 vaccinated in quarter 1]]/uptake_in_those_aged_70_by_ccg98910[[#This Row],[Number of adults aged 71 eligible in quarter 1]]*100</f>
        <v>49.070385126162023</v>
      </c>
      <c r="X41">
        <v>1415</v>
      </c>
      <c r="Y41">
        <v>395</v>
      </c>
      <c r="Z41" s="20">
        <f>uptake_in_those_aged_70_by_ccg98910[[#This Row],[Number of adults aged 72 vaccinated in quarter 1]]/uptake_in_those_aged_70_by_ccg98910[[#This Row],[Number of adults aged 72 eligible in quarter 1]]*100</f>
        <v>27.915194346289752</v>
      </c>
      <c r="AA41">
        <v>1418</v>
      </c>
      <c r="AB41">
        <v>191</v>
      </c>
      <c r="AC41" s="20">
        <f>uptake_in_those_aged_70_by_ccg98910[[#This Row],[Number of adults aged 73 vaccinated in quarter 1]]/uptake_in_those_aged_70_by_ccg98910[[#This Row],[Number of adults aged 73 eligible in quarter 1]]*100</f>
        <v>13.469675599435826</v>
      </c>
      <c r="AD41">
        <v>1336</v>
      </c>
      <c r="AE41">
        <v>143</v>
      </c>
      <c r="AF41" s="20">
        <f>uptake_in_those_aged_70_by_ccg98910[[#This Row],[Number of adults aged 74 vaccinated in quarter 1]]/uptake_in_those_aged_70_by_ccg98910[[#This Row],[Number of adults aged 74 eligible in quarter 1]]*100</f>
        <v>10.703592814371257</v>
      </c>
      <c r="AG41">
        <v>1329</v>
      </c>
      <c r="AH41" s="21">
        <v>112</v>
      </c>
      <c r="AI41" s="20">
        <f>uptake_in_those_aged_70_by_ccg98910[[#This Row],[Number of adults aged 75 vaccinated in quarter 1]]/uptake_in_those_aged_70_by_ccg98910[[#This Row],[Number of adults aged 75 eligible in quarter 1]]*100</f>
        <v>8.4273890142964625</v>
      </c>
      <c r="AJ41">
        <v>1362</v>
      </c>
      <c r="AK41">
        <v>102</v>
      </c>
      <c r="AL41" s="20">
        <f>uptake_in_those_aged_70_by_ccg98910[[#This Row],[Number of adults aged 76 vaccinated in quarter 1]]/uptake_in_those_aged_70_by_ccg98910[[#This Row],[Number of adults aged 76 eligible in quarter 1]]*100</f>
        <v>7.4889867841409687</v>
      </c>
      <c r="AM41">
        <v>1450</v>
      </c>
      <c r="AN41" s="21">
        <v>73</v>
      </c>
      <c r="AO41" s="25">
        <f>uptake_in_those_aged_70_by_ccg98910[[#This Row],[Number of adults aged 77 vaccinated in quarter 1]]/uptake_in_those_aged_70_by_ccg98910[[#This Row],[Number of adults aged 77 eligible in quarter 1]]*100</f>
        <v>5.0344827586206895</v>
      </c>
      <c r="AP41">
        <v>1601</v>
      </c>
      <c r="AQ41">
        <v>69</v>
      </c>
      <c r="AR41" s="20">
        <f>uptake_in_those_aged_70_by_ccg98910[[#This Row],[Number of adults aged 78 vaccinated in quarter 1]]/uptake_in_those_aged_70_by_ccg98910[[#This Row],[Number of adults aged 78 eligible in quarter 1]]*100</f>
        <v>4.3098063710181131</v>
      </c>
      <c r="AS41">
        <v>1252</v>
      </c>
      <c r="AT41">
        <v>43</v>
      </c>
      <c r="AU41" s="20">
        <f>uptake_in_those_aged_70_by_ccg98910[[#This Row],[Number of adults aged 79 vaccinated in quarter 1]]/uptake_in_those_aged_70_by_ccg98910[[#This Row],[Number of adults aged 79 eligible in quarter 1]]*100</f>
        <v>3.4345047923322687</v>
      </c>
      <c r="AV41">
        <v>1154</v>
      </c>
      <c r="AW41">
        <v>40</v>
      </c>
      <c r="AX41" s="25">
        <f>uptake_in_those_aged_70_by_ccg98910[[#This Row],[Number of adults aged 80 vaccinated in quarter 1]]/uptake_in_those_aged_70_by_ccg98910[[#This Row],[Number of adults aged 80 eligible in quarter 1]]*100</f>
        <v>3.4662045060658579</v>
      </c>
    </row>
    <row r="42" spans="1:50" x14ac:dyDescent="0.2">
      <c r="A42" t="s">
        <v>401</v>
      </c>
      <c r="B42" t="s">
        <v>402</v>
      </c>
      <c r="C42">
        <v>1715</v>
      </c>
      <c r="D42">
        <v>129</v>
      </c>
      <c r="E42" s="20">
        <f>uptake_in_those_aged_70_by_ccg98910[[#This Row],[Number of adults aged 65 vaccinated in quarter 1]]/uptake_in_those_aged_70_by_ccg98910[[#This Row],[Number of adults aged 65 eligible in quarter 1]]*100</f>
        <v>7.5218658892128278</v>
      </c>
      <c r="F42" s="35">
        <v>1557</v>
      </c>
      <c r="G42" s="35">
        <v>576</v>
      </c>
      <c r="H42" s="20">
        <f>uptake_in_those_aged_70_by_ccg98910[[#This Row],[Number of adults aged 66 vaccinated in quarter 1]]/uptake_in_those_aged_70_by_ccg98910[[#This Row],[Number of adults aged 66 eligible in quarter 1]]*100</f>
        <v>36.994219653179186</v>
      </c>
      <c r="I42" s="21">
        <v>1663</v>
      </c>
      <c r="J42">
        <v>59</v>
      </c>
      <c r="K42" s="20">
        <f>uptake_in_those_aged_70_by_ccg98910[[#This Row],[Number of adults aged 67 vaccinated in quarter 1]]/uptake_in_those_aged_70_by_ccg98910[[#This Row],[Number of adults aged 67 eligible in quarter 1]]*100</f>
        <v>3.5478051713770298</v>
      </c>
      <c r="L42">
        <v>1523</v>
      </c>
      <c r="M42">
        <v>51</v>
      </c>
      <c r="N42" s="25">
        <f>uptake_in_those_aged_70_by_ccg98910[[#This Row],[Number of adults aged 68 vaccinated in quarter 1]]/uptake_in_those_aged_70_by_ccg98910[[#This Row],[Number of adults aged 68 eligible in quarter 1]]*100</f>
        <v>3.3486539724228499</v>
      </c>
      <c r="O42" s="21">
        <v>1439</v>
      </c>
      <c r="P42" s="21">
        <v>36</v>
      </c>
      <c r="Q42" s="25">
        <f>uptake_in_those_aged_70_by_ccg98910[[#This Row],[Number of adults aged 69 vaccinated in quarter 1]]/uptake_in_those_aged_70_by_ccg98910[[#This Row],[Number of adults aged 69 eligible in quarter 1]]*100</f>
        <v>2.5017373175816542</v>
      </c>
      <c r="R42">
        <v>1330</v>
      </c>
      <c r="S42">
        <v>130</v>
      </c>
      <c r="T42" s="20">
        <f>uptake_in_those_aged_70_by_ccg98910[[#This Row],[Number of adults aged 70 vaccinated in quarter 1]]/uptake_in_those_aged_70_by_ccg98910[[#This Row],[Number of adults aged 70 eligible in quarter 1]]*100</f>
        <v>9.7744360902255636</v>
      </c>
      <c r="U42">
        <v>1332</v>
      </c>
      <c r="V42">
        <v>611</v>
      </c>
      <c r="W42" s="20">
        <f>uptake_in_those_aged_70_by_ccg98910[[#This Row],[Number of adults aged 71 vaccinated in quarter 1]]/uptake_in_those_aged_70_by_ccg98910[[#This Row],[Number of adults aged 71 eligible in quarter 1]]*100</f>
        <v>45.870870870870874</v>
      </c>
      <c r="X42">
        <v>1274</v>
      </c>
      <c r="Y42">
        <v>428</v>
      </c>
      <c r="Z42" s="20">
        <f>uptake_in_those_aged_70_by_ccg98910[[#This Row],[Number of adults aged 72 vaccinated in quarter 1]]/uptake_in_those_aged_70_by_ccg98910[[#This Row],[Number of adults aged 72 eligible in quarter 1]]*100</f>
        <v>33.594976452119305</v>
      </c>
      <c r="AA42">
        <v>1274</v>
      </c>
      <c r="AB42">
        <v>290</v>
      </c>
      <c r="AC42" s="20">
        <f>uptake_in_those_aged_70_by_ccg98910[[#This Row],[Number of adults aged 73 vaccinated in quarter 1]]/uptake_in_those_aged_70_by_ccg98910[[#This Row],[Number of adults aged 73 eligible in quarter 1]]*100</f>
        <v>22.762951334379906</v>
      </c>
      <c r="AD42">
        <v>1282</v>
      </c>
      <c r="AE42">
        <v>226</v>
      </c>
      <c r="AF42" s="20">
        <f>uptake_in_those_aged_70_by_ccg98910[[#This Row],[Number of adults aged 74 vaccinated in quarter 1]]/uptake_in_those_aged_70_by_ccg98910[[#This Row],[Number of adults aged 74 eligible in quarter 1]]*100</f>
        <v>17.628705148205928</v>
      </c>
      <c r="AG42">
        <v>1284</v>
      </c>
      <c r="AH42" s="21">
        <v>177</v>
      </c>
      <c r="AI42" s="20">
        <f>uptake_in_those_aged_70_by_ccg98910[[#This Row],[Number of adults aged 75 vaccinated in quarter 1]]/uptake_in_those_aged_70_by_ccg98910[[#This Row],[Number of adults aged 75 eligible in quarter 1]]*100</f>
        <v>13.785046728971961</v>
      </c>
      <c r="AJ42">
        <v>1305</v>
      </c>
      <c r="AK42">
        <v>141</v>
      </c>
      <c r="AL42" s="20">
        <f>uptake_in_those_aged_70_by_ccg98910[[#This Row],[Number of adults aged 76 vaccinated in quarter 1]]/uptake_in_those_aged_70_by_ccg98910[[#This Row],[Number of adults aged 76 eligible in quarter 1]]*100</f>
        <v>10.804597701149426</v>
      </c>
      <c r="AM42">
        <v>1348</v>
      </c>
      <c r="AN42" s="21">
        <v>135</v>
      </c>
      <c r="AO42" s="25">
        <f>uptake_in_those_aged_70_by_ccg98910[[#This Row],[Number of adults aged 77 vaccinated in quarter 1]]/uptake_in_those_aged_70_by_ccg98910[[#This Row],[Number of adults aged 77 eligible in quarter 1]]*100</f>
        <v>10.014836795252226</v>
      </c>
      <c r="AP42">
        <v>1503</v>
      </c>
      <c r="AQ42">
        <v>107</v>
      </c>
      <c r="AR42" s="20">
        <f>uptake_in_those_aged_70_by_ccg98910[[#This Row],[Number of adults aged 78 vaccinated in quarter 1]]/uptake_in_those_aged_70_by_ccg98910[[#This Row],[Number of adults aged 78 eligible in quarter 1]]*100</f>
        <v>7.1190951430472378</v>
      </c>
      <c r="AS42">
        <v>1142</v>
      </c>
      <c r="AT42">
        <v>70</v>
      </c>
      <c r="AU42" s="20">
        <f>uptake_in_those_aged_70_by_ccg98910[[#This Row],[Number of adults aged 79 vaccinated in quarter 1]]/uptake_in_those_aged_70_by_ccg98910[[#This Row],[Number of adults aged 79 eligible in quarter 1]]*100</f>
        <v>6.1295971978984243</v>
      </c>
      <c r="AV42">
        <v>1020</v>
      </c>
      <c r="AW42">
        <v>46</v>
      </c>
      <c r="AX42" s="25">
        <f>uptake_in_those_aged_70_by_ccg98910[[#This Row],[Number of adults aged 80 vaccinated in quarter 1]]/uptake_in_those_aged_70_by_ccg98910[[#This Row],[Number of adults aged 80 eligible in quarter 1]]*100</f>
        <v>4.5098039215686274</v>
      </c>
    </row>
    <row r="43" spans="1:50" x14ac:dyDescent="0.2">
      <c r="A43" t="s">
        <v>403</v>
      </c>
      <c r="B43" t="s">
        <v>404</v>
      </c>
      <c r="C43">
        <v>3267</v>
      </c>
      <c r="D43">
        <v>189</v>
      </c>
      <c r="E43" s="20">
        <f>uptake_in_those_aged_70_by_ccg98910[[#This Row],[Number of adults aged 65 vaccinated in quarter 1]]/uptake_in_those_aged_70_by_ccg98910[[#This Row],[Number of adults aged 65 eligible in quarter 1]]*100</f>
        <v>5.785123966942149</v>
      </c>
      <c r="F43" s="35">
        <v>3239</v>
      </c>
      <c r="G43" s="35">
        <v>1177</v>
      </c>
      <c r="H43" s="20">
        <f>uptake_in_those_aged_70_by_ccg98910[[#This Row],[Number of adults aged 66 vaccinated in quarter 1]]/uptake_in_those_aged_70_by_ccg98910[[#This Row],[Number of adults aged 66 eligible in quarter 1]]*100</f>
        <v>36.338376041988269</v>
      </c>
      <c r="I43" s="21">
        <v>3002</v>
      </c>
      <c r="J43">
        <v>71</v>
      </c>
      <c r="K43" s="20">
        <f>uptake_in_those_aged_70_by_ccg98910[[#This Row],[Number of adults aged 67 vaccinated in quarter 1]]/uptake_in_those_aged_70_by_ccg98910[[#This Row],[Number of adults aged 67 eligible in quarter 1]]*100</f>
        <v>2.3650899400399732</v>
      </c>
      <c r="L43">
        <v>2916</v>
      </c>
      <c r="M43">
        <v>55</v>
      </c>
      <c r="N43" s="25">
        <f>uptake_in_those_aged_70_by_ccg98910[[#This Row],[Number of adults aged 68 vaccinated in quarter 1]]/uptake_in_those_aged_70_by_ccg98910[[#This Row],[Number of adults aged 68 eligible in quarter 1]]*100</f>
        <v>1.886145404663923</v>
      </c>
      <c r="O43" s="21">
        <v>2717</v>
      </c>
      <c r="P43" s="21">
        <v>55</v>
      </c>
      <c r="Q43" s="25">
        <f>uptake_in_those_aged_70_by_ccg98910[[#This Row],[Number of adults aged 69 vaccinated in quarter 1]]/uptake_in_those_aged_70_by_ccg98910[[#This Row],[Number of adults aged 69 eligible in quarter 1]]*100</f>
        <v>2.0242914979757085</v>
      </c>
      <c r="R43">
        <v>2691</v>
      </c>
      <c r="S43">
        <v>271</v>
      </c>
      <c r="T43" s="20">
        <f>uptake_in_those_aged_70_by_ccg98910[[#This Row],[Number of adults aged 70 vaccinated in quarter 1]]/uptake_in_those_aged_70_by_ccg98910[[#This Row],[Number of adults aged 70 eligible in quarter 1]]*100</f>
        <v>10.070605722779636</v>
      </c>
      <c r="U43">
        <v>2561</v>
      </c>
      <c r="V43">
        <v>1212</v>
      </c>
      <c r="W43" s="20">
        <f>uptake_in_those_aged_70_by_ccg98910[[#This Row],[Number of adults aged 71 vaccinated in quarter 1]]/uptake_in_those_aged_70_by_ccg98910[[#This Row],[Number of adults aged 71 eligible in quarter 1]]*100</f>
        <v>47.325263568918388</v>
      </c>
      <c r="X43">
        <v>2511</v>
      </c>
      <c r="Y43">
        <v>471</v>
      </c>
      <c r="Z43" s="20">
        <f>uptake_in_those_aged_70_by_ccg98910[[#This Row],[Number of adults aged 72 vaccinated in quarter 1]]/uptake_in_those_aged_70_by_ccg98910[[#This Row],[Number of adults aged 72 eligible in quarter 1]]*100</f>
        <v>18.757467144563918</v>
      </c>
      <c r="AA43">
        <v>2453</v>
      </c>
      <c r="AB43">
        <v>381</v>
      </c>
      <c r="AC43" s="20">
        <f>uptake_in_those_aged_70_by_ccg98910[[#This Row],[Number of adults aged 73 vaccinated in quarter 1]]/uptake_in_those_aged_70_by_ccg98910[[#This Row],[Number of adults aged 73 eligible in quarter 1]]*100</f>
        <v>15.532001630656339</v>
      </c>
      <c r="AD43">
        <v>2348</v>
      </c>
      <c r="AE43">
        <v>228</v>
      </c>
      <c r="AF43" s="20">
        <f>uptake_in_those_aged_70_by_ccg98910[[#This Row],[Number of adults aged 74 vaccinated in quarter 1]]/uptake_in_those_aged_70_by_ccg98910[[#This Row],[Number of adults aged 74 eligible in quarter 1]]*100</f>
        <v>9.7103918228279387</v>
      </c>
      <c r="AG43">
        <v>2265</v>
      </c>
      <c r="AH43" s="21">
        <v>212</v>
      </c>
      <c r="AI43" s="20">
        <f>uptake_in_those_aged_70_by_ccg98910[[#This Row],[Number of adults aged 75 vaccinated in quarter 1]]/uptake_in_those_aged_70_by_ccg98910[[#This Row],[Number of adults aged 75 eligible in quarter 1]]*100</f>
        <v>9.3598233995584987</v>
      </c>
      <c r="AJ43">
        <v>2293</v>
      </c>
      <c r="AK43">
        <v>191</v>
      </c>
      <c r="AL43" s="20">
        <f>uptake_in_those_aged_70_by_ccg98910[[#This Row],[Number of adults aged 76 vaccinated in quarter 1]]/uptake_in_those_aged_70_by_ccg98910[[#This Row],[Number of adults aged 76 eligible in quarter 1]]*100</f>
        <v>8.32969908416921</v>
      </c>
      <c r="AM43">
        <v>2187</v>
      </c>
      <c r="AN43" s="21">
        <v>134</v>
      </c>
      <c r="AO43" s="25">
        <f>uptake_in_those_aged_70_by_ccg98910[[#This Row],[Number of adults aged 77 vaccinated in quarter 1]]/uptake_in_those_aged_70_by_ccg98910[[#This Row],[Number of adults aged 77 eligible in quarter 1]]*100</f>
        <v>6.1271147690900776</v>
      </c>
      <c r="AP43">
        <v>2369</v>
      </c>
      <c r="AQ43">
        <v>108</v>
      </c>
      <c r="AR43" s="20">
        <f>uptake_in_those_aged_70_by_ccg98910[[#This Row],[Number of adults aged 78 vaccinated in quarter 1]]/uptake_in_those_aged_70_by_ccg98910[[#This Row],[Number of adults aged 78 eligible in quarter 1]]*100</f>
        <v>4.5588856057408185</v>
      </c>
      <c r="AS43">
        <v>1808</v>
      </c>
      <c r="AT43">
        <v>79</v>
      </c>
      <c r="AU43" s="20">
        <f>uptake_in_those_aged_70_by_ccg98910[[#This Row],[Number of adults aged 79 vaccinated in quarter 1]]/uptake_in_those_aged_70_by_ccg98910[[#This Row],[Number of adults aged 79 eligible in quarter 1]]*100</f>
        <v>4.3694690265486722</v>
      </c>
      <c r="AV43">
        <v>1559</v>
      </c>
      <c r="AW43">
        <v>51</v>
      </c>
      <c r="AX43" s="25">
        <f>uptake_in_those_aged_70_by_ccg98910[[#This Row],[Number of adults aged 80 vaccinated in quarter 1]]/uptake_in_those_aged_70_by_ccg98910[[#This Row],[Number of adults aged 80 eligible in quarter 1]]*100</f>
        <v>3.2713277742142401</v>
      </c>
    </row>
    <row r="44" spans="1:50" x14ac:dyDescent="0.2">
      <c r="A44" t="s">
        <v>405</v>
      </c>
      <c r="B44" t="s">
        <v>406</v>
      </c>
      <c r="C44">
        <v>3113</v>
      </c>
      <c r="D44">
        <v>192</v>
      </c>
      <c r="E44" s="20">
        <f>uptake_in_those_aged_70_by_ccg98910[[#This Row],[Number of adults aged 65 vaccinated in quarter 1]]/uptake_in_those_aged_70_by_ccg98910[[#This Row],[Number of adults aged 65 eligible in quarter 1]]*100</f>
        <v>6.167683906199807</v>
      </c>
      <c r="F44" s="35">
        <v>2932</v>
      </c>
      <c r="G44" s="35">
        <v>934</v>
      </c>
      <c r="H44" s="20">
        <f>uptake_in_those_aged_70_by_ccg98910[[#This Row],[Number of adults aged 66 vaccinated in quarter 1]]/uptake_in_those_aged_70_by_ccg98910[[#This Row],[Number of adults aged 66 eligible in quarter 1]]*100</f>
        <v>31.855388813096862</v>
      </c>
      <c r="I44" s="21">
        <v>2713</v>
      </c>
      <c r="J44">
        <v>87</v>
      </c>
      <c r="K44" s="20">
        <f>uptake_in_those_aged_70_by_ccg98910[[#This Row],[Number of adults aged 67 vaccinated in quarter 1]]/uptake_in_those_aged_70_by_ccg98910[[#This Row],[Number of adults aged 67 eligible in quarter 1]]*100</f>
        <v>3.2067821599705124</v>
      </c>
      <c r="L44">
        <v>2525</v>
      </c>
      <c r="M44">
        <v>57</v>
      </c>
      <c r="N44" s="25">
        <f>uptake_in_those_aged_70_by_ccg98910[[#This Row],[Number of adults aged 68 vaccinated in quarter 1]]/uptake_in_those_aged_70_by_ccg98910[[#This Row],[Number of adults aged 68 eligible in quarter 1]]*100</f>
        <v>2.2574257425742572</v>
      </c>
      <c r="O44" s="21">
        <v>2379</v>
      </c>
      <c r="P44" s="21">
        <v>59</v>
      </c>
      <c r="Q44" s="25">
        <f>uptake_in_those_aged_70_by_ccg98910[[#This Row],[Number of adults aged 69 vaccinated in quarter 1]]/uptake_in_those_aged_70_by_ccg98910[[#This Row],[Number of adults aged 69 eligible in quarter 1]]*100</f>
        <v>2.4800336275746111</v>
      </c>
      <c r="R44">
        <v>2399</v>
      </c>
      <c r="S44">
        <v>208</v>
      </c>
      <c r="T44" s="20">
        <f>uptake_in_those_aged_70_by_ccg98910[[#This Row],[Number of adults aged 70 vaccinated in quarter 1]]/uptake_in_those_aged_70_by_ccg98910[[#This Row],[Number of adults aged 70 eligible in quarter 1]]*100</f>
        <v>8.6702792830345974</v>
      </c>
      <c r="U44">
        <v>2347</v>
      </c>
      <c r="V44">
        <v>1019</v>
      </c>
      <c r="W44" s="20">
        <f>uptake_in_those_aged_70_by_ccg98910[[#This Row],[Number of adults aged 71 vaccinated in quarter 1]]/uptake_in_those_aged_70_by_ccg98910[[#This Row],[Number of adults aged 71 eligible in quarter 1]]*100</f>
        <v>43.417128248828291</v>
      </c>
      <c r="X44">
        <v>2142</v>
      </c>
      <c r="Y44">
        <v>685</v>
      </c>
      <c r="Z44" s="20">
        <f>uptake_in_those_aged_70_by_ccg98910[[#This Row],[Number of adults aged 72 vaccinated in quarter 1]]/uptake_in_those_aged_70_by_ccg98910[[#This Row],[Number of adults aged 72 eligible in quarter 1]]*100</f>
        <v>31.979458450046682</v>
      </c>
      <c r="AA44">
        <v>2009</v>
      </c>
      <c r="AB44">
        <v>439</v>
      </c>
      <c r="AC44" s="20">
        <f>uptake_in_those_aged_70_by_ccg98910[[#This Row],[Number of adults aged 73 vaccinated in quarter 1]]/uptake_in_those_aged_70_by_ccg98910[[#This Row],[Number of adults aged 73 eligible in quarter 1]]*100</f>
        <v>21.851667496266799</v>
      </c>
      <c r="AD44">
        <v>2019</v>
      </c>
      <c r="AE44">
        <v>293</v>
      </c>
      <c r="AF44" s="20">
        <f>uptake_in_those_aged_70_by_ccg98910[[#This Row],[Number of adults aged 74 vaccinated in quarter 1]]/uptake_in_those_aged_70_by_ccg98910[[#This Row],[Number of adults aged 74 eligible in quarter 1]]*100</f>
        <v>14.512134720158496</v>
      </c>
      <c r="AG44">
        <v>1941</v>
      </c>
      <c r="AH44" s="21">
        <v>274</v>
      </c>
      <c r="AI44" s="20">
        <f>uptake_in_those_aged_70_by_ccg98910[[#This Row],[Number of adults aged 75 vaccinated in quarter 1]]/uptake_in_those_aged_70_by_ccg98910[[#This Row],[Number of adults aged 75 eligible in quarter 1]]*100</f>
        <v>14.116434827408552</v>
      </c>
      <c r="AJ44">
        <v>1949</v>
      </c>
      <c r="AK44">
        <v>206</v>
      </c>
      <c r="AL44" s="20">
        <f>uptake_in_those_aged_70_by_ccg98910[[#This Row],[Number of adults aged 76 vaccinated in quarter 1]]/uptake_in_those_aged_70_by_ccg98910[[#This Row],[Number of adults aged 76 eligible in quarter 1]]*100</f>
        <v>10.569522832221653</v>
      </c>
      <c r="AM44">
        <v>2064</v>
      </c>
      <c r="AN44" s="21">
        <v>211</v>
      </c>
      <c r="AO44" s="25">
        <f>uptake_in_those_aged_70_by_ccg98910[[#This Row],[Number of adults aged 77 vaccinated in quarter 1]]/uptake_in_those_aged_70_by_ccg98910[[#This Row],[Number of adults aged 77 eligible in quarter 1]]*100</f>
        <v>10.222868217054264</v>
      </c>
      <c r="AP44">
        <v>2136</v>
      </c>
      <c r="AQ44">
        <v>173</v>
      </c>
      <c r="AR44" s="20">
        <f>uptake_in_those_aged_70_by_ccg98910[[#This Row],[Number of adults aged 78 vaccinated in quarter 1]]/uptake_in_those_aged_70_by_ccg98910[[#This Row],[Number of adults aged 78 eligible in quarter 1]]*100</f>
        <v>8.0992509363295877</v>
      </c>
      <c r="AS44">
        <v>1694</v>
      </c>
      <c r="AT44">
        <v>104</v>
      </c>
      <c r="AU44" s="20">
        <f>uptake_in_those_aged_70_by_ccg98910[[#This Row],[Number of adults aged 79 vaccinated in quarter 1]]/uptake_in_those_aged_70_by_ccg98910[[#This Row],[Number of adults aged 79 eligible in quarter 1]]*100</f>
        <v>6.1393152302243212</v>
      </c>
      <c r="AV44">
        <v>1437</v>
      </c>
      <c r="AW44">
        <v>63</v>
      </c>
      <c r="AX44" s="25">
        <f>uptake_in_those_aged_70_by_ccg98910[[#This Row],[Number of adults aged 80 vaccinated in quarter 1]]/uptake_in_those_aged_70_by_ccg98910[[#This Row],[Number of adults aged 80 eligible in quarter 1]]*100</f>
        <v>4.3841336116910234</v>
      </c>
    </row>
    <row r="45" spans="1:50" x14ac:dyDescent="0.2">
      <c r="A45" t="s">
        <v>407</v>
      </c>
      <c r="B45" t="s">
        <v>408</v>
      </c>
      <c r="C45">
        <v>2221</v>
      </c>
      <c r="D45">
        <v>190</v>
      </c>
      <c r="E45" s="20">
        <f>uptake_in_those_aged_70_by_ccg98910[[#This Row],[Number of adults aged 65 vaccinated in quarter 1]]/uptake_in_those_aged_70_by_ccg98910[[#This Row],[Number of adults aged 65 eligible in quarter 1]]*100</f>
        <v>8.5547050877982898</v>
      </c>
      <c r="F45" s="35">
        <v>2257</v>
      </c>
      <c r="G45" s="35">
        <v>983</v>
      </c>
      <c r="H45" s="20">
        <f>uptake_in_those_aged_70_by_ccg98910[[#This Row],[Number of adults aged 66 vaccinated in quarter 1]]/uptake_in_those_aged_70_by_ccg98910[[#This Row],[Number of adults aged 66 eligible in quarter 1]]*100</f>
        <v>43.5533894550288</v>
      </c>
      <c r="I45" s="21">
        <v>2157</v>
      </c>
      <c r="J45">
        <v>67</v>
      </c>
      <c r="K45" s="20">
        <f>uptake_in_those_aged_70_by_ccg98910[[#This Row],[Number of adults aged 67 vaccinated in quarter 1]]/uptake_in_those_aged_70_by_ccg98910[[#This Row],[Number of adults aged 67 eligible in quarter 1]]*100</f>
        <v>3.1061659712563747</v>
      </c>
      <c r="L45">
        <v>1969</v>
      </c>
      <c r="M45">
        <v>44</v>
      </c>
      <c r="N45" s="25">
        <f>uptake_in_those_aged_70_by_ccg98910[[#This Row],[Number of adults aged 68 vaccinated in quarter 1]]/uptake_in_those_aged_70_by_ccg98910[[#This Row],[Number of adults aged 68 eligible in quarter 1]]*100</f>
        <v>2.2346368715083798</v>
      </c>
      <c r="O45" s="21">
        <v>1912</v>
      </c>
      <c r="P45" s="21">
        <v>37</v>
      </c>
      <c r="Q45" s="25">
        <f>uptake_in_those_aged_70_by_ccg98910[[#This Row],[Number of adults aged 69 vaccinated in quarter 1]]/uptake_in_those_aged_70_by_ccg98910[[#This Row],[Number of adults aged 69 eligible in quarter 1]]*100</f>
        <v>1.9351464435146442</v>
      </c>
      <c r="R45">
        <v>1780</v>
      </c>
      <c r="S45">
        <v>216</v>
      </c>
      <c r="T45" s="20">
        <f>uptake_in_those_aged_70_by_ccg98910[[#This Row],[Number of adults aged 70 vaccinated in quarter 1]]/uptake_in_those_aged_70_by_ccg98910[[#This Row],[Number of adults aged 70 eligible in quarter 1]]*100</f>
        <v>12.134831460674157</v>
      </c>
      <c r="U45">
        <v>1727</v>
      </c>
      <c r="V45">
        <v>874</v>
      </c>
      <c r="W45" s="20">
        <f>uptake_in_those_aged_70_by_ccg98910[[#This Row],[Number of adults aged 71 vaccinated in quarter 1]]/uptake_in_those_aged_70_by_ccg98910[[#This Row],[Number of adults aged 71 eligible in quarter 1]]*100</f>
        <v>50.607990735379275</v>
      </c>
      <c r="X45">
        <v>1632</v>
      </c>
      <c r="Y45">
        <v>433</v>
      </c>
      <c r="Z45" s="20">
        <f>uptake_in_those_aged_70_by_ccg98910[[#This Row],[Number of adults aged 72 vaccinated in quarter 1]]/uptake_in_those_aged_70_by_ccg98910[[#This Row],[Number of adults aged 72 eligible in quarter 1]]*100</f>
        <v>26.531862745098039</v>
      </c>
      <c r="AA45">
        <v>1572</v>
      </c>
      <c r="AB45">
        <v>215</v>
      </c>
      <c r="AC45" s="20">
        <f>uptake_in_those_aged_70_by_ccg98910[[#This Row],[Number of adults aged 73 vaccinated in quarter 1]]/uptake_in_those_aged_70_by_ccg98910[[#This Row],[Number of adults aged 73 eligible in quarter 1]]*100</f>
        <v>13.676844783715012</v>
      </c>
      <c r="AD45">
        <v>1520</v>
      </c>
      <c r="AE45">
        <v>145</v>
      </c>
      <c r="AF45" s="20">
        <f>uptake_in_those_aged_70_by_ccg98910[[#This Row],[Number of adults aged 74 vaccinated in quarter 1]]/uptake_in_those_aged_70_by_ccg98910[[#This Row],[Number of adults aged 74 eligible in quarter 1]]*100</f>
        <v>9.5394736842105274</v>
      </c>
      <c r="AG45">
        <v>1491</v>
      </c>
      <c r="AH45" s="21">
        <v>100</v>
      </c>
      <c r="AI45" s="20">
        <f>uptake_in_those_aged_70_by_ccg98910[[#This Row],[Number of adults aged 75 vaccinated in quarter 1]]/uptake_in_those_aged_70_by_ccg98910[[#This Row],[Number of adults aged 75 eligible in quarter 1]]*100</f>
        <v>6.7069081153588197</v>
      </c>
      <c r="AJ45">
        <v>1440</v>
      </c>
      <c r="AK45">
        <v>74</v>
      </c>
      <c r="AL45" s="20">
        <f>uptake_in_those_aged_70_by_ccg98910[[#This Row],[Number of adults aged 76 vaccinated in quarter 1]]/uptake_in_those_aged_70_by_ccg98910[[#This Row],[Number of adults aged 76 eligible in quarter 1]]*100</f>
        <v>5.1388888888888884</v>
      </c>
      <c r="AM45">
        <v>1587</v>
      </c>
      <c r="AN45" s="21">
        <v>70</v>
      </c>
      <c r="AO45" s="25">
        <f>uptake_in_those_aged_70_by_ccg98910[[#This Row],[Number of adults aged 77 vaccinated in quarter 1]]/uptake_in_those_aged_70_by_ccg98910[[#This Row],[Number of adults aged 77 eligible in quarter 1]]*100</f>
        <v>4.4108380592312546</v>
      </c>
      <c r="AP45">
        <v>1783</v>
      </c>
      <c r="AQ45">
        <v>62</v>
      </c>
      <c r="AR45" s="20">
        <f>uptake_in_those_aged_70_by_ccg98910[[#This Row],[Number of adults aged 78 vaccinated in quarter 1]]/uptake_in_those_aged_70_by_ccg98910[[#This Row],[Number of adults aged 78 eligible in quarter 1]]*100</f>
        <v>3.4772854739203587</v>
      </c>
      <c r="AS45">
        <v>1334</v>
      </c>
      <c r="AT45">
        <v>29</v>
      </c>
      <c r="AU45" s="20">
        <f>uptake_in_those_aged_70_by_ccg98910[[#This Row],[Number of adults aged 79 vaccinated in quarter 1]]/uptake_in_those_aged_70_by_ccg98910[[#This Row],[Number of adults aged 79 eligible in quarter 1]]*100</f>
        <v>2.1739130434782608</v>
      </c>
      <c r="AV45">
        <v>1262</v>
      </c>
      <c r="AW45">
        <v>21</v>
      </c>
      <c r="AX45" s="25">
        <f>uptake_in_those_aged_70_by_ccg98910[[#This Row],[Number of adults aged 80 vaccinated in quarter 1]]/uptake_in_those_aged_70_by_ccg98910[[#This Row],[Number of adults aged 80 eligible in quarter 1]]*100</f>
        <v>1.6640253565768619</v>
      </c>
    </row>
    <row r="46" spans="1:50" x14ac:dyDescent="0.2">
      <c r="A46" t="s">
        <v>409</v>
      </c>
      <c r="B46" t="s">
        <v>410</v>
      </c>
      <c r="C46">
        <v>2976</v>
      </c>
      <c r="D46">
        <v>106</v>
      </c>
      <c r="E46" s="25">
        <f>uptake_in_those_aged_70_by_ccg98910[[#This Row],[Number of adults aged 65 vaccinated in quarter 1]]/uptake_in_those_aged_70_by_ccg98910[[#This Row],[Number of adults aged 65 eligible in quarter 1]]*100</f>
        <v>3.5618279569892475</v>
      </c>
      <c r="F46" s="35">
        <v>2847</v>
      </c>
      <c r="G46" s="35">
        <v>799</v>
      </c>
      <c r="H46" s="20">
        <f>uptake_in_those_aged_70_by_ccg98910[[#This Row],[Number of adults aged 66 vaccinated in quarter 1]]/uptake_in_those_aged_70_by_ccg98910[[#This Row],[Number of adults aged 66 eligible in quarter 1]]*100</f>
        <v>28.064629434492449</v>
      </c>
      <c r="I46" s="21">
        <v>2726</v>
      </c>
      <c r="J46">
        <v>57</v>
      </c>
      <c r="K46" s="25">
        <f>uptake_in_those_aged_70_by_ccg98910[[#This Row],[Number of adults aged 67 vaccinated in quarter 1]]/uptake_in_those_aged_70_by_ccg98910[[#This Row],[Number of adults aged 67 eligible in quarter 1]]*100</f>
        <v>2.0909757887013938</v>
      </c>
      <c r="L46" s="21">
        <v>2609</v>
      </c>
      <c r="M46" s="21">
        <v>41</v>
      </c>
      <c r="N46" s="25">
        <f>uptake_in_those_aged_70_by_ccg98910[[#This Row],[Number of adults aged 68 vaccinated in quarter 1]]/uptake_in_those_aged_70_by_ccg98910[[#This Row],[Number of adults aged 68 eligible in quarter 1]]*100</f>
        <v>1.5714833269451896</v>
      </c>
      <c r="O46" s="21">
        <v>2400</v>
      </c>
      <c r="P46" s="21">
        <v>37</v>
      </c>
      <c r="Q46" s="25">
        <f>uptake_in_those_aged_70_by_ccg98910[[#This Row],[Number of adults aged 69 vaccinated in quarter 1]]/uptake_in_those_aged_70_by_ccg98910[[#This Row],[Number of adults aged 69 eligible in quarter 1]]*100</f>
        <v>1.5416666666666667</v>
      </c>
      <c r="R46" s="21">
        <v>2275</v>
      </c>
      <c r="S46" s="21">
        <v>140</v>
      </c>
      <c r="T46" s="20">
        <f>uptake_in_those_aged_70_by_ccg98910[[#This Row],[Number of adults aged 70 vaccinated in quarter 1]]/uptake_in_those_aged_70_by_ccg98910[[#This Row],[Number of adults aged 70 eligible in quarter 1]]*100</f>
        <v>6.1538461538461542</v>
      </c>
      <c r="U46">
        <v>2270</v>
      </c>
      <c r="V46">
        <v>931</v>
      </c>
      <c r="W46" s="20">
        <f>uptake_in_those_aged_70_by_ccg98910[[#This Row],[Number of adults aged 71 vaccinated in quarter 1]]/uptake_in_those_aged_70_by_ccg98910[[#This Row],[Number of adults aged 71 eligible in quarter 1]]*100</f>
        <v>41.013215859030836</v>
      </c>
      <c r="X46">
        <v>2239</v>
      </c>
      <c r="Y46">
        <v>539</v>
      </c>
      <c r="Z46" s="20">
        <f>uptake_in_those_aged_70_by_ccg98910[[#This Row],[Number of adults aged 72 vaccinated in quarter 1]]/uptake_in_those_aged_70_by_ccg98910[[#This Row],[Number of adults aged 72 eligible in quarter 1]]*100</f>
        <v>24.073246985261278</v>
      </c>
      <c r="AA46" s="21">
        <v>2067</v>
      </c>
      <c r="AB46" s="21">
        <v>290</v>
      </c>
      <c r="AC46" s="20">
        <f>uptake_in_those_aged_70_by_ccg98910[[#This Row],[Number of adults aged 73 vaccinated in quarter 1]]/uptake_in_those_aged_70_by_ccg98910[[#This Row],[Number of adults aged 73 eligible in quarter 1]]*100</f>
        <v>14.029995162070632</v>
      </c>
      <c r="AD46" s="21">
        <v>1998</v>
      </c>
      <c r="AE46" s="21">
        <v>203</v>
      </c>
      <c r="AF46" s="20">
        <f>uptake_in_those_aged_70_by_ccg98910[[#This Row],[Number of adults aged 74 vaccinated in quarter 1]]/uptake_in_those_aged_70_by_ccg98910[[#This Row],[Number of adults aged 74 eligible in quarter 1]]*100</f>
        <v>10.16016016016016</v>
      </c>
      <c r="AG46" s="21">
        <v>2000</v>
      </c>
      <c r="AH46" s="21">
        <v>210</v>
      </c>
      <c r="AI46" s="20">
        <f>uptake_in_those_aged_70_by_ccg98910[[#This Row],[Number of adults aged 75 vaccinated in quarter 1]]/uptake_in_those_aged_70_by_ccg98910[[#This Row],[Number of adults aged 75 eligible in quarter 1]]*100</f>
        <v>10.5</v>
      </c>
      <c r="AJ46" s="21">
        <v>1997</v>
      </c>
      <c r="AK46" s="21">
        <v>158</v>
      </c>
      <c r="AL46" s="20">
        <f>uptake_in_those_aged_70_by_ccg98910[[#This Row],[Number of adults aged 76 vaccinated in quarter 1]]/uptake_in_those_aged_70_by_ccg98910[[#This Row],[Number of adults aged 76 eligible in quarter 1]]*100</f>
        <v>7.9118678017025532</v>
      </c>
      <c r="AM46" s="21">
        <v>1943</v>
      </c>
      <c r="AN46" s="21">
        <v>121</v>
      </c>
      <c r="AO46" s="25">
        <f>uptake_in_those_aged_70_by_ccg98910[[#This Row],[Number of adults aged 77 vaccinated in quarter 1]]/uptake_in_those_aged_70_by_ccg98910[[#This Row],[Number of adults aged 77 eligible in quarter 1]]*100</f>
        <v>6.2274832732887289</v>
      </c>
      <c r="AP46" s="21">
        <v>2024</v>
      </c>
      <c r="AQ46" s="21">
        <v>112</v>
      </c>
      <c r="AR46" s="25">
        <f>uptake_in_those_aged_70_by_ccg98910[[#This Row],[Number of adults aged 78 vaccinated in quarter 1]]/uptake_in_those_aged_70_by_ccg98910[[#This Row],[Number of adults aged 78 eligible in quarter 1]]*100</f>
        <v>5.5335968379446641</v>
      </c>
      <c r="AS46" s="21">
        <v>1693</v>
      </c>
      <c r="AT46" s="21">
        <v>74</v>
      </c>
      <c r="AU46" s="20">
        <f>uptake_in_those_aged_70_by_ccg98910[[#This Row],[Number of adults aged 79 vaccinated in quarter 1]]/uptake_in_those_aged_70_by_ccg98910[[#This Row],[Number of adults aged 79 eligible in quarter 1]]*100</f>
        <v>4.370939161252215</v>
      </c>
      <c r="AV46" s="21">
        <v>1570</v>
      </c>
      <c r="AW46" s="21">
        <v>44</v>
      </c>
      <c r="AX46" s="25">
        <f>uptake_in_those_aged_70_by_ccg98910[[#This Row],[Number of adults aged 80 vaccinated in quarter 1]]/uptake_in_those_aged_70_by_ccg98910[[#This Row],[Number of adults aged 80 eligible in quarter 1]]*100</f>
        <v>2.8025477707006372</v>
      </c>
    </row>
    <row r="47" spans="1:50" x14ac:dyDescent="0.2">
      <c r="A47" t="s">
        <v>411</v>
      </c>
      <c r="B47" t="s">
        <v>412</v>
      </c>
      <c r="C47">
        <v>2205</v>
      </c>
      <c r="D47">
        <v>147</v>
      </c>
      <c r="E47" s="20">
        <f>uptake_in_those_aged_70_by_ccg98910[[#This Row],[Number of adults aged 65 vaccinated in quarter 1]]/uptake_in_those_aged_70_by_ccg98910[[#This Row],[Number of adults aged 65 eligible in quarter 1]]*100</f>
        <v>6.666666666666667</v>
      </c>
      <c r="F47" s="35">
        <v>2235</v>
      </c>
      <c r="G47" s="35">
        <v>767</v>
      </c>
      <c r="H47" s="20">
        <f>uptake_in_those_aged_70_by_ccg98910[[#This Row],[Number of adults aged 66 vaccinated in quarter 1]]/uptake_in_those_aged_70_by_ccg98910[[#This Row],[Number of adults aged 66 eligible in quarter 1]]*100</f>
        <v>34.317673378076066</v>
      </c>
      <c r="I47" s="21">
        <v>2120</v>
      </c>
      <c r="J47">
        <v>41</v>
      </c>
      <c r="K47" s="20">
        <f>uptake_in_those_aged_70_by_ccg98910[[#This Row],[Number of adults aged 67 vaccinated in quarter 1]]/uptake_in_those_aged_70_by_ccg98910[[#This Row],[Number of adults aged 67 eligible in quarter 1]]*100</f>
        <v>1.9339622641509433</v>
      </c>
      <c r="L47" s="21">
        <v>2094</v>
      </c>
      <c r="M47" s="21">
        <v>34</v>
      </c>
      <c r="N47" s="25">
        <f>uptake_in_those_aged_70_by_ccg98910[[#This Row],[Number of adults aged 68 vaccinated in quarter 1]]/uptake_in_those_aged_70_by_ccg98910[[#This Row],[Number of adults aged 68 eligible in quarter 1]]*100</f>
        <v>1.6236867239732569</v>
      </c>
      <c r="O47" s="21">
        <v>2105</v>
      </c>
      <c r="P47" s="21">
        <v>37</v>
      </c>
      <c r="Q47" s="25">
        <f>uptake_in_those_aged_70_by_ccg98910[[#This Row],[Number of adults aged 69 vaccinated in quarter 1]]/uptake_in_those_aged_70_by_ccg98910[[#This Row],[Number of adults aged 69 eligible in quarter 1]]*100</f>
        <v>1.7577197149643706</v>
      </c>
      <c r="R47" s="21">
        <v>2089</v>
      </c>
      <c r="S47" s="21">
        <v>242</v>
      </c>
      <c r="T47" s="20">
        <f>uptake_in_those_aged_70_by_ccg98910[[#This Row],[Number of adults aged 70 vaccinated in quarter 1]]/uptake_in_those_aged_70_by_ccg98910[[#This Row],[Number of adults aged 70 eligible in quarter 1]]*100</f>
        <v>11.584490186692198</v>
      </c>
      <c r="U47">
        <v>2086</v>
      </c>
      <c r="V47">
        <v>1064</v>
      </c>
      <c r="W47" s="20">
        <f>uptake_in_those_aged_70_by_ccg98910[[#This Row],[Number of adults aged 71 vaccinated in quarter 1]]/uptake_in_those_aged_70_by_ccg98910[[#This Row],[Number of adults aged 71 eligible in quarter 1]]*100</f>
        <v>51.006711409395976</v>
      </c>
      <c r="X47">
        <v>2020</v>
      </c>
      <c r="Y47">
        <v>569</v>
      </c>
      <c r="Z47" s="20">
        <f>uptake_in_those_aged_70_by_ccg98910[[#This Row],[Number of adults aged 72 vaccinated in quarter 1]]/uptake_in_those_aged_70_by_ccg98910[[#This Row],[Number of adults aged 72 eligible in quarter 1]]*100</f>
        <v>28.168316831683164</v>
      </c>
      <c r="AA47" s="21">
        <v>1973</v>
      </c>
      <c r="AB47" s="21">
        <v>389</v>
      </c>
      <c r="AC47" s="25">
        <f>uptake_in_those_aged_70_by_ccg98910[[#This Row],[Number of adults aged 73 vaccinated in quarter 1]]/uptake_in_those_aged_70_by_ccg98910[[#This Row],[Number of adults aged 73 eligible in quarter 1]]*100</f>
        <v>19.716168271667513</v>
      </c>
      <c r="AD47" s="21">
        <v>1964</v>
      </c>
      <c r="AE47" s="21">
        <v>327</v>
      </c>
      <c r="AF47" s="20">
        <f>uptake_in_those_aged_70_by_ccg98910[[#This Row],[Number of adults aged 74 vaccinated in quarter 1]]/uptake_in_those_aged_70_by_ccg98910[[#This Row],[Number of adults aged 74 eligible in quarter 1]]*100</f>
        <v>16.649694501018331</v>
      </c>
      <c r="AG47" s="21">
        <v>1891</v>
      </c>
      <c r="AH47" s="21">
        <v>305</v>
      </c>
      <c r="AI47" s="20">
        <f>uptake_in_those_aged_70_by_ccg98910[[#This Row],[Number of adults aged 75 vaccinated in quarter 1]]/uptake_in_those_aged_70_by_ccg98910[[#This Row],[Number of adults aged 75 eligible in quarter 1]]*100</f>
        <v>16.129032258064516</v>
      </c>
      <c r="AJ47" s="21">
        <v>2058</v>
      </c>
      <c r="AK47" s="21">
        <v>266</v>
      </c>
      <c r="AL47" s="20">
        <f>uptake_in_those_aged_70_by_ccg98910[[#This Row],[Number of adults aged 76 vaccinated in quarter 1]]/uptake_in_those_aged_70_by_ccg98910[[#This Row],[Number of adults aged 76 eligible in quarter 1]]*100</f>
        <v>12.925170068027212</v>
      </c>
      <c r="AM47" s="21">
        <v>2099</v>
      </c>
      <c r="AN47" s="21">
        <v>205</v>
      </c>
      <c r="AO47" s="25">
        <f>uptake_in_those_aged_70_by_ccg98910[[#This Row],[Number of adults aged 77 vaccinated in quarter 1]]/uptake_in_those_aged_70_by_ccg98910[[#This Row],[Number of adults aged 77 eligible in quarter 1]]*100</f>
        <v>9.7665555026202959</v>
      </c>
      <c r="AP47" s="21">
        <v>2391</v>
      </c>
      <c r="AQ47" s="21">
        <v>179</v>
      </c>
      <c r="AR47" s="25">
        <f>uptake_in_those_aged_70_by_ccg98910[[#This Row],[Number of adults aged 78 vaccinated in quarter 1]]/uptake_in_those_aged_70_by_ccg98910[[#This Row],[Number of adults aged 78 eligible in quarter 1]]*100</f>
        <v>7.4864073609368464</v>
      </c>
      <c r="AS47" s="21">
        <v>1878</v>
      </c>
      <c r="AT47" s="21">
        <v>141</v>
      </c>
      <c r="AU47" s="20">
        <f>uptake_in_those_aged_70_by_ccg98910[[#This Row],[Number of adults aged 79 vaccinated in quarter 1]]/uptake_in_those_aged_70_by_ccg98910[[#This Row],[Number of adults aged 79 eligible in quarter 1]]*100</f>
        <v>7.5079872204472844</v>
      </c>
      <c r="AV47" s="21">
        <v>1658</v>
      </c>
      <c r="AW47" s="21">
        <v>108</v>
      </c>
      <c r="AX47" s="25">
        <f>uptake_in_those_aged_70_by_ccg98910[[#This Row],[Number of adults aged 80 vaccinated in quarter 1]]/uptake_in_those_aged_70_by_ccg98910[[#This Row],[Number of adults aged 80 eligible in quarter 1]]*100</f>
        <v>6.5138721351025328</v>
      </c>
    </row>
    <row r="48" spans="1:50" x14ac:dyDescent="0.2">
      <c r="A48" t="s">
        <v>413</v>
      </c>
      <c r="B48" t="s">
        <v>414</v>
      </c>
      <c r="C48">
        <v>7287</v>
      </c>
      <c r="D48">
        <v>506</v>
      </c>
      <c r="E48" s="20">
        <f>uptake_in_those_aged_70_by_ccg98910[[#This Row],[Number of adults aged 65 vaccinated in quarter 1]]/uptake_in_those_aged_70_by_ccg98910[[#This Row],[Number of adults aged 65 eligible in quarter 1]]*100</f>
        <v>6.9438726499245238</v>
      </c>
      <c r="F48" s="35">
        <v>7371</v>
      </c>
      <c r="G48" s="35">
        <v>2752</v>
      </c>
      <c r="H48" s="20">
        <f>uptake_in_those_aged_70_by_ccg98910[[#This Row],[Number of adults aged 66 vaccinated in quarter 1]]/uptake_in_those_aged_70_by_ccg98910[[#This Row],[Number of adults aged 66 eligible in quarter 1]]*100</f>
        <v>37.335504002170666</v>
      </c>
      <c r="I48" s="21">
        <v>7129</v>
      </c>
      <c r="J48">
        <v>123</v>
      </c>
      <c r="K48" s="20">
        <f>uptake_in_those_aged_70_by_ccg98910[[#This Row],[Number of adults aged 67 vaccinated in quarter 1]]/uptake_in_those_aged_70_by_ccg98910[[#This Row],[Number of adults aged 67 eligible in quarter 1]]*100</f>
        <v>1.7253471735166221</v>
      </c>
      <c r="L48" s="21">
        <v>6838</v>
      </c>
      <c r="M48" s="21">
        <v>89</v>
      </c>
      <c r="N48" s="25">
        <f>uptake_in_those_aged_70_by_ccg98910[[#This Row],[Number of adults aged 68 vaccinated in quarter 1]]/uptake_in_those_aged_70_by_ccg98910[[#This Row],[Number of adults aged 68 eligible in quarter 1]]*100</f>
        <v>1.3015501608657503</v>
      </c>
      <c r="O48" s="21">
        <v>6559</v>
      </c>
      <c r="P48" s="21">
        <v>74</v>
      </c>
      <c r="Q48" s="25">
        <f>uptake_in_those_aged_70_by_ccg98910[[#This Row],[Number of adults aged 69 vaccinated in quarter 1]]/uptake_in_those_aged_70_by_ccg98910[[#This Row],[Number of adults aged 69 eligible in quarter 1]]*100</f>
        <v>1.1282207653605734</v>
      </c>
      <c r="R48" s="21">
        <v>6312</v>
      </c>
      <c r="S48" s="21">
        <v>656</v>
      </c>
      <c r="T48" s="20">
        <f>uptake_in_those_aged_70_by_ccg98910[[#This Row],[Number of adults aged 70 vaccinated in quarter 1]]/uptake_in_those_aged_70_by_ccg98910[[#This Row],[Number of adults aged 70 eligible in quarter 1]]*100</f>
        <v>10.392902408111533</v>
      </c>
      <c r="U48">
        <v>6176</v>
      </c>
      <c r="V48">
        <v>3056</v>
      </c>
      <c r="W48" s="20">
        <f>uptake_in_those_aged_70_by_ccg98910[[#This Row],[Number of adults aged 71 vaccinated in quarter 1]]/uptake_in_those_aged_70_by_ccg98910[[#This Row],[Number of adults aged 71 eligible in quarter 1]]*100</f>
        <v>49.481865284974091</v>
      </c>
      <c r="X48">
        <v>6079</v>
      </c>
      <c r="Y48">
        <v>1714</v>
      </c>
      <c r="Z48" s="20">
        <f>uptake_in_those_aged_70_by_ccg98910[[#This Row],[Number of adults aged 72 vaccinated in quarter 1]]/uptake_in_those_aged_70_by_ccg98910[[#This Row],[Number of adults aged 72 eligible in quarter 1]]*100</f>
        <v>28.19542687942096</v>
      </c>
      <c r="AA48" s="21">
        <v>5689</v>
      </c>
      <c r="AB48" s="21">
        <v>1027</v>
      </c>
      <c r="AC48" s="25">
        <f>uptake_in_those_aged_70_by_ccg98910[[#This Row],[Number of adults aged 73 vaccinated in quarter 1]]/uptake_in_those_aged_70_by_ccg98910[[#This Row],[Number of adults aged 73 eligible in quarter 1]]*100</f>
        <v>18.052381789418178</v>
      </c>
      <c r="AD48" s="21">
        <v>5741</v>
      </c>
      <c r="AE48" s="21">
        <v>703</v>
      </c>
      <c r="AF48" s="20">
        <f>uptake_in_those_aged_70_by_ccg98910[[#This Row],[Number of adults aged 74 vaccinated in quarter 1]]/uptake_in_those_aged_70_by_ccg98910[[#This Row],[Number of adults aged 74 eligible in quarter 1]]*100</f>
        <v>12.245253440167218</v>
      </c>
      <c r="AG48" s="21">
        <v>5644</v>
      </c>
      <c r="AH48" s="21">
        <v>572</v>
      </c>
      <c r="AI48" s="20">
        <f>uptake_in_those_aged_70_by_ccg98910[[#This Row],[Number of adults aged 75 vaccinated in quarter 1]]/uptake_in_those_aged_70_by_ccg98910[[#This Row],[Number of adults aged 75 eligible in quarter 1]]*100</f>
        <v>10.134656272147414</v>
      </c>
      <c r="AJ48" s="21">
        <v>5710</v>
      </c>
      <c r="AK48" s="21">
        <v>421</v>
      </c>
      <c r="AL48" s="20">
        <f>uptake_in_those_aged_70_by_ccg98910[[#This Row],[Number of adults aged 76 vaccinated in quarter 1]]/uptake_in_those_aged_70_by_ccg98910[[#This Row],[Number of adults aged 76 eligible in quarter 1]]*100</f>
        <v>7.3730297723292466</v>
      </c>
      <c r="AM48" s="21">
        <v>5580</v>
      </c>
      <c r="AN48" s="21">
        <v>333</v>
      </c>
      <c r="AO48" s="25">
        <f>uptake_in_those_aged_70_by_ccg98910[[#This Row],[Number of adults aged 77 vaccinated in quarter 1]]/uptake_in_those_aged_70_by_ccg98910[[#This Row],[Number of adults aged 77 eligible in quarter 1]]*100</f>
        <v>5.967741935483871</v>
      </c>
      <c r="AP48" s="21">
        <v>6238</v>
      </c>
      <c r="AQ48" s="21">
        <v>339</v>
      </c>
      <c r="AR48" s="25">
        <f>uptake_in_those_aged_70_by_ccg98910[[#This Row],[Number of adults aged 78 vaccinated in quarter 1]]/uptake_in_those_aged_70_by_ccg98910[[#This Row],[Number of adults aged 78 eligible in quarter 1]]*100</f>
        <v>5.4344341134979155</v>
      </c>
      <c r="AS48" s="21">
        <v>4706</v>
      </c>
      <c r="AT48" s="21">
        <v>188</v>
      </c>
      <c r="AU48" s="20">
        <f>uptake_in_those_aged_70_by_ccg98910[[#This Row],[Number of adults aged 79 vaccinated in quarter 1]]/uptake_in_those_aged_70_by_ccg98910[[#This Row],[Number of adults aged 79 eligible in quarter 1]]*100</f>
        <v>3.9949001274968121</v>
      </c>
      <c r="AV48" s="21">
        <v>4253</v>
      </c>
      <c r="AW48" s="21">
        <v>132</v>
      </c>
      <c r="AX48" s="25">
        <f>uptake_in_those_aged_70_by_ccg98910[[#This Row],[Number of adults aged 80 vaccinated in quarter 1]]/uptake_in_those_aged_70_by_ccg98910[[#This Row],[Number of adults aged 80 eligible in quarter 1]]*100</f>
        <v>3.1036915118739716</v>
      </c>
    </row>
    <row r="49" spans="1:50" x14ac:dyDescent="0.2">
      <c r="A49" t="s">
        <v>415</v>
      </c>
      <c r="B49" t="s">
        <v>416</v>
      </c>
      <c r="C49">
        <v>5563</v>
      </c>
      <c r="D49">
        <v>399</v>
      </c>
      <c r="E49" s="20">
        <f>uptake_in_those_aged_70_by_ccg98910[[#This Row],[Number of adults aged 65 vaccinated in quarter 1]]/uptake_in_those_aged_70_by_ccg98910[[#This Row],[Number of adults aged 65 eligible in quarter 1]]*100</f>
        <v>7.1723889987416856</v>
      </c>
      <c r="F49" s="35">
        <v>5301</v>
      </c>
      <c r="G49" s="35">
        <v>2287</v>
      </c>
      <c r="H49" s="20">
        <f>uptake_in_those_aged_70_by_ccg98910[[#This Row],[Number of adults aged 66 vaccinated in quarter 1]]/uptake_in_those_aged_70_by_ccg98910[[#This Row],[Number of adults aged 66 eligible in quarter 1]]*100</f>
        <v>43.142803244670816</v>
      </c>
      <c r="I49" s="21">
        <v>5063</v>
      </c>
      <c r="J49">
        <v>169</v>
      </c>
      <c r="K49" s="20">
        <f>uptake_in_those_aged_70_by_ccg98910[[#This Row],[Number of adults aged 67 vaccinated in quarter 1]]/uptake_in_those_aged_70_by_ccg98910[[#This Row],[Number of adults aged 67 eligible in quarter 1]]*100</f>
        <v>3.3379419316610703</v>
      </c>
      <c r="L49" s="21">
        <v>4804</v>
      </c>
      <c r="M49" s="21">
        <v>99</v>
      </c>
      <c r="N49" s="25">
        <f>uptake_in_those_aged_70_by_ccg98910[[#This Row],[Number of adults aged 68 vaccinated in quarter 1]]/uptake_in_those_aged_70_by_ccg98910[[#This Row],[Number of adults aged 68 eligible in quarter 1]]*100</f>
        <v>2.0607826810990839</v>
      </c>
      <c r="O49" s="21">
        <v>4685</v>
      </c>
      <c r="P49" s="21">
        <v>82</v>
      </c>
      <c r="Q49" s="25">
        <f>uptake_in_those_aged_70_by_ccg98910[[#This Row],[Number of adults aged 69 vaccinated in quarter 1]]/uptake_in_those_aged_70_by_ccg98910[[#This Row],[Number of adults aged 69 eligible in quarter 1]]*100</f>
        <v>1.7502668089647813</v>
      </c>
      <c r="R49" s="21">
        <v>4492</v>
      </c>
      <c r="S49" s="21">
        <v>495</v>
      </c>
      <c r="T49" s="20">
        <f>uptake_in_those_aged_70_by_ccg98910[[#This Row],[Number of adults aged 70 vaccinated in quarter 1]]/uptake_in_those_aged_70_by_ccg98910[[#This Row],[Number of adults aged 70 eligible in quarter 1]]*100</f>
        <v>11.019590382902939</v>
      </c>
      <c r="U49">
        <v>4357</v>
      </c>
      <c r="V49">
        <v>2341</v>
      </c>
      <c r="W49" s="20">
        <f>uptake_in_those_aged_70_by_ccg98910[[#This Row],[Number of adults aged 71 vaccinated in quarter 1]]/uptake_in_those_aged_70_by_ccg98910[[#This Row],[Number of adults aged 71 eligible in quarter 1]]*100</f>
        <v>53.729630479687863</v>
      </c>
      <c r="X49">
        <v>4551</v>
      </c>
      <c r="Y49">
        <v>1445</v>
      </c>
      <c r="Z49" s="20">
        <f>uptake_in_those_aged_70_by_ccg98910[[#This Row],[Number of adults aged 72 vaccinated in quarter 1]]/uptake_in_those_aged_70_by_ccg98910[[#This Row],[Number of adults aged 72 eligible in quarter 1]]*100</f>
        <v>31.751263458580532</v>
      </c>
      <c r="AA49" s="21">
        <v>4213</v>
      </c>
      <c r="AB49" s="21">
        <v>620</v>
      </c>
      <c r="AC49" s="25">
        <f>uptake_in_those_aged_70_by_ccg98910[[#This Row],[Number of adults aged 73 vaccinated in quarter 1]]/uptake_in_those_aged_70_by_ccg98910[[#This Row],[Number of adults aged 73 eligible in quarter 1]]*100</f>
        <v>14.71635414194161</v>
      </c>
      <c r="AD49" s="21">
        <v>4405</v>
      </c>
      <c r="AE49" s="21">
        <v>490</v>
      </c>
      <c r="AF49" s="20">
        <f>uptake_in_those_aged_70_by_ccg98910[[#This Row],[Number of adults aged 74 vaccinated in quarter 1]]/uptake_in_those_aged_70_by_ccg98910[[#This Row],[Number of adults aged 74 eligible in quarter 1]]*100</f>
        <v>11.12372304199773</v>
      </c>
      <c r="AG49" s="21">
        <v>4357</v>
      </c>
      <c r="AH49" s="21">
        <v>394</v>
      </c>
      <c r="AI49" s="20">
        <f>uptake_in_those_aged_70_by_ccg98910[[#This Row],[Number of adults aged 75 vaccinated in quarter 1]]/uptake_in_those_aged_70_by_ccg98910[[#This Row],[Number of adults aged 75 eligible in quarter 1]]*100</f>
        <v>9.0429194399816399</v>
      </c>
      <c r="AJ49" s="21">
        <v>4356</v>
      </c>
      <c r="AK49" s="21">
        <v>306</v>
      </c>
      <c r="AL49" s="20">
        <f>uptake_in_those_aged_70_by_ccg98910[[#This Row],[Number of adults aged 76 vaccinated in quarter 1]]/uptake_in_those_aged_70_by_ccg98910[[#This Row],[Number of adults aged 76 eligible in quarter 1]]*100</f>
        <v>7.0247933884297522</v>
      </c>
      <c r="AM49" s="21">
        <v>4745</v>
      </c>
      <c r="AN49" s="21">
        <v>263</v>
      </c>
      <c r="AO49" s="25">
        <f>uptake_in_those_aged_70_by_ccg98910[[#This Row],[Number of adults aged 77 vaccinated in quarter 1]]/uptake_in_those_aged_70_by_ccg98910[[#This Row],[Number of adults aged 77 eligible in quarter 1]]*100</f>
        <v>5.542676501580611</v>
      </c>
      <c r="AP49" s="21">
        <v>5231</v>
      </c>
      <c r="AQ49" s="21">
        <v>229</v>
      </c>
      <c r="AR49" s="25">
        <f>uptake_in_those_aged_70_by_ccg98910[[#This Row],[Number of adults aged 78 vaccinated in quarter 1]]/uptake_in_those_aged_70_by_ccg98910[[#This Row],[Number of adults aged 78 eligible in quarter 1]]*100</f>
        <v>4.3777480405276235</v>
      </c>
      <c r="AS49" s="21">
        <v>3894</v>
      </c>
      <c r="AT49" s="21">
        <v>139</v>
      </c>
      <c r="AU49" s="20">
        <f>uptake_in_those_aged_70_by_ccg98910[[#This Row],[Number of adults aged 79 vaccinated in quarter 1]]/uptake_in_those_aged_70_by_ccg98910[[#This Row],[Number of adults aged 79 eligible in quarter 1]]*100</f>
        <v>3.5695942475603495</v>
      </c>
      <c r="AV49" s="21">
        <v>3540</v>
      </c>
      <c r="AW49" s="21">
        <v>113</v>
      </c>
      <c r="AX49" s="25">
        <f>uptake_in_those_aged_70_by_ccg98910[[#This Row],[Number of adults aged 80 vaccinated in quarter 1]]/uptake_in_those_aged_70_by_ccg98910[[#This Row],[Number of adults aged 80 eligible in quarter 1]]*100</f>
        <v>3.1920903954802258</v>
      </c>
    </row>
    <row r="50" spans="1:50" x14ac:dyDescent="0.2">
      <c r="A50" t="s">
        <v>417</v>
      </c>
      <c r="B50" t="s">
        <v>418</v>
      </c>
      <c r="C50">
        <v>4983</v>
      </c>
      <c r="D50">
        <v>353</v>
      </c>
      <c r="E50" s="20">
        <f>uptake_in_those_aged_70_by_ccg98910[[#This Row],[Number of adults aged 65 vaccinated in quarter 1]]/uptake_in_those_aged_70_by_ccg98910[[#This Row],[Number of adults aged 65 eligible in quarter 1]]*100</f>
        <v>7.0840858920329124</v>
      </c>
      <c r="F50" s="35">
        <v>4566</v>
      </c>
      <c r="G50" s="35">
        <v>1764</v>
      </c>
      <c r="H50" s="20">
        <f>uptake_in_those_aged_70_by_ccg98910[[#This Row],[Number of adults aged 66 vaccinated in quarter 1]]/uptake_in_those_aged_70_by_ccg98910[[#This Row],[Number of adults aged 66 eligible in quarter 1]]*100</f>
        <v>38.633377135348226</v>
      </c>
      <c r="I50" s="21">
        <v>4542</v>
      </c>
      <c r="J50">
        <v>220</v>
      </c>
      <c r="K50" s="20">
        <f>uptake_in_those_aged_70_by_ccg98910[[#This Row],[Number of adults aged 67 vaccinated in quarter 1]]/uptake_in_those_aged_70_by_ccg98910[[#This Row],[Number of adults aged 67 eligible in quarter 1]]*100</f>
        <v>4.8436811977102598</v>
      </c>
      <c r="L50" s="21">
        <v>4291</v>
      </c>
      <c r="M50" s="21">
        <v>112</v>
      </c>
      <c r="N50" s="25">
        <f>uptake_in_those_aged_70_by_ccg98910[[#This Row],[Number of adults aged 68 vaccinated in quarter 1]]/uptake_in_those_aged_70_by_ccg98910[[#This Row],[Number of adults aged 68 eligible in quarter 1]]*100</f>
        <v>2.6101141924959217</v>
      </c>
      <c r="O50" s="21">
        <v>4255</v>
      </c>
      <c r="P50" s="21">
        <v>99</v>
      </c>
      <c r="Q50" s="25">
        <f>uptake_in_those_aged_70_by_ccg98910[[#This Row],[Number of adults aged 69 vaccinated in quarter 1]]/uptake_in_those_aged_70_by_ccg98910[[#This Row],[Number of adults aged 69 eligible in quarter 1]]*100</f>
        <v>2.326674500587544</v>
      </c>
      <c r="R50" s="21">
        <v>3968</v>
      </c>
      <c r="S50" s="21">
        <v>457</v>
      </c>
      <c r="T50" s="20">
        <f>uptake_in_those_aged_70_by_ccg98910[[#This Row],[Number of adults aged 70 vaccinated in quarter 1]]/uptake_in_those_aged_70_by_ccg98910[[#This Row],[Number of adults aged 70 eligible in quarter 1]]*100</f>
        <v>11.517137096774194</v>
      </c>
      <c r="U50">
        <v>3837</v>
      </c>
      <c r="V50">
        <v>1911</v>
      </c>
      <c r="W50" s="20">
        <f>uptake_in_those_aged_70_by_ccg98910[[#This Row],[Number of adults aged 71 vaccinated in quarter 1]]/uptake_in_those_aged_70_by_ccg98910[[#This Row],[Number of adults aged 71 eligible in quarter 1]]*100</f>
        <v>49.804534792806884</v>
      </c>
      <c r="X50">
        <v>3957</v>
      </c>
      <c r="Y50">
        <v>1182</v>
      </c>
      <c r="Z50" s="20">
        <f>uptake_in_those_aged_70_by_ccg98910[[#This Row],[Number of adults aged 72 vaccinated in quarter 1]]/uptake_in_those_aged_70_by_ccg98910[[#This Row],[Number of adults aged 72 eligible in quarter 1]]*100</f>
        <v>29.87111448066717</v>
      </c>
      <c r="AA50" s="21">
        <v>3731</v>
      </c>
      <c r="AB50" s="21">
        <v>656</v>
      </c>
      <c r="AC50" s="25">
        <f>uptake_in_those_aged_70_by_ccg98910[[#This Row],[Number of adults aged 73 vaccinated in quarter 1]]/uptake_in_those_aged_70_by_ccg98910[[#This Row],[Number of adults aged 73 eligible in quarter 1]]*100</f>
        <v>17.582417582417584</v>
      </c>
      <c r="AD50" s="21">
        <v>3777</v>
      </c>
      <c r="AE50" s="21">
        <v>460</v>
      </c>
      <c r="AF50" s="20">
        <f>uptake_in_those_aged_70_by_ccg98910[[#This Row],[Number of adults aged 74 vaccinated in quarter 1]]/uptake_in_those_aged_70_by_ccg98910[[#This Row],[Number of adults aged 74 eligible in quarter 1]]*100</f>
        <v>12.178978024887478</v>
      </c>
      <c r="AG50" s="21">
        <v>3816</v>
      </c>
      <c r="AH50" s="21">
        <v>378</v>
      </c>
      <c r="AI50" s="20">
        <f>uptake_in_those_aged_70_by_ccg98910[[#This Row],[Number of adults aged 75 vaccinated in quarter 1]]/uptake_in_those_aged_70_by_ccg98910[[#This Row],[Number of adults aged 75 eligible in quarter 1]]*100</f>
        <v>9.9056603773584904</v>
      </c>
      <c r="AJ50" s="21">
        <v>3711</v>
      </c>
      <c r="AK50" s="21">
        <v>265</v>
      </c>
      <c r="AL50" s="20">
        <f>uptake_in_those_aged_70_by_ccg98910[[#This Row],[Number of adults aged 76 vaccinated in quarter 1]]/uptake_in_those_aged_70_by_ccg98910[[#This Row],[Number of adults aged 76 eligible in quarter 1]]*100</f>
        <v>7.1409323632444082</v>
      </c>
      <c r="AM50" s="21">
        <v>3959</v>
      </c>
      <c r="AN50" s="21">
        <v>244</v>
      </c>
      <c r="AO50" s="25">
        <f>uptake_in_those_aged_70_by_ccg98910[[#This Row],[Number of adults aged 77 vaccinated in quarter 1]]/uptake_in_those_aged_70_by_ccg98910[[#This Row],[Number of adults aged 77 eligible in quarter 1]]*100</f>
        <v>6.1631725183127051</v>
      </c>
      <c r="AP50" s="21">
        <v>4270</v>
      </c>
      <c r="AQ50" s="21">
        <v>242</v>
      </c>
      <c r="AR50" s="25">
        <f>uptake_in_those_aged_70_by_ccg98910[[#This Row],[Number of adults aged 78 vaccinated in quarter 1]]/uptake_in_those_aged_70_by_ccg98910[[#This Row],[Number of adults aged 78 eligible in quarter 1]]*100</f>
        <v>5.6674473067915692</v>
      </c>
      <c r="AS50" s="21">
        <v>3205</v>
      </c>
      <c r="AT50" s="21">
        <v>105</v>
      </c>
      <c r="AU50" s="20">
        <f>uptake_in_those_aged_70_by_ccg98910[[#This Row],[Number of adults aged 79 vaccinated in quarter 1]]/uptake_in_those_aged_70_by_ccg98910[[#This Row],[Number of adults aged 79 eligible in quarter 1]]*100</f>
        <v>3.2761310452418098</v>
      </c>
      <c r="AV50" s="21">
        <v>2990</v>
      </c>
      <c r="AW50" s="21">
        <v>103</v>
      </c>
      <c r="AX50" s="25">
        <f>uptake_in_those_aged_70_by_ccg98910[[#This Row],[Number of adults aged 80 vaccinated in quarter 1]]/uptake_in_those_aged_70_by_ccg98910[[#This Row],[Number of adults aged 80 eligible in quarter 1]]*100</f>
        <v>3.4448160535117061</v>
      </c>
    </row>
    <row r="51" spans="1:50" x14ac:dyDescent="0.2">
      <c r="A51" t="s">
        <v>419</v>
      </c>
      <c r="B51" t="s">
        <v>420</v>
      </c>
      <c r="C51">
        <v>4769</v>
      </c>
      <c r="D51">
        <v>295</v>
      </c>
      <c r="E51" s="20">
        <f>uptake_in_those_aged_70_by_ccg98910[[#This Row],[Number of adults aged 65 vaccinated in quarter 1]]/uptake_in_those_aged_70_by_ccg98910[[#This Row],[Number of adults aged 65 eligible in quarter 1]]*100</f>
        <v>6.1857831830572447</v>
      </c>
      <c r="F51" s="35">
        <v>4763</v>
      </c>
      <c r="G51" s="35">
        <v>1694</v>
      </c>
      <c r="H51" s="20">
        <f>uptake_in_those_aged_70_by_ccg98910[[#This Row],[Number of adults aged 66 vaccinated in quarter 1]]/uptake_in_those_aged_70_by_ccg98910[[#This Row],[Number of adults aged 66 eligible in quarter 1]]*100</f>
        <v>35.565819861431869</v>
      </c>
      <c r="I51" s="21">
        <v>4551</v>
      </c>
      <c r="J51">
        <v>160</v>
      </c>
      <c r="K51" s="20">
        <f>uptake_in_those_aged_70_by_ccg98910[[#This Row],[Number of adults aged 67 vaccinated in quarter 1]]/uptake_in_those_aged_70_by_ccg98910[[#This Row],[Number of adults aged 67 eligible in quarter 1]]*100</f>
        <v>3.5157108327840034</v>
      </c>
      <c r="L51" s="21">
        <v>4319</v>
      </c>
      <c r="M51" s="21">
        <v>82</v>
      </c>
      <c r="N51" s="25">
        <f>uptake_in_those_aged_70_by_ccg98910[[#This Row],[Number of adults aged 68 vaccinated in quarter 1]]/uptake_in_those_aged_70_by_ccg98910[[#This Row],[Number of adults aged 68 eligible in quarter 1]]*100</f>
        <v>1.8985876360268581</v>
      </c>
      <c r="O51" s="21">
        <v>4239</v>
      </c>
      <c r="P51" s="21">
        <v>79</v>
      </c>
      <c r="Q51" s="25">
        <f>uptake_in_those_aged_70_by_ccg98910[[#This Row],[Number of adults aged 69 vaccinated in quarter 1]]/uptake_in_those_aged_70_by_ccg98910[[#This Row],[Number of adults aged 69 eligible in quarter 1]]*100</f>
        <v>1.8636470865770229</v>
      </c>
      <c r="R51" s="21">
        <v>4133</v>
      </c>
      <c r="S51" s="21">
        <v>371</v>
      </c>
      <c r="T51" s="20">
        <f>uptake_in_those_aged_70_by_ccg98910[[#This Row],[Number of adults aged 70 vaccinated in quarter 1]]/uptake_in_those_aged_70_by_ccg98910[[#This Row],[Number of adults aged 70 eligible in quarter 1]]*100</f>
        <v>8.9765303653520458</v>
      </c>
      <c r="U51">
        <v>4115</v>
      </c>
      <c r="V51">
        <v>2051</v>
      </c>
      <c r="W51" s="20">
        <f>uptake_in_those_aged_70_by_ccg98910[[#This Row],[Number of adults aged 71 vaccinated in quarter 1]]/uptake_in_those_aged_70_by_ccg98910[[#This Row],[Number of adults aged 71 eligible in quarter 1]]*100</f>
        <v>49.842041312272173</v>
      </c>
      <c r="X51">
        <v>4127</v>
      </c>
      <c r="Y51">
        <v>1261</v>
      </c>
      <c r="Z51" s="20">
        <f>uptake_in_those_aged_70_by_ccg98910[[#This Row],[Number of adults aged 72 vaccinated in quarter 1]]/uptake_in_those_aged_70_by_ccg98910[[#This Row],[Number of adults aged 72 eligible in quarter 1]]*100</f>
        <v>30.554882481221224</v>
      </c>
      <c r="AA51" s="21">
        <v>3873</v>
      </c>
      <c r="AB51" s="21">
        <v>695</v>
      </c>
      <c r="AC51" s="25">
        <f>uptake_in_those_aged_70_by_ccg98910[[#This Row],[Number of adults aged 73 vaccinated in quarter 1]]/uptake_in_those_aged_70_by_ccg98910[[#This Row],[Number of adults aged 73 eligible in quarter 1]]*100</f>
        <v>17.944745675187193</v>
      </c>
      <c r="AD51" s="21">
        <v>3870</v>
      </c>
      <c r="AE51" s="21">
        <v>519</v>
      </c>
      <c r="AF51" s="20">
        <f>uptake_in_those_aged_70_by_ccg98910[[#This Row],[Number of adults aged 74 vaccinated in quarter 1]]/uptake_in_those_aged_70_by_ccg98910[[#This Row],[Number of adults aged 74 eligible in quarter 1]]*100</f>
        <v>13.410852713178295</v>
      </c>
      <c r="AG51" s="21">
        <v>3917</v>
      </c>
      <c r="AH51" s="21">
        <v>439</v>
      </c>
      <c r="AI51" s="20">
        <f>uptake_in_those_aged_70_by_ccg98910[[#This Row],[Number of adults aged 75 vaccinated in quarter 1]]/uptake_in_those_aged_70_by_ccg98910[[#This Row],[Number of adults aged 75 eligible in quarter 1]]*100</f>
        <v>11.207556803676283</v>
      </c>
      <c r="AJ51" s="21">
        <v>4099</v>
      </c>
      <c r="AK51" s="21">
        <v>328</v>
      </c>
      <c r="AL51" s="20">
        <f>uptake_in_those_aged_70_by_ccg98910[[#This Row],[Number of adults aged 76 vaccinated in quarter 1]]/uptake_in_those_aged_70_by_ccg98910[[#This Row],[Number of adults aged 76 eligible in quarter 1]]*100</f>
        <v>8.0019516955354959</v>
      </c>
      <c r="AM51" s="21">
        <v>4207</v>
      </c>
      <c r="AN51" s="21">
        <v>291</v>
      </c>
      <c r="AO51" s="25">
        <f>uptake_in_those_aged_70_by_ccg98910[[#This Row],[Number of adults aged 77 vaccinated in quarter 1]]/uptake_in_those_aged_70_by_ccg98910[[#This Row],[Number of adults aged 77 eligible in quarter 1]]*100</f>
        <v>6.9170430235322087</v>
      </c>
      <c r="AP51" s="21">
        <v>4338</v>
      </c>
      <c r="AQ51" s="21">
        <v>214</v>
      </c>
      <c r="AR51" s="25">
        <f>uptake_in_those_aged_70_by_ccg98910[[#This Row],[Number of adults aged 78 vaccinated in quarter 1]]/uptake_in_those_aged_70_by_ccg98910[[#This Row],[Number of adults aged 78 eligible in quarter 1]]*100</f>
        <v>4.9331489165514064</v>
      </c>
      <c r="AS51" s="21">
        <v>3626</v>
      </c>
      <c r="AT51" s="21">
        <v>141</v>
      </c>
      <c r="AU51" s="20">
        <f>uptake_in_those_aged_70_by_ccg98910[[#This Row],[Number of adults aged 79 vaccinated in quarter 1]]/uptake_in_those_aged_70_by_ccg98910[[#This Row],[Number of adults aged 79 eligible in quarter 1]]*100</f>
        <v>3.8885824600110315</v>
      </c>
      <c r="AV51" s="21">
        <v>3266</v>
      </c>
      <c r="AW51" s="21">
        <v>104</v>
      </c>
      <c r="AX51" s="25">
        <f>uptake_in_those_aged_70_by_ccg98910[[#This Row],[Number of adults aged 80 vaccinated in quarter 1]]/uptake_in_those_aged_70_by_ccg98910[[#This Row],[Number of adults aged 80 eligible in quarter 1]]*100</f>
        <v>3.1843233312921009</v>
      </c>
    </row>
    <row r="52" spans="1:50" x14ac:dyDescent="0.2">
      <c r="A52" t="s">
        <v>421</v>
      </c>
      <c r="B52" t="s">
        <v>422</v>
      </c>
      <c r="C52">
        <v>8463</v>
      </c>
      <c r="D52">
        <v>526</v>
      </c>
      <c r="E52" s="20">
        <f>uptake_in_those_aged_70_by_ccg98910[[#This Row],[Number of adults aged 65 vaccinated in quarter 1]]/uptake_in_those_aged_70_by_ccg98910[[#This Row],[Number of adults aged 65 eligible in quarter 1]]*100</f>
        <v>6.215290086257828</v>
      </c>
      <c r="F52" s="35">
        <v>8282</v>
      </c>
      <c r="G52" s="35">
        <v>2825</v>
      </c>
      <c r="H52" s="20">
        <f>uptake_in_those_aged_70_by_ccg98910[[#This Row],[Number of adults aged 66 vaccinated in quarter 1]]/uptake_in_those_aged_70_by_ccg98910[[#This Row],[Number of adults aged 66 eligible in quarter 1]]*100</f>
        <v>34.110118328906061</v>
      </c>
      <c r="I52" s="21">
        <v>8098</v>
      </c>
      <c r="J52">
        <v>254</v>
      </c>
      <c r="K52" s="20">
        <f>uptake_in_those_aged_70_by_ccg98910[[#This Row],[Number of adults aged 67 vaccinated in quarter 1]]/uptake_in_those_aged_70_by_ccg98910[[#This Row],[Number of adults aged 67 eligible in quarter 1]]*100</f>
        <v>3.1365769325759447</v>
      </c>
      <c r="L52" s="21">
        <v>8042</v>
      </c>
      <c r="M52" s="21">
        <v>154</v>
      </c>
      <c r="N52" s="25">
        <f>uptake_in_those_aged_70_by_ccg98910[[#This Row],[Number of adults aged 68 vaccinated in quarter 1]]/uptake_in_those_aged_70_by_ccg98910[[#This Row],[Number of adults aged 68 eligible in quarter 1]]*100</f>
        <v>1.9149465307137528</v>
      </c>
      <c r="O52" s="21">
        <v>7777</v>
      </c>
      <c r="P52" s="21">
        <v>169</v>
      </c>
      <c r="Q52" s="25">
        <f>uptake_in_those_aged_70_by_ccg98910[[#This Row],[Number of adults aged 69 vaccinated in quarter 1]]/uptake_in_those_aged_70_by_ccg98910[[#This Row],[Number of adults aged 69 eligible in quarter 1]]*100</f>
        <v>2.1730744503021731</v>
      </c>
      <c r="R52" s="21">
        <v>7324</v>
      </c>
      <c r="S52" s="21">
        <v>739</v>
      </c>
      <c r="T52" s="20">
        <f>uptake_in_those_aged_70_by_ccg98910[[#This Row],[Number of adults aged 70 vaccinated in quarter 1]]/uptake_in_those_aged_70_by_ccg98910[[#This Row],[Number of adults aged 70 eligible in quarter 1]]*100</f>
        <v>10.09011469142545</v>
      </c>
      <c r="U52">
        <v>7330</v>
      </c>
      <c r="V52">
        <v>3335</v>
      </c>
      <c r="W52" s="20">
        <f>uptake_in_those_aged_70_by_ccg98910[[#This Row],[Number of adults aged 71 vaccinated in quarter 1]]/uptake_in_those_aged_70_by_ccg98910[[#This Row],[Number of adults aged 71 eligible in quarter 1]]*100</f>
        <v>45.497953615279677</v>
      </c>
      <c r="X52">
        <v>7333</v>
      </c>
      <c r="Y52">
        <v>2089</v>
      </c>
      <c r="Z52" s="20">
        <f>uptake_in_those_aged_70_by_ccg98910[[#This Row],[Number of adults aged 72 vaccinated in quarter 1]]/uptake_in_those_aged_70_by_ccg98910[[#This Row],[Number of adults aged 72 eligible in quarter 1]]*100</f>
        <v>28.487658529933178</v>
      </c>
      <c r="AA52" s="21">
        <v>7006</v>
      </c>
      <c r="AB52" s="21">
        <v>1245</v>
      </c>
      <c r="AC52" s="25">
        <f>uptake_in_those_aged_70_by_ccg98910[[#This Row],[Number of adults aged 73 vaccinated in quarter 1]]/uptake_in_those_aged_70_by_ccg98910[[#This Row],[Number of adults aged 73 eligible in quarter 1]]*100</f>
        <v>17.770482443619752</v>
      </c>
      <c r="AD52" s="21">
        <v>7085</v>
      </c>
      <c r="AE52" s="21">
        <v>1043</v>
      </c>
      <c r="AF52" s="20">
        <f>uptake_in_those_aged_70_by_ccg98910[[#This Row],[Number of adults aged 74 vaccinated in quarter 1]]/uptake_in_those_aged_70_by_ccg98910[[#This Row],[Number of adults aged 74 eligible in quarter 1]]*100</f>
        <v>14.721242060691603</v>
      </c>
      <c r="AG52" s="21">
        <v>7077</v>
      </c>
      <c r="AH52" s="21">
        <v>824</v>
      </c>
      <c r="AI52" s="20">
        <f>uptake_in_those_aged_70_by_ccg98910[[#This Row],[Number of adults aged 75 vaccinated in quarter 1]]/uptake_in_those_aged_70_by_ccg98910[[#This Row],[Number of adults aged 75 eligible in quarter 1]]*100</f>
        <v>11.643351702698885</v>
      </c>
      <c r="AJ52" s="21">
        <v>7403</v>
      </c>
      <c r="AK52" s="21">
        <v>623</v>
      </c>
      <c r="AL52" s="20">
        <f>uptake_in_those_aged_70_by_ccg98910[[#This Row],[Number of adults aged 76 vaccinated in quarter 1]]/uptake_in_those_aged_70_by_ccg98910[[#This Row],[Number of adults aged 76 eligible in quarter 1]]*100</f>
        <v>8.4155072267999458</v>
      </c>
      <c r="AM52" s="21">
        <v>7529</v>
      </c>
      <c r="AN52" s="21">
        <v>486</v>
      </c>
      <c r="AO52" s="25">
        <f>uptake_in_those_aged_70_by_ccg98910[[#This Row],[Number of adults aged 77 vaccinated in quarter 1]]/uptake_in_those_aged_70_by_ccg98910[[#This Row],[Number of adults aged 77 eligible in quarter 1]]*100</f>
        <v>6.4550405100278914</v>
      </c>
      <c r="AP52" s="21">
        <v>8367</v>
      </c>
      <c r="AQ52" s="21">
        <v>494</v>
      </c>
      <c r="AR52" s="25">
        <f>uptake_in_those_aged_70_by_ccg98910[[#This Row],[Number of adults aged 78 vaccinated in quarter 1]]/uptake_in_those_aged_70_by_ccg98910[[#This Row],[Number of adults aged 78 eligible in quarter 1]]*100</f>
        <v>5.9041472451296766</v>
      </c>
      <c r="AS52" s="21">
        <v>6583</v>
      </c>
      <c r="AT52" s="21">
        <v>281</v>
      </c>
      <c r="AU52" s="20">
        <f>uptake_in_those_aged_70_by_ccg98910[[#This Row],[Number of adults aged 79 vaccinated in quarter 1]]/uptake_in_those_aged_70_by_ccg98910[[#This Row],[Number of adults aged 79 eligible in quarter 1]]*100</f>
        <v>4.2685705605347106</v>
      </c>
      <c r="AV52" s="21">
        <v>5664</v>
      </c>
      <c r="AW52" s="21">
        <v>214</v>
      </c>
      <c r="AX52" s="25">
        <f>uptake_in_those_aged_70_by_ccg98910[[#This Row],[Number of adults aged 80 vaccinated in quarter 1]]/uptake_in_those_aged_70_by_ccg98910[[#This Row],[Number of adults aged 80 eligible in quarter 1]]*100</f>
        <v>3.7782485875706215</v>
      </c>
    </row>
    <row r="53" spans="1:50" x14ac:dyDescent="0.2">
      <c r="A53" t="s">
        <v>423</v>
      </c>
      <c r="B53" t="s">
        <v>424</v>
      </c>
      <c r="C53">
        <v>28</v>
      </c>
      <c r="D53">
        <v>2</v>
      </c>
      <c r="E53" s="20">
        <f>uptake_in_those_aged_70_by_ccg98910[[#This Row],[Number of adults aged 65 vaccinated in quarter 1]]/uptake_in_those_aged_70_by_ccg98910[[#This Row],[Number of adults aged 65 eligible in quarter 1]]*100</f>
        <v>7.1428571428571423</v>
      </c>
      <c r="F53" s="35">
        <v>22</v>
      </c>
      <c r="G53" s="35">
        <v>11</v>
      </c>
      <c r="H53" s="20">
        <f>uptake_in_those_aged_70_by_ccg98910[[#This Row],[Number of adults aged 66 vaccinated in quarter 1]]/uptake_in_those_aged_70_by_ccg98910[[#This Row],[Number of adults aged 66 eligible in quarter 1]]*100</f>
        <v>50</v>
      </c>
      <c r="I53" s="21">
        <v>24</v>
      </c>
      <c r="J53">
        <v>0</v>
      </c>
      <c r="K53" s="20">
        <f>uptake_in_those_aged_70_by_ccg98910[[#This Row],[Number of adults aged 67 vaccinated in quarter 1]]/uptake_in_those_aged_70_by_ccg98910[[#This Row],[Number of adults aged 67 eligible in quarter 1]]*100</f>
        <v>0</v>
      </c>
      <c r="L53" s="21">
        <v>25</v>
      </c>
      <c r="M53" s="21">
        <v>0</v>
      </c>
      <c r="N53" s="25">
        <f>uptake_in_those_aged_70_by_ccg98910[[#This Row],[Number of adults aged 68 vaccinated in quarter 1]]/uptake_in_those_aged_70_by_ccg98910[[#This Row],[Number of adults aged 68 eligible in quarter 1]]*100</f>
        <v>0</v>
      </c>
      <c r="O53" s="21">
        <v>15</v>
      </c>
      <c r="P53" s="21">
        <v>0</v>
      </c>
      <c r="Q53" s="25">
        <f>uptake_in_those_aged_70_by_ccg98910[[#This Row],[Number of adults aged 69 vaccinated in quarter 1]]/uptake_in_those_aged_70_by_ccg98910[[#This Row],[Number of adults aged 69 eligible in quarter 1]]*100</f>
        <v>0</v>
      </c>
      <c r="R53" s="21">
        <v>22</v>
      </c>
      <c r="S53" s="21">
        <v>5</v>
      </c>
      <c r="T53" s="20">
        <f>uptake_in_those_aged_70_by_ccg98910[[#This Row],[Number of adults aged 70 vaccinated in quarter 1]]/uptake_in_those_aged_70_by_ccg98910[[#This Row],[Number of adults aged 70 eligible in quarter 1]]*100</f>
        <v>22.727272727272727</v>
      </c>
      <c r="U53">
        <v>21</v>
      </c>
      <c r="V53">
        <v>6</v>
      </c>
      <c r="W53" s="20">
        <f>uptake_in_those_aged_70_by_ccg98910[[#This Row],[Number of adults aged 71 vaccinated in quarter 1]]/uptake_in_those_aged_70_by_ccg98910[[#This Row],[Number of adults aged 71 eligible in quarter 1]]*100</f>
        <v>28.571428571428569</v>
      </c>
      <c r="X53">
        <v>25</v>
      </c>
      <c r="Y53">
        <v>2</v>
      </c>
      <c r="Z53" s="20">
        <f>uptake_in_those_aged_70_by_ccg98910[[#This Row],[Number of adults aged 72 vaccinated in quarter 1]]/uptake_in_those_aged_70_by_ccg98910[[#This Row],[Number of adults aged 72 eligible in quarter 1]]*100</f>
        <v>8</v>
      </c>
      <c r="AA53" s="21">
        <v>25</v>
      </c>
      <c r="AB53" s="21">
        <v>0</v>
      </c>
      <c r="AC53" s="25">
        <f>uptake_in_those_aged_70_by_ccg98910[[#This Row],[Number of adults aged 73 vaccinated in quarter 1]]/uptake_in_those_aged_70_by_ccg98910[[#This Row],[Number of adults aged 73 eligible in quarter 1]]*100</f>
        <v>0</v>
      </c>
      <c r="AD53" s="21">
        <v>25</v>
      </c>
      <c r="AE53" s="21">
        <v>1</v>
      </c>
      <c r="AF53" s="20">
        <f>uptake_in_those_aged_70_by_ccg98910[[#This Row],[Number of adults aged 74 vaccinated in quarter 1]]/uptake_in_those_aged_70_by_ccg98910[[#This Row],[Number of adults aged 74 eligible in quarter 1]]*100</f>
        <v>4</v>
      </c>
      <c r="AG53" s="21">
        <v>27</v>
      </c>
      <c r="AH53" s="21">
        <v>0</v>
      </c>
      <c r="AI53" s="20">
        <f>uptake_in_those_aged_70_by_ccg98910[[#This Row],[Number of adults aged 75 vaccinated in quarter 1]]/uptake_in_those_aged_70_by_ccg98910[[#This Row],[Number of adults aged 75 eligible in quarter 1]]*100</f>
        <v>0</v>
      </c>
      <c r="AJ53" s="21">
        <v>18</v>
      </c>
      <c r="AK53" s="21">
        <v>0</v>
      </c>
      <c r="AL53" s="20">
        <f>uptake_in_those_aged_70_by_ccg98910[[#This Row],[Number of adults aged 76 vaccinated in quarter 1]]/uptake_in_those_aged_70_by_ccg98910[[#This Row],[Number of adults aged 76 eligible in quarter 1]]*100</f>
        <v>0</v>
      </c>
      <c r="AM53" s="21">
        <v>26</v>
      </c>
      <c r="AN53" s="21">
        <v>0</v>
      </c>
      <c r="AO53" s="25">
        <f>uptake_in_those_aged_70_by_ccg98910[[#This Row],[Number of adults aged 77 vaccinated in quarter 1]]/uptake_in_those_aged_70_by_ccg98910[[#This Row],[Number of adults aged 77 eligible in quarter 1]]*100</f>
        <v>0</v>
      </c>
      <c r="AP53" s="21">
        <v>29</v>
      </c>
      <c r="AQ53" s="21">
        <v>0</v>
      </c>
      <c r="AR53" s="25">
        <f>uptake_in_those_aged_70_by_ccg98910[[#This Row],[Number of adults aged 78 vaccinated in quarter 1]]/uptake_in_those_aged_70_by_ccg98910[[#This Row],[Number of adults aged 78 eligible in quarter 1]]*100</f>
        <v>0</v>
      </c>
      <c r="AS53" s="21">
        <v>29</v>
      </c>
      <c r="AT53" s="21">
        <v>0</v>
      </c>
      <c r="AU53" s="20">
        <f>uptake_in_those_aged_70_by_ccg98910[[#This Row],[Number of adults aged 79 vaccinated in quarter 1]]/uptake_in_those_aged_70_by_ccg98910[[#This Row],[Number of adults aged 79 eligible in quarter 1]]*100</f>
        <v>0</v>
      </c>
      <c r="AV53" s="21">
        <v>25</v>
      </c>
      <c r="AW53" s="21">
        <v>0</v>
      </c>
      <c r="AX53" s="25">
        <f>uptake_in_those_aged_70_by_ccg98910[[#This Row],[Number of adults aged 80 vaccinated in quarter 1]]/uptake_in_those_aged_70_by_ccg98910[[#This Row],[Number of adults aged 80 eligible in quarter 1]]*100</f>
        <v>0</v>
      </c>
    </row>
    <row r="54" spans="1:50" x14ac:dyDescent="0.2">
      <c r="A54" t="s">
        <v>425</v>
      </c>
      <c r="B54" t="s">
        <v>426</v>
      </c>
      <c r="C54">
        <v>6907</v>
      </c>
      <c r="D54">
        <v>472</v>
      </c>
      <c r="E54" s="20">
        <f>uptake_in_those_aged_70_by_ccg98910[[#This Row],[Number of adults aged 65 vaccinated in quarter 1]]/uptake_in_those_aged_70_by_ccg98910[[#This Row],[Number of adults aged 65 eligible in quarter 1]]*100</f>
        <v>6.833647024757493</v>
      </c>
      <c r="F54" s="35">
        <v>6898</v>
      </c>
      <c r="G54" s="35">
        <v>2681</v>
      </c>
      <c r="H54" s="20">
        <f>uptake_in_those_aged_70_by_ccg98910[[#This Row],[Number of adults aged 66 vaccinated in quarter 1]]/uptake_in_those_aged_70_by_ccg98910[[#This Row],[Number of adults aged 66 eligible in quarter 1]]*100</f>
        <v>38.866338069005508</v>
      </c>
      <c r="I54" s="21">
        <v>6488</v>
      </c>
      <c r="J54">
        <v>123</v>
      </c>
      <c r="K54" s="20">
        <f>uptake_in_those_aged_70_by_ccg98910[[#This Row],[Number of adults aged 67 vaccinated in quarter 1]]/uptake_in_those_aged_70_by_ccg98910[[#This Row],[Number of adults aged 67 eligible in quarter 1]]*100</f>
        <v>1.8958076448828607</v>
      </c>
      <c r="L54" s="21">
        <v>6180</v>
      </c>
      <c r="M54" s="21">
        <v>110</v>
      </c>
      <c r="N54" s="25">
        <f>uptake_in_those_aged_70_by_ccg98910[[#This Row],[Number of adults aged 68 vaccinated in quarter 1]]/uptake_in_those_aged_70_by_ccg98910[[#This Row],[Number of adults aged 68 eligible in quarter 1]]*100</f>
        <v>1.7799352750809061</v>
      </c>
      <c r="O54" s="21">
        <v>5946</v>
      </c>
      <c r="P54" s="21">
        <v>117</v>
      </c>
      <c r="Q54" s="25">
        <f>uptake_in_those_aged_70_by_ccg98910[[#This Row],[Number of adults aged 69 vaccinated in quarter 1]]/uptake_in_those_aged_70_by_ccg98910[[#This Row],[Number of adults aged 69 eligible in quarter 1]]*100</f>
        <v>1.9677093844601412</v>
      </c>
      <c r="R54" s="21">
        <v>5692</v>
      </c>
      <c r="S54" s="21">
        <v>609</v>
      </c>
      <c r="T54" s="20">
        <f>uptake_in_those_aged_70_by_ccg98910[[#This Row],[Number of adults aged 70 vaccinated in quarter 1]]/uptake_in_those_aged_70_by_ccg98910[[#This Row],[Number of adults aged 70 eligible in quarter 1]]*100</f>
        <v>10.699226985242445</v>
      </c>
      <c r="U54">
        <v>5730</v>
      </c>
      <c r="V54">
        <v>2878</v>
      </c>
      <c r="W54" s="20">
        <f>uptake_in_those_aged_70_by_ccg98910[[#This Row],[Number of adults aged 71 vaccinated in quarter 1]]/uptake_in_those_aged_70_by_ccg98910[[#This Row],[Number of adults aged 71 eligible in quarter 1]]*100</f>
        <v>50.226876090750437</v>
      </c>
      <c r="X54">
        <v>5728</v>
      </c>
      <c r="Y54">
        <v>1562</v>
      </c>
      <c r="Z54" s="20">
        <f>uptake_in_those_aged_70_by_ccg98910[[#This Row],[Number of adults aged 72 vaccinated in quarter 1]]/uptake_in_those_aged_70_by_ccg98910[[#This Row],[Number of adults aged 72 eligible in quarter 1]]*100</f>
        <v>27.269553072625698</v>
      </c>
      <c r="AA54" s="21">
        <v>5447</v>
      </c>
      <c r="AB54" s="21">
        <v>983</v>
      </c>
      <c r="AC54" s="25">
        <f>uptake_in_those_aged_70_by_ccg98910[[#This Row],[Number of adults aged 73 vaccinated in quarter 1]]/uptake_in_those_aged_70_by_ccg98910[[#This Row],[Number of adults aged 73 eligible in quarter 1]]*100</f>
        <v>18.046631173122822</v>
      </c>
      <c r="AD54" s="21">
        <v>5375</v>
      </c>
      <c r="AE54" s="21">
        <v>714</v>
      </c>
      <c r="AF54" s="20">
        <f>uptake_in_those_aged_70_by_ccg98910[[#This Row],[Number of adults aged 74 vaccinated in quarter 1]]/uptake_in_those_aged_70_by_ccg98910[[#This Row],[Number of adults aged 74 eligible in quarter 1]]*100</f>
        <v>13.28372093023256</v>
      </c>
      <c r="AG54" s="21">
        <v>5312</v>
      </c>
      <c r="AH54" s="21">
        <v>578</v>
      </c>
      <c r="AI54" s="20">
        <f>uptake_in_those_aged_70_by_ccg98910[[#This Row],[Number of adults aged 75 vaccinated in quarter 1]]/uptake_in_those_aged_70_by_ccg98910[[#This Row],[Number of adults aged 75 eligible in quarter 1]]*100</f>
        <v>10.881024096385543</v>
      </c>
      <c r="AJ54" s="21">
        <v>5536</v>
      </c>
      <c r="AK54" s="21">
        <v>487</v>
      </c>
      <c r="AL54" s="20">
        <f>uptake_in_those_aged_70_by_ccg98910[[#This Row],[Number of adults aged 76 vaccinated in quarter 1]]/uptake_in_those_aged_70_by_ccg98910[[#This Row],[Number of adults aged 76 eligible in quarter 1]]*100</f>
        <v>8.7969653179190761</v>
      </c>
      <c r="AM54" s="21">
        <v>5852</v>
      </c>
      <c r="AN54" s="21">
        <v>446</v>
      </c>
      <c r="AO54" s="25">
        <f>uptake_in_those_aged_70_by_ccg98910[[#This Row],[Number of adults aged 77 vaccinated in quarter 1]]/uptake_in_those_aged_70_by_ccg98910[[#This Row],[Number of adults aged 77 eligible in quarter 1]]*100</f>
        <v>7.6213260423786728</v>
      </c>
      <c r="AP54" s="21">
        <v>6254</v>
      </c>
      <c r="AQ54" s="21">
        <v>419</v>
      </c>
      <c r="AR54" s="25">
        <f>uptake_in_those_aged_70_by_ccg98910[[#This Row],[Number of adults aged 78 vaccinated in quarter 1]]/uptake_in_those_aged_70_by_ccg98910[[#This Row],[Number of adults aged 78 eligible in quarter 1]]*100</f>
        <v>6.6997121842021112</v>
      </c>
      <c r="AS54" s="21">
        <v>4865</v>
      </c>
      <c r="AT54" s="21">
        <v>265</v>
      </c>
      <c r="AU54" s="20">
        <f>uptake_in_those_aged_70_by_ccg98910[[#This Row],[Number of adults aged 79 vaccinated in quarter 1]]/uptake_in_those_aged_70_by_ccg98910[[#This Row],[Number of adults aged 79 eligible in quarter 1]]*100</f>
        <v>5.4470709146968135</v>
      </c>
      <c r="AV54" s="21">
        <v>4554</v>
      </c>
      <c r="AW54" s="21">
        <v>203</v>
      </c>
      <c r="AX54" s="25">
        <f>uptake_in_those_aged_70_by_ccg98910[[#This Row],[Number of adults aged 80 vaccinated in quarter 1]]/uptake_in_those_aged_70_by_ccg98910[[#This Row],[Number of adults aged 80 eligible in quarter 1]]*100</f>
        <v>4.4576196750109789</v>
      </c>
    </row>
    <row r="55" spans="1:50" x14ac:dyDescent="0.2">
      <c r="A55" t="s">
        <v>427</v>
      </c>
      <c r="B55" t="s">
        <v>428</v>
      </c>
      <c r="C55">
        <v>2047</v>
      </c>
      <c r="D55">
        <v>123</v>
      </c>
      <c r="E55" s="20">
        <f>uptake_in_those_aged_70_by_ccg98910[[#This Row],[Number of adults aged 65 vaccinated in quarter 1]]/uptake_in_those_aged_70_by_ccg98910[[#This Row],[Number of adults aged 65 eligible in quarter 1]]*100</f>
        <v>6.0087933561309228</v>
      </c>
      <c r="F55" s="35">
        <v>2001</v>
      </c>
      <c r="G55" s="35">
        <v>755</v>
      </c>
      <c r="H55" s="20">
        <f>uptake_in_those_aged_70_by_ccg98910[[#This Row],[Number of adults aged 66 vaccinated in quarter 1]]/uptake_in_those_aged_70_by_ccg98910[[#This Row],[Number of adults aged 66 eligible in quarter 1]]*100</f>
        <v>37.731134432783605</v>
      </c>
      <c r="I55" s="21">
        <v>1939</v>
      </c>
      <c r="J55">
        <v>31</v>
      </c>
      <c r="K55" s="20">
        <f>uptake_in_those_aged_70_by_ccg98910[[#This Row],[Number of adults aged 67 vaccinated in quarter 1]]/uptake_in_those_aged_70_by_ccg98910[[#This Row],[Number of adults aged 67 eligible in quarter 1]]*100</f>
        <v>1.5987622485817432</v>
      </c>
      <c r="L55" s="21">
        <v>1791</v>
      </c>
      <c r="M55" s="21">
        <v>21</v>
      </c>
      <c r="N55" s="25">
        <f>uptake_in_those_aged_70_by_ccg98910[[#This Row],[Number of adults aged 68 vaccinated in quarter 1]]/uptake_in_those_aged_70_by_ccg98910[[#This Row],[Number of adults aged 68 eligible in quarter 1]]*100</f>
        <v>1.1725293132328307</v>
      </c>
      <c r="O55" s="21">
        <v>1719</v>
      </c>
      <c r="P55" s="21">
        <v>27</v>
      </c>
      <c r="Q55" s="25">
        <f>uptake_in_those_aged_70_by_ccg98910[[#This Row],[Number of adults aged 69 vaccinated in quarter 1]]/uptake_in_those_aged_70_by_ccg98910[[#This Row],[Number of adults aged 69 eligible in quarter 1]]*100</f>
        <v>1.5706806282722512</v>
      </c>
      <c r="R55" s="21">
        <v>1687</v>
      </c>
      <c r="S55" s="21">
        <v>210</v>
      </c>
      <c r="T55" s="20">
        <f>uptake_in_those_aged_70_by_ccg98910[[#This Row],[Number of adults aged 70 vaccinated in quarter 1]]/uptake_in_those_aged_70_by_ccg98910[[#This Row],[Number of adults aged 70 eligible in quarter 1]]*100</f>
        <v>12.448132780082988</v>
      </c>
      <c r="U55">
        <v>1576</v>
      </c>
      <c r="V55">
        <v>838</v>
      </c>
      <c r="W55" s="20">
        <f>uptake_in_those_aged_70_by_ccg98910[[#This Row],[Number of adults aged 71 vaccinated in quarter 1]]/uptake_in_those_aged_70_by_ccg98910[[#This Row],[Number of adults aged 71 eligible in quarter 1]]*100</f>
        <v>53.172588832487314</v>
      </c>
      <c r="X55">
        <v>1499</v>
      </c>
      <c r="Y55">
        <v>352</v>
      </c>
      <c r="Z55" s="20">
        <f>uptake_in_those_aged_70_by_ccg98910[[#This Row],[Number of adults aged 72 vaccinated in quarter 1]]/uptake_in_those_aged_70_by_ccg98910[[#This Row],[Number of adults aged 72 eligible in quarter 1]]*100</f>
        <v>23.482321547698465</v>
      </c>
      <c r="AA55" s="21">
        <v>1435</v>
      </c>
      <c r="AB55" s="21">
        <v>270</v>
      </c>
      <c r="AC55" s="25">
        <f>uptake_in_those_aged_70_by_ccg98910[[#This Row],[Number of adults aged 73 vaccinated in quarter 1]]/uptake_in_those_aged_70_by_ccg98910[[#This Row],[Number of adults aged 73 eligible in quarter 1]]*100</f>
        <v>18.815331010452962</v>
      </c>
      <c r="AD55" s="21">
        <v>1478</v>
      </c>
      <c r="AE55" s="21">
        <v>233</v>
      </c>
      <c r="AF55" s="20">
        <f>uptake_in_those_aged_70_by_ccg98910[[#This Row],[Number of adults aged 74 vaccinated in quarter 1]]/uptake_in_those_aged_70_by_ccg98910[[#This Row],[Number of adults aged 74 eligible in quarter 1]]*100</f>
        <v>15.764546684709066</v>
      </c>
      <c r="AG55" s="21">
        <v>1477</v>
      </c>
      <c r="AH55" s="21">
        <v>186</v>
      </c>
      <c r="AI55" s="20">
        <f>uptake_in_those_aged_70_by_ccg98910[[#This Row],[Number of adults aged 75 vaccinated in quarter 1]]/uptake_in_those_aged_70_by_ccg98910[[#This Row],[Number of adults aged 75 eligible in quarter 1]]*100</f>
        <v>12.593094109681788</v>
      </c>
      <c r="AJ55" s="21">
        <v>1510</v>
      </c>
      <c r="AK55" s="21">
        <v>166</v>
      </c>
      <c r="AL55" s="20">
        <f>uptake_in_those_aged_70_by_ccg98910[[#This Row],[Number of adults aged 76 vaccinated in quarter 1]]/uptake_in_those_aged_70_by_ccg98910[[#This Row],[Number of adults aged 76 eligible in quarter 1]]*100</f>
        <v>10.993377483443709</v>
      </c>
      <c r="AM55" s="21">
        <v>1524</v>
      </c>
      <c r="AN55" s="21">
        <v>107</v>
      </c>
      <c r="AO55" s="25">
        <f>uptake_in_those_aged_70_by_ccg98910[[#This Row],[Number of adults aged 77 vaccinated in quarter 1]]/uptake_in_those_aged_70_by_ccg98910[[#This Row],[Number of adults aged 77 eligible in quarter 1]]*100</f>
        <v>7.0209973753280837</v>
      </c>
      <c r="AP55" s="21">
        <v>1592</v>
      </c>
      <c r="AQ55" s="21">
        <v>131</v>
      </c>
      <c r="AR55" s="25">
        <f>uptake_in_those_aged_70_by_ccg98910[[#This Row],[Number of adults aged 78 vaccinated in quarter 1]]/uptake_in_those_aged_70_by_ccg98910[[#This Row],[Number of adults aged 78 eligible in quarter 1]]*100</f>
        <v>8.2286432160804015</v>
      </c>
      <c r="AS55" s="21">
        <v>1310</v>
      </c>
      <c r="AT55" s="21">
        <v>58</v>
      </c>
      <c r="AU55" s="20">
        <f>uptake_in_those_aged_70_by_ccg98910[[#This Row],[Number of adults aged 79 vaccinated in quarter 1]]/uptake_in_those_aged_70_by_ccg98910[[#This Row],[Number of adults aged 79 eligible in quarter 1]]*100</f>
        <v>4.4274809160305342</v>
      </c>
      <c r="AV55" s="21">
        <v>1084</v>
      </c>
      <c r="AW55" s="21">
        <v>38</v>
      </c>
      <c r="AX55" s="25">
        <f>uptake_in_those_aged_70_by_ccg98910[[#This Row],[Number of adults aged 80 vaccinated in quarter 1]]/uptake_in_those_aged_70_by_ccg98910[[#This Row],[Number of adults aged 80 eligible in quarter 1]]*100</f>
        <v>3.5055350553505531</v>
      </c>
    </row>
    <row r="56" spans="1:50" x14ac:dyDescent="0.2">
      <c r="A56" t="s">
        <v>429</v>
      </c>
      <c r="B56" t="s">
        <v>430</v>
      </c>
      <c r="C56">
        <v>3425</v>
      </c>
      <c r="D56">
        <v>201</v>
      </c>
      <c r="E56" s="20">
        <f>uptake_in_those_aged_70_by_ccg98910[[#This Row],[Number of adults aged 65 vaccinated in quarter 1]]/uptake_in_those_aged_70_by_ccg98910[[#This Row],[Number of adults aged 65 eligible in quarter 1]]*100</f>
        <v>5.8686131386861318</v>
      </c>
      <c r="F56" s="35">
        <v>3344</v>
      </c>
      <c r="G56" s="35">
        <v>1133</v>
      </c>
      <c r="H56" s="20">
        <f>uptake_in_those_aged_70_by_ccg98910[[#This Row],[Number of adults aged 66 vaccinated in quarter 1]]/uptake_in_those_aged_70_by_ccg98910[[#This Row],[Number of adults aged 66 eligible in quarter 1]]*100</f>
        <v>33.881578947368425</v>
      </c>
      <c r="I56" s="21">
        <v>3153</v>
      </c>
      <c r="J56">
        <v>90</v>
      </c>
      <c r="K56" s="20">
        <f>uptake_in_those_aged_70_by_ccg98910[[#This Row],[Number of adults aged 67 vaccinated in quarter 1]]/uptake_in_those_aged_70_by_ccg98910[[#This Row],[Number of adults aged 67 eligible in quarter 1]]*100</f>
        <v>2.8544243577545196</v>
      </c>
      <c r="L56" s="21">
        <v>3053</v>
      </c>
      <c r="M56" s="21">
        <v>67</v>
      </c>
      <c r="N56" s="25">
        <f>uptake_in_those_aged_70_by_ccg98910[[#This Row],[Number of adults aged 68 vaccinated in quarter 1]]/uptake_in_those_aged_70_by_ccg98910[[#This Row],[Number of adults aged 68 eligible in quarter 1]]*100</f>
        <v>2.1945627251883395</v>
      </c>
      <c r="O56" s="21">
        <v>2768</v>
      </c>
      <c r="P56" s="21">
        <v>60</v>
      </c>
      <c r="Q56" s="25">
        <f>uptake_in_those_aged_70_by_ccg98910[[#This Row],[Number of adults aged 69 vaccinated in quarter 1]]/uptake_in_those_aged_70_by_ccg98910[[#This Row],[Number of adults aged 69 eligible in quarter 1]]*100</f>
        <v>2.1676300578034682</v>
      </c>
      <c r="R56" s="21">
        <v>2661</v>
      </c>
      <c r="S56" s="21">
        <v>226</v>
      </c>
      <c r="T56" s="20">
        <f>uptake_in_those_aged_70_by_ccg98910[[#This Row],[Number of adults aged 70 vaccinated in quarter 1]]/uptake_in_those_aged_70_by_ccg98910[[#This Row],[Number of adults aged 70 eligible in quarter 1]]*100</f>
        <v>8.4930477264186397</v>
      </c>
      <c r="U56">
        <v>2672</v>
      </c>
      <c r="V56">
        <v>1197</v>
      </c>
      <c r="W56" s="20">
        <f>uptake_in_those_aged_70_by_ccg98910[[#This Row],[Number of adults aged 71 vaccinated in quarter 1]]/uptake_in_those_aged_70_by_ccg98910[[#This Row],[Number of adults aged 71 eligible in quarter 1]]*100</f>
        <v>44.797904191616766</v>
      </c>
      <c r="X56">
        <v>2626</v>
      </c>
      <c r="Y56">
        <v>579</v>
      </c>
      <c r="Z56" s="20">
        <f>uptake_in_those_aged_70_by_ccg98910[[#This Row],[Number of adults aged 72 vaccinated in quarter 1]]/uptake_in_those_aged_70_by_ccg98910[[#This Row],[Number of adults aged 72 eligible in quarter 1]]*100</f>
        <v>22.048743335872047</v>
      </c>
      <c r="AA56" s="21">
        <v>2464</v>
      </c>
      <c r="AB56" s="21">
        <v>335</v>
      </c>
      <c r="AC56" s="25">
        <f>uptake_in_those_aged_70_by_ccg98910[[#This Row],[Number of adults aged 73 vaccinated in quarter 1]]/uptake_in_those_aged_70_by_ccg98910[[#This Row],[Number of adults aged 73 eligible in quarter 1]]*100</f>
        <v>13.595779220779219</v>
      </c>
      <c r="AD56" s="21">
        <v>2544</v>
      </c>
      <c r="AE56" s="21">
        <v>235</v>
      </c>
      <c r="AF56" s="20">
        <f>uptake_in_those_aged_70_by_ccg98910[[#This Row],[Number of adults aged 74 vaccinated in quarter 1]]/uptake_in_those_aged_70_by_ccg98910[[#This Row],[Number of adults aged 74 eligible in quarter 1]]*100</f>
        <v>9.2374213836477974</v>
      </c>
      <c r="AG56" s="21">
        <v>2428</v>
      </c>
      <c r="AH56" s="21">
        <v>189</v>
      </c>
      <c r="AI56" s="20">
        <f>uptake_in_those_aged_70_by_ccg98910[[#This Row],[Number of adults aged 75 vaccinated in quarter 1]]/uptake_in_those_aged_70_by_ccg98910[[#This Row],[Number of adults aged 75 eligible in quarter 1]]*100</f>
        <v>7.7841845140032948</v>
      </c>
      <c r="AJ56" s="21">
        <v>2573</v>
      </c>
      <c r="AK56" s="21">
        <v>168</v>
      </c>
      <c r="AL56" s="20">
        <f>uptake_in_those_aged_70_by_ccg98910[[#This Row],[Number of adults aged 76 vaccinated in quarter 1]]/uptake_in_those_aged_70_by_ccg98910[[#This Row],[Number of adults aged 76 eligible in quarter 1]]*100</f>
        <v>6.5293431791682854</v>
      </c>
      <c r="AM56" s="21">
        <v>2626</v>
      </c>
      <c r="AN56" s="21">
        <v>138</v>
      </c>
      <c r="AO56" s="25">
        <f>uptake_in_those_aged_70_by_ccg98910[[#This Row],[Number of adults aged 77 vaccinated in quarter 1]]/uptake_in_those_aged_70_by_ccg98910[[#This Row],[Number of adults aged 77 eligible in quarter 1]]*100</f>
        <v>5.255140898705255</v>
      </c>
      <c r="AP56" s="21">
        <v>2920</v>
      </c>
      <c r="AQ56" s="21">
        <v>141</v>
      </c>
      <c r="AR56" s="25">
        <f>uptake_in_those_aged_70_by_ccg98910[[#This Row],[Number of adults aged 78 vaccinated in quarter 1]]/uptake_in_those_aged_70_by_ccg98910[[#This Row],[Number of adults aged 78 eligible in quarter 1]]*100</f>
        <v>4.8287671232876717</v>
      </c>
      <c r="AS56" s="21">
        <v>2129</v>
      </c>
      <c r="AT56" s="21">
        <v>79</v>
      </c>
      <c r="AU56" s="20">
        <f>uptake_in_those_aged_70_by_ccg98910[[#This Row],[Number of adults aged 79 vaccinated in quarter 1]]/uptake_in_those_aged_70_by_ccg98910[[#This Row],[Number of adults aged 79 eligible in quarter 1]]*100</f>
        <v>3.7106622827618598</v>
      </c>
      <c r="AV56" s="21">
        <v>2008</v>
      </c>
      <c r="AW56" s="21">
        <v>58</v>
      </c>
      <c r="AX56" s="25">
        <f>uptake_in_those_aged_70_by_ccg98910[[#This Row],[Number of adults aged 80 vaccinated in quarter 1]]/uptake_in_those_aged_70_by_ccg98910[[#This Row],[Number of adults aged 80 eligible in quarter 1]]*100</f>
        <v>2.8884462151394419</v>
      </c>
    </row>
    <row r="57" spans="1:50" x14ac:dyDescent="0.2">
      <c r="A57" t="s">
        <v>431</v>
      </c>
      <c r="B57" t="s">
        <v>432</v>
      </c>
      <c r="C57">
        <v>5287</v>
      </c>
      <c r="D57">
        <v>329</v>
      </c>
      <c r="E57" s="20">
        <f>uptake_in_those_aged_70_by_ccg98910[[#This Row],[Number of adults aged 65 vaccinated in quarter 1]]/uptake_in_those_aged_70_by_ccg98910[[#This Row],[Number of adults aged 65 eligible in quarter 1]]*100</f>
        <v>6.2228106676754305</v>
      </c>
      <c r="F57" s="35">
        <v>5299</v>
      </c>
      <c r="G57" s="35">
        <v>2052</v>
      </c>
      <c r="H57" s="20">
        <f>uptake_in_those_aged_70_by_ccg98910[[#This Row],[Number of adults aged 66 vaccinated in quarter 1]]/uptake_in_those_aged_70_by_ccg98910[[#This Row],[Number of adults aged 66 eligible in quarter 1]]*100</f>
        <v>38.724287601434234</v>
      </c>
      <c r="I57" s="21">
        <v>5065</v>
      </c>
      <c r="J57">
        <v>111</v>
      </c>
      <c r="K57" s="20">
        <f>uptake_in_those_aged_70_by_ccg98910[[#This Row],[Number of adults aged 67 vaccinated in quarter 1]]/uptake_in_those_aged_70_by_ccg98910[[#This Row],[Number of adults aged 67 eligible in quarter 1]]*100</f>
        <v>2.1915103652517276</v>
      </c>
      <c r="L57" s="21">
        <v>4922</v>
      </c>
      <c r="M57" s="21">
        <v>74</v>
      </c>
      <c r="N57" s="25">
        <f>uptake_in_those_aged_70_by_ccg98910[[#This Row],[Number of adults aged 68 vaccinated in quarter 1]]/uptake_in_those_aged_70_by_ccg98910[[#This Row],[Number of adults aged 68 eligible in quarter 1]]*100</f>
        <v>1.5034538805363673</v>
      </c>
      <c r="O57" s="21">
        <v>4766</v>
      </c>
      <c r="P57" s="21">
        <v>69</v>
      </c>
      <c r="Q57" s="25">
        <f>uptake_in_those_aged_70_by_ccg98910[[#This Row],[Number of adults aged 69 vaccinated in quarter 1]]/uptake_in_those_aged_70_by_ccg98910[[#This Row],[Number of adults aged 69 eligible in quarter 1]]*100</f>
        <v>1.4477549307595468</v>
      </c>
      <c r="R57" s="21">
        <v>4471</v>
      </c>
      <c r="S57" s="21">
        <v>476</v>
      </c>
      <c r="T57" s="20">
        <f>uptake_in_those_aged_70_by_ccg98910[[#This Row],[Number of adults aged 70 vaccinated in quarter 1]]/uptake_in_those_aged_70_by_ccg98910[[#This Row],[Number of adults aged 70 eligible in quarter 1]]*100</f>
        <v>10.646387832699618</v>
      </c>
      <c r="U57">
        <v>4515</v>
      </c>
      <c r="V57">
        <v>2276</v>
      </c>
      <c r="W57" s="20">
        <f>uptake_in_those_aged_70_by_ccg98910[[#This Row],[Number of adults aged 71 vaccinated in quarter 1]]/uptake_in_those_aged_70_by_ccg98910[[#This Row],[Number of adults aged 71 eligible in quarter 1]]*100</f>
        <v>50.409745293466223</v>
      </c>
      <c r="X57">
        <v>4541</v>
      </c>
      <c r="Y57">
        <v>1424</v>
      </c>
      <c r="Z57" s="20">
        <f>uptake_in_those_aged_70_by_ccg98910[[#This Row],[Number of adults aged 72 vaccinated in quarter 1]]/uptake_in_those_aged_70_by_ccg98910[[#This Row],[Number of adults aged 72 eligible in quarter 1]]*100</f>
        <v>31.35873155692579</v>
      </c>
      <c r="AA57" s="21">
        <v>4181</v>
      </c>
      <c r="AB57" s="21">
        <v>865</v>
      </c>
      <c r="AC57" s="25">
        <f>uptake_in_those_aged_70_by_ccg98910[[#This Row],[Number of adults aged 73 vaccinated in quarter 1]]/uptake_in_those_aged_70_by_ccg98910[[#This Row],[Number of adults aged 73 eligible in quarter 1]]*100</f>
        <v>20.688830423343699</v>
      </c>
      <c r="AD57" s="21">
        <v>4238</v>
      </c>
      <c r="AE57" s="21">
        <v>609</v>
      </c>
      <c r="AF57" s="20">
        <f>uptake_in_those_aged_70_by_ccg98910[[#This Row],[Number of adults aged 74 vaccinated in quarter 1]]/uptake_in_those_aged_70_by_ccg98910[[#This Row],[Number of adults aged 74 eligible in quarter 1]]*100</f>
        <v>14.36998584237848</v>
      </c>
      <c r="AG57" s="21">
        <v>4229</v>
      </c>
      <c r="AH57" s="21">
        <v>472</v>
      </c>
      <c r="AI57" s="20">
        <f>uptake_in_those_aged_70_by_ccg98910[[#This Row],[Number of adults aged 75 vaccinated in quarter 1]]/uptake_in_those_aged_70_by_ccg98910[[#This Row],[Number of adults aged 75 eligible in quarter 1]]*100</f>
        <v>11.161030976590212</v>
      </c>
      <c r="AJ57" s="21">
        <v>4237</v>
      </c>
      <c r="AK57" s="21">
        <v>378</v>
      </c>
      <c r="AL57" s="20">
        <f>uptake_in_those_aged_70_by_ccg98910[[#This Row],[Number of adults aged 76 vaccinated in quarter 1]]/uptake_in_those_aged_70_by_ccg98910[[#This Row],[Number of adults aged 76 eligible in quarter 1]]*100</f>
        <v>8.921406655652584</v>
      </c>
      <c r="AM57" s="21">
        <v>4523</v>
      </c>
      <c r="AN57" s="21">
        <v>332</v>
      </c>
      <c r="AO57" s="25">
        <f>uptake_in_those_aged_70_by_ccg98910[[#This Row],[Number of adults aged 77 vaccinated in quarter 1]]/uptake_in_those_aged_70_by_ccg98910[[#This Row],[Number of adults aged 77 eligible in quarter 1]]*100</f>
        <v>7.3402608887906258</v>
      </c>
      <c r="AP57" s="21">
        <v>4732</v>
      </c>
      <c r="AQ57" s="21">
        <v>270</v>
      </c>
      <c r="AR57" s="25">
        <f>uptake_in_those_aged_70_by_ccg98910[[#This Row],[Number of adults aged 78 vaccinated in quarter 1]]/uptake_in_those_aged_70_by_ccg98910[[#This Row],[Number of adults aged 78 eligible in quarter 1]]*100</f>
        <v>5.705832628909552</v>
      </c>
      <c r="AS57" s="21">
        <v>3553</v>
      </c>
      <c r="AT57" s="21">
        <v>172</v>
      </c>
      <c r="AU57" s="20">
        <f>uptake_in_those_aged_70_by_ccg98910[[#This Row],[Number of adults aged 79 vaccinated in quarter 1]]/uptake_in_those_aged_70_by_ccg98910[[#This Row],[Number of adults aged 79 eligible in quarter 1]]*100</f>
        <v>4.8409794539825501</v>
      </c>
      <c r="AV57" s="21">
        <v>3160</v>
      </c>
      <c r="AW57" s="21">
        <v>126</v>
      </c>
      <c r="AX57" s="25">
        <f>uptake_in_those_aged_70_by_ccg98910[[#This Row],[Number of adults aged 80 vaccinated in quarter 1]]/uptake_in_those_aged_70_by_ccg98910[[#This Row],[Number of adults aged 80 eligible in quarter 1]]*100</f>
        <v>3.9873417721518987</v>
      </c>
    </row>
    <row r="58" spans="1:50" x14ac:dyDescent="0.2">
      <c r="A58" t="s">
        <v>433</v>
      </c>
      <c r="B58" t="s">
        <v>434</v>
      </c>
      <c r="C58">
        <v>5295</v>
      </c>
      <c r="D58">
        <v>329</v>
      </c>
      <c r="E58" s="20">
        <f>uptake_in_those_aged_70_by_ccg98910[[#This Row],[Number of adults aged 65 vaccinated in quarter 1]]/uptake_in_those_aged_70_by_ccg98910[[#This Row],[Number of adults aged 65 eligible in quarter 1]]*100</f>
        <v>6.2134088762983941</v>
      </c>
      <c r="F58" s="35">
        <v>5249</v>
      </c>
      <c r="G58" s="35">
        <v>1831</v>
      </c>
      <c r="H58" s="20">
        <f>uptake_in_those_aged_70_by_ccg98910[[#This Row],[Number of adults aged 66 vaccinated in quarter 1]]/uptake_in_those_aged_70_by_ccg98910[[#This Row],[Number of adults aged 66 eligible in quarter 1]]*100</f>
        <v>34.88283482568108</v>
      </c>
      <c r="I58" s="21">
        <v>5099</v>
      </c>
      <c r="J58">
        <v>97</v>
      </c>
      <c r="K58" s="20">
        <f>uptake_in_those_aged_70_by_ccg98910[[#This Row],[Number of adults aged 67 vaccinated in quarter 1]]/uptake_in_those_aged_70_by_ccg98910[[#This Row],[Number of adults aged 67 eligible in quarter 1]]*100</f>
        <v>1.9023337909393998</v>
      </c>
      <c r="L58" s="21">
        <v>4949</v>
      </c>
      <c r="M58" s="21">
        <v>66</v>
      </c>
      <c r="N58" s="25">
        <f>uptake_in_those_aged_70_by_ccg98910[[#This Row],[Number of adults aged 68 vaccinated in quarter 1]]/uptake_in_those_aged_70_by_ccg98910[[#This Row],[Number of adults aged 68 eligible in quarter 1]]*100</f>
        <v>1.3336027480299051</v>
      </c>
      <c r="O58" s="21">
        <v>4699</v>
      </c>
      <c r="P58" s="21">
        <v>76</v>
      </c>
      <c r="Q58" s="25">
        <f>uptake_in_those_aged_70_by_ccg98910[[#This Row],[Number of adults aged 69 vaccinated in quarter 1]]/uptake_in_those_aged_70_by_ccg98910[[#This Row],[Number of adults aged 69 eligible in quarter 1]]*100</f>
        <v>1.6173653968929558</v>
      </c>
      <c r="R58" s="21">
        <v>4476</v>
      </c>
      <c r="S58" s="21">
        <v>457</v>
      </c>
      <c r="T58" s="20">
        <f>uptake_in_those_aged_70_by_ccg98910[[#This Row],[Number of adults aged 70 vaccinated in quarter 1]]/uptake_in_those_aged_70_by_ccg98910[[#This Row],[Number of adults aged 70 eligible in quarter 1]]*100</f>
        <v>10.210008936550491</v>
      </c>
      <c r="U58">
        <v>4586</v>
      </c>
      <c r="V58">
        <v>2325</v>
      </c>
      <c r="W58" s="20">
        <f>uptake_in_those_aged_70_by_ccg98910[[#This Row],[Number of adults aged 71 vaccinated in quarter 1]]/uptake_in_those_aged_70_by_ccg98910[[#This Row],[Number of adults aged 71 eligible in quarter 1]]*100</f>
        <v>50.697775839511564</v>
      </c>
      <c r="X58">
        <v>4519</v>
      </c>
      <c r="Y58">
        <v>1256</v>
      </c>
      <c r="Z58" s="20">
        <f>uptake_in_those_aged_70_by_ccg98910[[#This Row],[Number of adults aged 72 vaccinated in quarter 1]]/uptake_in_those_aged_70_by_ccg98910[[#This Row],[Number of adults aged 72 eligible in quarter 1]]*100</f>
        <v>27.793759681345431</v>
      </c>
      <c r="AA58" s="21">
        <v>4206</v>
      </c>
      <c r="AB58" s="21">
        <v>660</v>
      </c>
      <c r="AC58" s="25">
        <f>uptake_in_those_aged_70_by_ccg98910[[#This Row],[Number of adults aged 73 vaccinated in quarter 1]]/uptake_in_those_aged_70_by_ccg98910[[#This Row],[Number of adults aged 73 eligible in quarter 1]]*100</f>
        <v>15.691868758915833</v>
      </c>
      <c r="AD58" s="21">
        <v>4446</v>
      </c>
      <c r="AE58" s="21">
        <v>495</v>
      </c>
      <c r="AF58" s="20">
        <f>uptake_in_those_aged_70_by_ccg98910[[#This Row],[Number of adults aged 74 vaccinated in quarter 1]]/uptake_in_those_aged_70_by_ccg98910[[#This Row],[Number of adults aged 74 eligible in quarter 1]]*100</f>
        <v>11.133603238866396</v>
      </c>
      <c r="AG58" s="21">
        <v>4369</v>
      </c>
      <c r="AH58" s="21">
        <v>427</v>
      </c>
      <c r="AI58" s="20">
        <f>uptake_in_those_aged_70_by_ccg98910[[#This Row],[Number of adults aged 75 vaccinated in quarter 1]]/uptake_in_those_aged_70_by_ccg98910[[#This Row],[Number of adults aged 75 eligible in quarter 1]]*100</f>
        <v>9.7734035248340589</v>
      </c>
      <c r="AJ58" s="21">
        <v>4368</v>
      </c>
      <c r="AK58" s="21">
        <v>339</v>
      </c>
      <c r="AL58" s="20">
        <f>uptake_in_those_aged_70_by_ccg98910[[#This Row],[Number of adults aged 76 vaccinated in quarter 1]]/uptake_in_those_aged_70_by_ccg98910[[#This Row],[Number of adults aged 76 eligible in quarter 1]]*100</f>
        <v>7.7609890109890109</v>
      </c>
      <c r="AM58" s="21">
        <v>4674</v>
      </c>
      <c r="AN58" s="21">
        <v>310</v>
      </c>
      <c r="AO58" s="25">
        <f>uptake_in_those_aged_70_by_ccg98910[[#This Row],[Number of adults aged 77 vaccinated in quarter 1]]/uptake_in_those_aged_70_by_ccg98910[[#This Row],[Number of adults aged 77 eligible in quarter 1]]*100</f>
        <v>6.6324347454000856</v>
      </c>
      <c r="AP58" s="21">
        <v>5314</v>
      </c>
      <c r="AQ58" s="21">
        <v>294</v>
      </c>
      <c r="AR58" s="25">
        <f>uptake_in_those_aged_70_by_ccg98910[[#This Row],[Number of adults aged 78 vaccinated in quarter 1]]/uptake_in_those_aged_70_by_ccg98910[[#This Row],[Number of adults aged 78 eligible in quarter 1]]*100</f>
        <v>5.5325555137372984</v>
      </c>
      <c r="AS58" s="21">
        <v>4127</v>
      </c>
      <c r="AT58" s="21">
        <v>207</v>
      </c>
      <c r="AU58" s="20">
        <f>uptake_in_those_aged_70_by_ccg98910[[#This Row],[Number of adults aged 79 vaccinated in quarter 1]]/uptake_in_those_aged_70_by_ccg98910[[#This Row],[Number of adults aged 79 eligible in quarter 1]]*100</f>
        <v>5.0157499394233103</v>
      </c>
      <c r="AV58" s="21">
        <v>3582</v>
      </c>
      <c r="AW58" s="21">
        <v>137</v>
      </c>
      <c r="AX58" s="25">
        <f>uptake_in_those_aged_70_by_ccg98910[[#This Row],[Number of adults aged 80 vaccinated in quarter 1]]/uptake_in_those_aged_70_by_ccg98910[[#This Row],[Number of adults aged 80 eligible in quarter 1]]*100</f>
        <v>3.8246789503070908</v>
      </c>
    </row>
    <row r="59" spans="1:50" x14ac:dyDescent="0.2">
      <c r="A59" t="s">
        <v>435</v>
      </c>
      <c r="B59" t="s">
        <v>95</v>
      </c>
      <c r="C59">
        <v>5659</v>
      </c>
      <c r="D59">
        <v>427</v>
      </c>
      <c r="E59" s="20">
        <f>uptake_in_those_aged_70_by_ccg98910[[#This Row],[Number of adults aged 65 vaccinated in quarter 1]]/uptake_in_those_aged_70_by_ccg98910[[#This Row],[Number of adults aged 65 eligible in quarter 1]]*100</f>
        <v>7.5455027389998239</v>
      </c>
      <c r="F59" s="35">
        <v>5775</v>
      </c>
      <c r="G59" s="35">
        <v>2407</v>
      </c>
      <c r="H59" s="20">
        <f>uptake_in_those_aged_70_by_ccg98910[[#This Row],[Number of adults aged 66 vaccinated in quarter 1]]/uptake_in_those_aged_70_by_ccg98910[[#This Row],[Number of adults aged 66 eligible in quarter 1]]*100</f>
        <v>41.679653679653676</v>
      </c>
      <c r="I59" s="21">
        <v>5669</v>
      </c>
      <c r="J59">
        <v>100</v>
      </c>
      <c r="K59" s="20">
        <f>uptake_in_those_aged_70_by_ccg98910[[#This Row],[Number of adults aged 67 vaccinated in quarter 1]]/uptake_in_those_aged_70_by_ccg98910[[#This Row],[Number of adults aged 67 eligible in quarter 1]]*100</f>
        <v>1.7639795378373611</v>
      </c>
      <c r="L59" s="21">
        <v>5497</v>
      </c>
      <c r="M59" s="21">
        <v>76</v>
      </c>
      <c r="N59" s="25">
        <f>uptake_in_those_aged_70_by_ccg98910[[#This Row],[Number of adults aged 68 vaccinated in quarter 1]]/uptake_in_those_aged_70_by_ccg98910[[#This Row],[Number of adults aged 68 eligible in quarter 1]]*100</f>
        <v>1.3825723121702747</v>
      </c>
      <c r="O59" s="21">
        <v>5229</v>
      </c>
      <c r="P59" s="21">
        <v>51</v>
      </c>
      <c r="Q59" s="25">
        <f>uptake_in_those_aged_70_by_ccg98910[[#This Row],[Number of adults aged 69 vaccinated in quarter 1]]/uptake_in_those_aged_70_by_ccg98910[[#This Row],[Number of adults aged 69 eligible in quarter 1]]*100</f>
        <v>0.97532989099254164</v>
      </c>
      <c r="R59" s="21">
        <v>5110</v>
      </c>
      <c r="S59" s="21">
        <v>544</v>
      </c>
      <c r="T59" s="20">
        <f>uptake_in_those_aged_70_by_ccg98910[[#This Row],[Number of adults aged 70 vaccinated in quarter 1]]/uptake_in_those_aged_70_by_ccg98910[[#This Row],[Number of adults aged 70 eligible in quarter 1]]*100</f>
        <v>10.645792563600782</v>
      </c>
      <c r="U59">
        <v>5143</v>
      </c>
      <c r="V59">
        <v>2663</v>
      </c>
      <c r="W59" s="20">
        <f>uptake_in_those_aged_70_by_ccg98910[[#This Row],[Number of adults aged 71 vaccinated in quarter 1]]/uptake_in_those_aged_70_by_ccg98910[[#This Row],[Number of adults aged 71 eligible in quarter 1]]*100</f>
        <v>51.779117246743148</v>
      </c>
      <c r="X59">
        <v>5048</v>
      </c>
      <c r="Y59">
        <v>1292</v>
      </c>
      <c r="Z59" s="20">
        <f>uptake_in_those_aged_70_by_ccg98910[[#This Row],[Number of adults aged 72 vaccinated in quarter 1]]/uptake_in_those_aged_70_by_ccg98910[[#This Row],[Number of adults aged 72 eligible in quarter 1]]*100</f>
        <v>25.594294770206023</v>
      </c>
      <c r="AA59" s="21">
        <v>4935</v>
      </c>
      <c r="AB59" s="21">
        <v>851</v>
      </c>
      <c r="AC59" s="25">
        <f>uptake_in_those_aged_70_by_ccg98910[[#This Row],[Number of adults aged 73 vaccinated in quarter 1]]/uptake_in_those_aged_70_by_ccg98910[[#This Row],[Number of adults aged 73 eligible in quarter 1]]*100</f>
        <v>17.244174265450862</v>
      </c>
      <c r="AD59" s="21">
        <v>4988</v>
      </c>
      <c r="AE59" s="21">
        <v>644</v>
      </c>
      <c r="AF59" s="20">
        <f>uptake_in_those_aged_70_by_ccg98910[[#This Row],[Number of adults aged 74 vaccinated in quarter 1]]/uptake_in_those_aged_70_by_ccg98910[[#This Row],[Number of adults aged 74 eligible in quarter 1]]*100</f>
        <v>12.910986367281478</v>
      </c>
      <c r="AG59" s="21">
        <v>5159</v>
      </c>
      <c r="AH59" s="21">
        <v>614</v>
      </c>
      <c r="AI59" s="20">
        <f>uptake_in_those_aged_70_by_ccg98910[[#This Row],[Number of adults aged 75 vaccinated in quarter 1]]/uptake_in_those_aged_70_by_ccg98910[[#This Row],[Number of adults aged 75 eligible in quarter 1]]*100</f>
        <v>11.901531304516379</v>
      </c>
      <c r="AJ59" s="21">
        <v>5190</v>
      </c>
      <c r="AK59" s="21">
        <v>479</v>
      </c>
      <c r="AL59" s="20">
        <f>uptake_in_those_aged_70_by_ccg98910[[#This Row],[Number of adults aged 76 vaccinated in quarter 1]]/uptake_in_those_aged_70_by_ccg98910[[#This Row],[Number of adults aged 76 eligible in quarter 1]]*100</f>
        <v>9.2292870905587669</v>
      </c>
      <c r="AM59" s="21">
        <v>5505</v>
      </c>
      <c r="AN59" s="21">
        <v>327</v>
      </c>
      <c r="AO59" s="25">
        <f>uptake_in_those_aged_70_by_ccg98910[[#This Row],[Number of adults aged 77 vaccinated in quarter 1]]/uptake_in_those_aged_70_by_ccg98910[[#This Row],[Number of adults aged 77 eligible in quarter 1]]*100</f>
        <v>5.9400544959128068</v>
      </c>
      <c r="AP59" s="21">
        <v>6156</v>
      </c>
      <c r="AQ59" s="21">
        <v>329</v>
      </c>
      <c r="AR59" s="25">
        <f>uptake_in_those_aged_70_by_ccg98910[[#This Row],[Number of adults aged 78 vaccinated in quarter 1]]/uptake_in_those_aged_70_by_ccg98910[[#This Row],[Number of adults aged 78 eligible in quarter 1]]*100</f>
        <v>5.3443794671864842</v>
      </c>
      <c r="AS59" s="21">
        <v>4702</v>
      </c>
      <c r="AT59" s="21">
        <v>217</v>
      </c>
      <c r="AU59" s="20">
        <f>uptake_in_those_aged_70_by_ccg98910[[#This Row],[Number of adults aged 79 vaccinated in quarter 1]]/uptake_in_those_aged_70_by_ccg98910[[#This Row],[Number of adults aged 79 eligible in quarter 1]]*100</f>
        <v>4.6150574223734582</v>
      </c>
      <c r="AV59" s="21">
        <v>4248</v>
      </c>
      <c r="AW59" s="21">
        <v>162</v>
      </c>
      <c r="AX59" s="25">
        <f>uptake_in_those_aged_70_by_ccg98910[[#This Row],[Number of adults aged 80 vaccinated in quarter 1]]/uptake_in_those_aged_70_by_ccg98910[[#This Row],[Number of adults aged 80 eligible in quarter 1]]*100</f>
        <v>3.8135593220338984</v>
      </c>
    </row>
    <row r="60" spans="1:50" x14ac:dyDescent="0.2">
      <c r="A60" t="s">
        <v>436</v>
      </c>
      <c r="B60" t="s">
        <v>437</v>
      </c>
      <c r="C60">
        <v>6537</v>
      </c>
      <c r="D60">
        <v>378</v>
      </c>
      <c r="E60" s="20">
        <f>uptake_in_those_aged_70_by_ccg98910[[#This Row],[Number of adults aged 65 vaccinated in quarter 1]]/uptake_in_those_aged_70_by_ccg98910[[#This Row],[Number of adults aged 65 eligible in quarter 1]]*100</f>
        <v>5.7824690224873798</v>
      </c>
      <c r="F60" s="35">
        <v>6302</v>
      </c>
      <c r="G60" s="35">
        <v>2191</v>
      </c>
      <c r="H60" s="20">
        <f>uptake_in_those_aged_70_by_ccg98910[[#This Row],[Number of adults aged 66 vaccinated in quarter 1]]/uptake_in_those_aged_70_by_ccg98910[[#This Row],[Number of adults aged 66 eligible in quarter 1]]*100</f>
        <v>34.766740717232622</v>
      </c>
      <c r="I60" s="21">
        <v>6023</v>
      </c>
      <c r="J60">
        <v>213</v>
      </c>
      <c r="K60" s="20">
        <f>uptake_in_those_aged_70_by_ccg98910[[#This Row],[Number of adults aged 67 vaccinated in quarter 1]]/uptake_in_those_aged_70_by_ccg98910[[#This Row],[Number of adults aged 67 eligible in quarter 1]]*100</f>
        <v>3.5364436327411588</v>
      </c>
      <c r="L60" s="21">
        <v>5822</v>
      </c>
      <c r="M60" s="21">
        <v>135</v>
      </c>
      <c r="N60" s="25">
        <f>uptake_in_those_aged_70_by_ccg98910[[#This Row],[Number of adults aged 68 vaccinated in quarter 1]]/uptake_in_those_aged_70_by_ccg98910[[#This Row],[Number of adults aged 68 eligible in quarter 1]]*100</f>
        <v>2.3187907935417384</v>
      </c>
      <c r="O60" s="21">
        <v>5429</v>
      </c>
      <c r="P60" s="21">
        <v>117</v>
      </c>
      <c r="Q60" s="25">
        <f>uptake_in_those_aged_70_by_ccg98910[[#This Row],[Number of adults aged 69 vaccinated in quarter 1]]/uptake_in_those_aged_70_by_ccg98910[[#This Row],[Number of adults aged 69 eligible in quarter 1]]*100</f>
        <v>2.1550930189721864</v>
      </c>
      <c r="R60" s="21">
        <v>5157</v>
      </c>
      <c r="S60" s="21">
        <v>504</v>
      </c>
      <c r="T60" s="20">
        <f>uptake_in_those_aged_70_by_ccg98910[[#This Row],[Number of adults aged 70 vaccinated in quarter 1]]/uptake_in_those_aged_70_by_ccg98910[[#This Row],[Number of adults aged 70 eligible in quarter 1]]*100</f>
        <v>9.7731239092495628</v>
      </c>
      <c r="U60">
        <v>5088</v>
      </c>
      <c r="V60">
        <v>2489</v>
      </c>
      <c r="W60" s="20">
        <f>uptake_in_those_aged_70_by_ccg98910[[#This Row],[Number of adults aged 71 vaccinated in quarter 1]]/uptake_in_those_aged_70_by_ccg98910[[#This Row],[Number of adults aged 71 eligible in quarter 1]]*100</f>
        <v>48.919025157232703</v>
      </c>
      <c r="X60">
        <v>4995</v>
      </c>
      <c r="Y60">
        <v>1728</v>
      </c>
      <c r="Z60" s="20">
        <f>uptake_in_those_aged_70_by_ccg98910[[#This Row],[Number of adults aged 72 vaccinated in quarter 1]]/uptake_in_those_aged_70_by_ccg98910[[#This Row],[Number of adults aged 72 eligible in quarter 1]]*100</f>
        <v>34.594594594594597</v>
      </c>
      <c r="AA60" s="21">
        <v>4834</v>
      </c>
      <c r="AB60" s="21">
        <v>915</v>
      </c>
      <c r="AC60" s="25">
        <f>uptake_in_those_aged_70_by_ccg98910[[#This Row],[Number of adults aged 73 vaccinated in quarter 1]]/uptake_in_those_aged_70_by_ccg98910[[#This Row],[Number of adults aged 73 eligible in quarter 1]]*100</f>
        <v>18.928423665701281</v>
      </c>
      <c r="AD60" s="21">
        <v>4585</v>
      </c>
      <c r="AE60" s="21">
        <v>677</v>
      </c>
      <c r="AF60" s="20">
        <f>uptake_in_those_aged_70_by_ccg98910[[#This Row],[Number of adults aged 74 vaccinated in quarter 1]]/uptake_in_those_aged_70_by_ccg98910[[#This Row],[Number of adults aged 74 eligible in quarter 1]]*100</f>
        <v>14.765539803707743</v>
      </c>
      <c r="AG60" s="21">
        <v>4756</v>
      </c>
      <c r="AH60" s="21">
        <v>571</v>
      </c>
      <c r="AI60" s="20">
        <f>uptake_in_those_aged_70_by_ccg98910[[#This Row],[Number of adults aged 75 vaccinated in quarter 1]]/uptake_in_those_aged_70_by_ccg98910[[#This Row],[Number of adults aged 75 eligible in quarter 1]]*100</f>
        <v>12.005887300252313</v>
      </c>
      <c r="AJ60" s="21">
        <v>4921</v>
      </c>
      <c r="AK60" s="21">
        <v>440</v>
      </c>
      <c r="AL60" s="20">
        <f>uptake_in_those_aged_70_by_ccg98910[[#This Row],[Number of adults aged 76 vaccinated in quarter 1]]/uptake_in_those_aged_70_by_ccg98910[[#This Row],[Number of adults aged 76 eligible in quarter 1]]*100</f>
        <v>8.9412720991668362</v>
      </c>
      <c r="AM60" s="21">
        <v>4903</v>
      </c>
      <c r="AN60" s="21">
        <v>375</v>
      </c>
      <c r="AO60" s="25">
        <f>uptake_in_those_aged_70_by_ccg98910[[#This Row],[Number of adults aged 77 vaccinated in quarter 1]]/uptake_in_those_aged_70_by_ccg98910[[#This Row],[Number of adults aged 77 eligible in quarter 1]]*100</f>
        <v>7.6483785437487253</v>
      </c>
      <c r="AP60" s="21">
        <v>5471</v>
      </c>
      <c r="AQ60" s="21">
        <v>346</v>
      </c>
      <c r="AR60" s="25">
        <f>uptake_in_those_aged_70_by_ccg98910[[#This Row],[Number of adults aged 78 vaccinated in quarter 1]]/uptake_in_those_aged_70_by_ccg98910[[#This Row],[Number of adults aged 78 eligible in quarter 1]]*100</f>
        <v>6.3242551635898367</v>
      </c>
      <c r="AS60" s="21">
        <v>4252</v>
      </c>
      <c r="AT60" s="21">
        <v>177</v>
      </c>
      <c r="AU60" s="20">
        <f>uptake_in_those_aged_70_by_ccg98910[[#This Row],[Number of adults aged 79 vaccinated in quarter 1]]/uptake_in_those_aged_70_by_ccg98910[[#This Row],[Number of adults aged 79 eligible in quarter 1]]*100</f>
        <v>4.1627469426152395</v>
      </c>
      <c r="AV60" s="21">
        <v>3809</v>
      </c>
      <c r="AW60" s="21">
        <v>159</v>
      </c>
      <c r="AX60" s="25">
        <f>uptake_in_those_aged_70_by_ccg98910[[#This Row],[Number of adults aged 80 vaccinated in quarter 1]]/uptake_in_those_aged_70_by_ccg98910[[#This Row],[Number of adults aged 80 eligible in quarter 1]]*100</f>
        <v>4.1743239695458119</v>
      </c>
    </row>
    <row r="61" spans="1:50" x14ac:dyDescent="0.2">
      <c r="A61" t="s">
        <v>438</v>
      </c>
      <c r="B61" t="s">
        <v>439</v>
      </c>
      <c r="C61">
        <v>4320</v>
      </c>
      <c r="D61">
        <v>173</v>
      </c>
      <c r="E61" s="20">
        <f>uptake_in_those_aged_70_by_ccg98910[[#This Row],[Number of adults aged 65 vaccinated in quarter 1]]/uptake_in_those_aged_70_by_ccg98910[[#This Row],[Number of adults aged 65 eligible in quarter 1]]*100</f>
        <v>4.0046296296296298</v>
      </c>
      <c r="F61" s="35">
        <v>4280</v>
      </c>
      <c r="G61" s="35">
        <v>1057</v>
      </c>
      <c r="H61" s="20">
        <f>uptake_in_those_aged_70_by_ccg98910[[#This Row],[Number of adults aged 66 vaccinated in quarter 1]]/uptake_in_those_aged_70_by_ccg98910[[#This Row],[Number of adults aged 66 eligible in quarter 1]]*100</f>
        <v>24.696261682242991</v>
      </c>
      <c r="I61" s="21">
        <v>4097</v>
      </c>
      <c r="J61">
        <v>73</v>
      </c>
      <c r="K61" s="20">
        <f>uptake_in_those_aged_70_by_ccg98910[[#This Row],[Number of adults aged 67 vaccinated in quarter 1]]/uptake_in_those_aged_70_by_ccg98910[[#This Row],[Number of adults aged 67 eligible in quarter 1]]*100</f>
        <v>1.7817915547961922</v>
      </c>
      <c r="L61" s="21">
        <v>3828</v>
      </c>
      <c r="M61" s="21">
        <v>49</v>
      </c>
      <c r="N61" s="25">
        <f>uptake_in_those_aged_70_by_ccg98910[[#This Row],[Number of adults aged 68 vaccinated in quarter 1]]/uptake_in_those_aged_70_by_ccg98910[[#This Row],[Number of adults aged 68 eligible in quarter 1]]*100</f>
        <v>1.2800417972831766</v>
      </c>
      <c r="O61" s="21">
        <v>3563</v>
      </c>
      <c r="P61" s="21">
        <v>42</v>
      </c>
      <c r="Q61" s="25">
        <f>uptake_in_those_aged_70_by_ccg98910[[#This Row],[Number of adults aged 69 vaccinated in quarter 1]]/uptake_in_those_aged_70_by_ccg98910[[#This Row],[Number of adults aged 69 eligible in quarter 1]]*100</f>
        <v>1.1787819253438114</v>
      </c>
      <c r="R61" s="21">
        <v>3483</v>
      </c>
      <c r="S61" s="21">
        <v>260</v>
      </c>
      <c r="T61" s="20">
        <f>uptake_in_those_aged_70_by_ccg98910[[#This Row],[Number of adults aged 70 vaccinated in quarter 1]]/uptake_in_those_aged_70_by_ccg98910[[#This Row],[Number of adults aged 70 eligible in quarter 1]]*100</f>
        <v>7.4648291702555269</v>
      </c>
      <c r="U61">
        <v>3561</v>
      </c>
      <c r="V61">
        <v>1403</v>
      </c>
      <c r="W61" s="20">
        <f>uptake_in_those_aged_70_by_ccg98910[[#This Row],[Number of adults aged 71 vaccinated in quarter 1]]/uptake_in_those_aged_70_by_ccg98910[[#This Row],[Number of adults aged 71 eligible in quarter 1]]*100</f>
        <v>39.399045212019097</v>
      </c>
      <c r="X61">
        <v>3506</v>
      </c>
      <c r="Y61">
        <v>983</v>
      </c>
      <c r="Z61" s="20">
        <f>uptake_in_those_aged_70_by_ccg98910[[#This Row],[Number of adults aged 72 vaccinated in quarter 1]]/uptake_in_those_aged_70_by_ccg98910[[#This Row],[Number of adults aged 72 eligible in quarter 1]]*100</f>
        <v>28.037649743297205</v>
      </c>
      <c r="AA61" s="21">
        <v>3320</v>
      </c>
      <c r="AB61" s="21">
        <v>687</v>
      </c>
      <c r="AC61" s="25">
        <f>uptake_in_those_aged_70_by_ccg98910[[#This Row],[Number of adults aged 73 vaccinated in quarter 1]]/uptake_in_those_aged_70_by_ccg98910[[#This Row],[Number of adults aged 73 eligible in quarter 1]]*100</f>
        <v>20.692771084337348</v>
      </c>
      <c r="AD61" s="21">
        <v>3313</v>
      </c>
      <c r="AE61" s="21">
        <v>486</v>
      </c>
      <c r="AF61" s="20">
        <f>uptake_in_those_aged_70_by_ccg98910[[#This Row],[Number of adults aged 74 vaccinated in quarter 1]]/uptake_in_those_aged_70_by_ccg98910[[#This Row],[Number of adults aged 74 eligible in quarter 1]]*100</f>
        <v>14.669483851494114</v>
      </c>
      <c r="AG61" s="21">
        <v>3283</v>
      </c>
      <c r="AH61" s="21">
        <v>377</v>
      </c>
      <c r="AI61" s="20">
        <f>uptake_in_those_aged_70_by_ccg98910[[#This Row],[Number of adults aged 75 vaccinated in quarter 1]]/uptake_in_those_aged_70_by_ccg98910[[#This Row],[Number of adults aged 75 eligible in quarter 1]]*100</f>
        <v>11.483399329881207</v>
      </c>
      <c r="AJ61" s="21">
        <v>3407</v>
      </c>
      <c r="AK61" s="21">
        <v>363</v>
      </c>
      <c r="AL61" s="20">
        <f>uptake_in_those_aged_70_by_ccg98910[[#This Row],[Number of adults aged 76 vaccinated in quarter 1]]/uptake_in_those_aged_70_by_ccg98910[[#This Row],[Number of adults aged 76 eligible in quarter 1]]*100</f>
        <v>10.654534781332551</v>
      </c>
      <c r="AM61" s="21">
        <v>3410</v>
      </c>
      <c r="AN61" s="21">
        <v>277</v>
      </c>
      <c r="AO61" s="25">
        <f>uptake_in_those_aged_70_by_ccg98910[[#This Row],[Number of adults aged 77 vaccinated in quarter 1]]/uptake_in_those_aged_70_by_ccg98910[[#This Row],[Number of adults aged 77 eligible in quarter 1]]*100</f>
        <v>8.1231671554252198</v>
      </c>
      <c r="AP61" s="21">
        <v>3740</v>
      </c>
      <c r="AQ61" s="21">
        <v>232</v>
      </c>
      <c r="AR61" s="25">
        <f>uptake_in_those_aged_70_by_ccg98910[[#This Row],[Number of adults aged 78 vaccinated in quarter 1]]/uptake_in_those_aged_70_by_ccg98910[[#This Row],[Number of adults aged 78 eligible in quarter 1]]*100</f>
        <v>6.2032085561497325</v>
      </c>
      <c r="AS61" s="21">
        <v>2870</v>
      </c>
      <c r="AT61" s="21">
        <v>150</v>
      </c>
      <c r="AU61" s="20">
        <f>uptake_in_those_aged_70_by_ccg98910[[#This Row],[Number of adults aged 79 vaccinated in quarter 1]]/uptake_in_those_aged_70_by_ccg98910[[#This Row],[Number of adults aged 79 eligible in quarter 1]]*100</f>
        <v>5.2264808362369335</v>
      </c>
      <c r="AV61" s="21">
        <v>2614</v>
      </c>
      <c r="AW61" s="21">
        <v>103</v>
      </c>
      <c r="AX61" s="25">
        <f>uptake_in_those_aged_70_by_ccg98910[[#This Row],[Number of adults aged 80 vaccinated in quarter 1]]/uptake_in_those_aged_70_by_ccg98910[[#This Row],[Number of adults aged 80 eligible in quarter 1]]*100</f>
        <v>3.940321346595256</v>
      </c>
    </row>
    <row r="62" spans="1:50" x14ac:dyDescent="0.2">
      <c r="A62" t="s">
        <v>440</v>
      </c>
      <c r="B62" t="s">
        <v>441</v>
      </c>
      <c r="C62">
        <v>4740</v>
      </c>
      <c r="D62">
        <v>218</v>
      </c>
      <c r="E62" s="20">
        <f>uptake_in_those_aged_70_by_ccg98910[[#This Row],[Number of adults aged 65 vaccinated in quarter 1]]/uptake_in_those_aged_70_by_ccg98910[[#This Row],[Number of adults aged 65 eligible in quarter 1]]*100</f>
        <v>4.5991561181434593</v>
      </c>
      <c r="F62" s="35">
        <v>4636</v>
      </c>
      <c r="G62" s="35">
        <v>1230</v>
      </c>
      <c r="H62" s="20">
        <f>uptake_in_those_aged_70_by_ccg98910[[#This Row],[Number of adults aged 66 vaccinated in quarter 1]]/uptake_in_those_aged_70_by_ccg98910[[#This Row],[Number of adults aged 66 eligible in quarter 1]]*100</f>
        <v>26.531492666091459</v>
      </c>
      <c r="I62" s="21">
        <v>4393</v>
      </c>
      <c r="J62">
        <v>77</v>
      </c>
      <c r="K62" s="20">
        <f>uptake_in_those_aged_70_by_ccg98910[[#This Row],[Number of adults aged 67 vaccinated in quarter 1]]/uptake_in_those_aged_70_by_ccg98910[[#This Row],[Number of adults aged 67 eligible in quarter 1]]*100</f>
        <v>1.7527885272023673</v>
      </c>
      <c r="L62" s="21">
        <v>4179</v>
      </c>
      <c r="M62" s="21">
        <v>51</v>
      </c>
      <c r="N62" s="25">
        <f>uptake_in_those_aged_70_by_ccg98910[[#This Row],[Number of adults aged 68 vaccinated in quarter 1]]/uptake_in_those_aged_70_by_ccg98910[[#This Row],[Number of adults aged 68 eligible in quarter 1]]*100</f>
        <v>1.2203876525484567</v>
      </c>
      <c r="O62" s="21">
        <v>4014</v>
      </c>
      <c r="P62" s="21">
        <v>51</v>
      </c>
      <c r="Q62" s="25">
        <f>uptake_in_those_aged_70_by_ccg98910[[#This Row],[Number of adults aged 69 vaccinated in quarter 1]]/uptake_in_those_aged_70_by_ccg98910[[#This Row],[Number of adults aged 69 eligible in quarter 1]]*100</f>
        <v>1.2705530642750373</v>
      </c>
      <c r="R62" s="21">
        <v>3749</v>
      </c>
      <c r="S62" s="21">
        <v>313</v>
      </c>
      <c r="T62" s="20">
        <f>uptake_in_those_aged_70_by_ccg98910[[#This Row],[Number of adults aged 70 vaccinated in quarter 1]]/uptake_in_those_aged_70_by_ccg98910[[#This Row],[Number of adults aged 70 eligible in quarter 1]]*100</f>
        <v>8.3488930381435047</v>
      </c>
      <c r="U62">
        <v>3685</v>
      </c>
      <c r="V62">
        <v>1455</v>
      </c>
      <c r="W62" s="20">
        <f>uptake_in_those_aged_70_by_ccg98910[[#This Row],[Number of adults aged 71 vaccinated in quarter 1]]/uptake_in_those_aged_70_by_ccg98910[[#This Row],[Number of adults aged 71 eligible in quarter 1]]*100</f>
        <v>39.484396200814111</v>
      </c>
      <c r="X62">
        <v>3616</v>
      </c>
      <c r="Y62">
        <v>1060</v>
      </c>
      <c r="Z62" s="20">
        <f>uptake_in_those_aged_70_by_ccg98910[[#This Row],[Number of adults aged 72 vaccinated in quarter 1]]/uptake_in_those_aged_70_by_ccg98910[[#This Row],[Number of adults aged 72 eligible in quarter 1]]*100</f>
        <v>29.314159292035395</v>
      </c>
      <c r="AA62" s="21">
        <v>3532</v>
      </c>
      <c r="AB62" s="21">
        <v>615</v>
      </c>
      <c r="AC62" s="25">
        <f>uptake_in_those_aged_70_by_ccg98910[[#This Row],[Number of adults aged 73 vaccinated in quarter 1]]/uptake_in_those_aged_70_by_ccg98910[[#This Row],[Number of adults aged 73 eligible in quarter 1]]*100</f>
        <v>17.412231030577576</v>
      </c>
      <c r="AD62" s="21">
        <v>3466</v>
      </c>
      <c r="AE62" s="21">
        <v>448</v>
      </c>
      <c r="AF62" s="20">
        <f>uptake_in_those_aged_70_by_ccg98910[[#This Row],[Number of adults aged 74 vaccinated in quarter 1]]/uptake_in_those_aged_70_by_ccg98910[[#This Row],[Number of adults aged 74 eligible in quarter 1]]*100</f>
        <v>12.925562608193882</v>
      </c>
      <c r="AG62" s="21">
        <v>3503</v>
      </c>
      <c r="AH62" s="21">
        <v>382</v>
      </c>
      <c r="AI62" s="20">
        <f>uptake_in_those_aged_70_by_ccg98910[[#This Row],[Number of adults aged 75 vaccinated in quarter 1]]/uptake_in_those_aged_70_by_ccg98910[[#This Row],[Number of adults aged 75 eligible in quarter 1]]*100</f>
        <v>10.904938624036541</v>
      </c>
      <c r="AJ62" s="21">
        <v>3512</v>
      </c>
      <c r="AK62" s="21">
        <v>385</v>
      </c>
      <c r="AL62" s="20">
        <f>uptake_in_those_aged_70_by_ccg98910[[#This Row],[Number of adults aged 76 vaccinated in quarter 1]]/uptake_in_those_aged_70_by_ccg98910[[#This Row],[Number of adults aged 76 eligible in quarter 1]]*100</f>
        <v>10.962414578587699</v>
      </c>
      <c r="AM62" s="21">
        <v>3723</v>
      </c>
      <c r="AN62" s="21">
        <v>281</v>
      </c>
      <c r="AO62" s="25">
        <f>uptake_in_those_aged_70_by_ccg98910[[#This Row],[Number of adults aged 77 vaccinated in quarter 1]]/uptake_in_those_aged_70_by_ccg98910[[#This Row],[Number of adults aged 77 eligible in quarter 1]]*100</f>
        <v>7.5476766048885313</v>
      </c>
      <c r="AP62" s="21">
        <v>4118</v>
      </c>
      <c r="AQ62" s="21">
        <v>247</v>
      </c>
      <c r="AR62" s="25">
        <f>uptake_in_those_aged_70_by_ccg98910[[#This Row],[Number of adults aged 78 vaccinated in quarter 1]]/uptake_in_those_aged_70_by_ccg98910[[#This Row],[Number of adults aged 78 eligible in quarter 1]]*100</f>
        <v>5.9980573093734817</v>
      </c>
      <c r="AS62" s="21">
        <v>3041</v>
      </c>
      <c r="AT62" s="21">
        <v>144</v>
      </c>
      <c r="AU62" s="20">
        <f>uptake_in_those_aged_70_by_ccg98910[[#This Row],[Number of adults aged 79 vaccinated in quarter 1]]/uptake_in_those_aged_70_by_ccg98910[[#This Row],[Number of adults aged 79 eligible in quarter 1]]*100</f>
        <v>4.7352844459059522</v>
      </c>
      <c r="AV62" s="21">
        <v>2670</v>
      </c>
      <c r="AW62" s="21">
        <v>127</v>
      </c>
      <c r="AX62" s="25">
        <f>uptake_in_those_aged_70_by_ccg98910[[#This Row],[Number of adults aged 80 vaccinated in quarter 1]]/uptake_in_those_aged_70_by_ccg98910[[#This Row],[Number of adults aged 80 eligible in quarter 1]]*100</f>
        <v>4.7565543071161054</v>
      </c>
    </row>
    <row r="63" spans="1:50" x14ac:dyDescent="0.2">
      <c r="A63" t="s">
        <v>442</v>
      </c>
      <c r="B63" t="s">
        <v>443</v>
      </c>
      <c r="C63">
        <v>4151</v>
      </c>
      <c r="D63">
        <v>171</v>
      </c>
      <c r="E63" s="20">
        <f>uptake_in_those_aged_70_by_ccg98910[[#This Row],[Number of adults aged 65 vaccinated in quarter 1]]/uptake_in_those_aged_70_by_ccg98910[[#This Row],[Number of adults aged 65 eligible in quarter 1]]*100</f>
        <v>4.1194892796916402</v>
      </c>
      <c r="F63" s="35">
        <v>4170</v>
      </c>
      <c r="G63" s="35">
        <v>1028</v>
      </c>
      <c r="H63" s="20">
        <f>uptake_in_those_aged_70_by_ccg98910[[#This Row],[Number of adults aged 66 vaccinated in quarter 1]]/uptake_in_those_aged_70_by_ccg98910[[#This Row],[Number of adults aged 66 eligible in quarter 1]]*100</f>
        <v>24.652278177458033</v>
      </c>
      <c r="I63" s="21">
        <v>3956</v>
      </c>
      <c r="J63">
        <v>135</v>
      </c>
      <c r="K63" s="20">
        <f>uptake_in_those_aged_70_by_ccg98910[[#This Row],[Number of adults aged 67 vaccinated in quarter 1]]/uptake_in_those_aged_70_by_ccg98910[[#This Row],[Number of adults aged 67 eligible in quarter 1]]*100</f>
        <v>3.4125379170879677</v>
      </c>
      <c r="L63" s="21">
        <v>3834</v>
      </c>
      <c r="M63" s="21">
        <v>82</v>
      </c>
      <c r="N63" s="25">
        <f>uptake_in_those_aged_70_by_ccg98910[[#This Row],[Number of adults aged 68 vaccinated in quarter 1]]/uptake_in_those_aged_70_by_ccg98910[[#This Row],[Number of adults aged 68 eligible in quarter 1]]*100</f>
        <v>2.1387584767866459</v>
      </c>
      <c r="O63" s="21">
        <v>3651</v>
      </c>
      <c r="P63" s="21">
        <v>76</v>
      </c>
      <c r="Q63" s="25">
        <f>uptake_in_those_aged_70_by_ccg98910[[#This Row],[Number of adults aged 69 vaccinated in quarter 1]]/uptake_in_those_aged_70_by_ccg98910[[#This Row],[Number of adults aged 69 eligible in quarter 1]]*100</f>
        <v>2.0816214735688852</v>
      </c>
      <c r="R63" s="21">
        <v>3324</v>
      </c>
      <c r="S63" s="21">
        <v>219</v>
      </c>
      <c r="T63" s="20">
        <f>uptake_in_those_aged_70_by_ccg98910[[#This Row],[Number of adults aged 70 vaccinated in quarter 1]]/uptake_in_those_aged_70_by_ccg98910[[#This Row],[Number of adults aged 70 eligible in quarter 1]]*100</f>
        <v>6.5884476534296033</v>
      </c>
      <c r="U63">
        <v>3371</v>
      </c>
      <c r="V63">
        <v>1207</v>
      </c>
      <c r="W63" s="20">
        <f>uptake_in_those_aged_70_by_ccg98910[[#This Row],[Number of adults aged 71 vaccinated in quarter 1]]/uptake_in_those_aged_70_by_ccg98910[[#This Row],[Number of adults aged 71 eligible in quarter 1]]*100</f>
        <v>35.805398991397212</v>
      </c>
      <c r="X63">
        <v>3359</v>
      </c>
      <c r="Y63">
        <v>1139</v>
      </c>
      <c r="Z63" s="20">
        <f>uptake_in_those_aged_70_by_ccg98910[[#This Row],[Number of adults aged 72 vaccinated in quarter 1]]/uptake_in_those_aged_70_by_ccg98910[[#This Row],[Number of adults aged 72 eligible in quarter 1]]*100</f>
        <v>33.908901458767495</v>
      </c>
      <c r="AA63" s="21">
        <v>3164</v>
      </c>
      <c r="AB63" s="21">
        <v>735</v>
      </c>
      <c r="AC63" s="25">
        <f>uptake_in_those_aged_70_by_ccg98910[[#This Row],[Number of adults aged 73 vaccinated in quarter 1]]/uptake_in_those_aged_70_by_ccg98910[[#This Row],[Number of adults aged 73 eligible in quarter 1]]*100</f>
        <v>23.23008849557522</v>
      </c>
      <c r="AD63" s="21">
        <v>3273</v>
      </c>
      <c r="AE63" s="21">
        <v>540</v>
      </c>
      <c r="AF63" s="20">
        <f>uptake_in_those_aged_70_by_ccg98910[[#This Row],[Number of adults aged 74 vaccinated in quarter 1]]/uptake_in_those_aged_70_by_ccg98910[[#This Row],[Number of adults aged 74 eligible in quarter 1]]*100</f>
        <v>16.498625114573787</v>
      </c>
      <c r="AG63" s="21">
        <v>3214</v>
      </c>
      <c r="AH63" s="21">
        <v>514</v>
      </c>
      <c r="AI63" s="20">
        <f>uptake_in_those_aged_70_by_ccg98910[[#This Row],[Number of adults aged 75 vaccinated in quarter 1]]/uptake_in_those_aged_70_by_ccg98910[[#This Row],[Number of adults aged 75 eligible in quarter 1]]*100</f>
        <v>15.992532669570627</v>
      </c>
      <c r="AJ63" s="21">
        <v>3286</v>
      </c>
      <c r="AK63" s="21">
        <v>393</v>
      </c>
      <c r="AL63" s="20">
        <f>uptake_in_those_aged_70_by_ccg98910[[#This Row],[Number of adults aged 76 vaccinated in quarter 1]]/uptake_in_those_aged_70_by_ccg98910[[#This Row],[Number of adults aged 76 eligible in quarter 1]]*100</f>
        <v>11.959829580036519</v>
      </c>
      <c r="AM63" s="21">
        <v>3334</v>
      </c>
      <c r="AN63" s="21">
        <v>264</v>
      </c>
      <c r="AO63" s="25">
        <f>uptake_in_those_aged_70_by_ccg98910[[#This Row],[Number of adults aged 77 vaccinated in quarter 1]]/uptake_in_those_aged_70_by_ccg98910[[#This Row],[Number of adults aged 77 eligible in quarter 1]]*100</f>
        <v>7.9184163167366526</v>
      </c>
      <c r="AP63" s="21">
        <v>3525</v>
      </c>
      <c r="AQ63" s="21">
        <v>218</v>
      </c>
      <c r="AR63" s="25">
        <f>uptake_in_those_aged_70_by_ccg98910[[#This Row],[Number of adults aged 78 vaccinated in quarter 1]]/uptake_in_those_aged_70_by_ccg98910[[#This Row],[Number of adults aged 78 eligible in quarter 1]]*100</f>
        <v>6.1843971631205674</v>
      </c>
      <c r="AS63" s="21">
        <v>2552</v>
      </c>
      <c r="AT63" s="21">
        <v>98</v>
      </c>
      <c r="AU63" s="20">
        <f>uptake_in_those_aged_70_by_ccg98910[[#This Row],[Number of adults aged 79 vaccinated in quarter 1]]/uptake_in_those_aged_70_by_ccg98910[[#This Row],[Number of adults aged 79 eligible in quarter 1]]*100</f>
        <v>3.8401253918495297</v>
      </c>
      <c r="AV63" s="21">
        <v>2268</v>
      </c>
      <c r="AW63" s="21">
        <v>86</v>
      </c>
      <c r="AX63" s="25">
        <f>uptake_in_those_aged_70_by_ccg98910[[#This Row],[Number of adults aged 80 vaccinated in quarter 1]]/uptake_in_those_aged_70_by_ccg98910[[#This Row],[Number of adults aged 80 eligible in quarter 1]]*100</f>
        <v>3.7918871252204585</v>
      </c>
    </row>
    <row r="64" spans="1:50" x14ac:dyDescent="0.2">
      <c r="A64" t="s">
        <v>444</v>
      </c>
      <c r="B64" t="s">
        <v>445</v>
      </c>
      <c r="C64">
        <v>3519</v>
      </c>
      <c r="D64">
        <v>169</v>
      </c>
      <c r="E64" s="20">
        <f>uptake_in_those_aged_70_by_ccg98910[[#This Row],[Number of adults aged 65 vaccinated in quarter 1]]/uptake_in_those_aged_70_by_ccg98910[[#This Row],[Number of adults aged 65 eligible in quarter 1]]*100</f>
        <v>4.8025007104290998</v>
      </c>
      <c r="F64" s="35">
        <v>3418</v>
      </c>
      <c r="G64" s="35">
        <v>1118</v>
      </c>
      <c r="H64" s="20">
        <f>uptake_in_those_aged_70_by_ccg98910[[#This Row],[Number of adults aged 66 vaccinated in quarter 1]]/uptake_in_those_aged_70_by_ccg98910[[#This Row],[Number of adults aged 66 eligible in quarter 1]]*100</f>
        <v>32.70918665886483</v>
      </c>
      <c r="I64" s="21">
        <v>3307</v>
      </c>
      <c r="J64">
        <v>128</v>
      </c>
      <c r="K64" s="20">
        <f>uptake_in_those_aged_70_by_ccg98910[[#This Row],[Number of adults aged 67 vaccinated in quarter 1]]/uptake_in_those_aged_70_by_ccg98910[[#This Row],[Number of adults aged 67 eligible in quarter 1]]*100</f>
        <v>3.8705775627456909</v>
      </c>
      <c r="L64" s="21">
        <v>3055</v>
      </c>
      <c r="M64" s="21">
        <v>78</v>
      </c>
      <c r="N64" s="25">
        <f>uptake_in_those_aged_70_by_ccg98910[[#This Row],[Number of adults aged 68 vaccinated in quarter 1]]/uptake_in_those_aged_70_by_ccg98910[[#This Row],[Number of adults aged 68 eligible in quarter 1]]*100</f>
        <v>2.5531914893617018</v>
      </c>
      <c r="O64" s="21">
        <v>2911</v>
      </c>
      <c r="P64" s="21">
        <v>55</v>
      </c>
      <c r="Q64" s="25">
        <f>uptake_in_those_aged_70_by_ccg98910[[#This Row],[Number of adults aged 69 vaccinated in quarter 1]]/uptake_in_those_aged_70_by_ccg98910[[#This Row],[Number of adults aged 69 eligible in quarter 1]]*100</f>
        <v>1.8893850910340089</v>
      </c>
      <c r="R64" s="21">
        <v>2832</v>
      </c>
      <c r="S64" s="21">
        <v>218</v>
      </c>
      <c r="T64" s="20">
        <f>uptake_in_those_aged_70_by_ccg98910[[#This Row],[Number of adults aged 70 vaccinated in quarter 1]]/uptake_in_those_aged_70_by_ccg98910[[#This Row],[Number of adults aged 70 eligible in quarter 1]]*100</f>
        <v>7.6977401129943503</v>
      </c>
      <c r="U64">
        <v>2853</v>
      </c>
      <c r="V64">
        <v>1239</v>
      </c>
      <c r="W64" s="20">
        <f>uptake_in_those_aged_70_by_ccg98910[[#This Row],[Number of adults aged 71 vaccinated in quarter 1]]/uptake_in_those_aged_70_by_ccg98910[[#This Row],[Number of adults aged 71 eligible in quarter 1]]*100</f>
        <v>43.4279705573081</v>
      </c>
      <c r="X64">
        <v>2770</v>
      </c>
      <c r="Y64">
        <v>943</v>
      </c>
      <c r="Z64" s="20">
        <f>uptake_in_those_aged_70_by_ccg98910[[#This Row],[Number of adults aged 72 vaccinated in quarter 1]]/uptake_in_those_aged_70_by_ccg98910[[#This Row],[Number of adults aged 72 eligible in quarter 1]]*100</f>
        <v>34.04332129963899</v>
      </c>
      <c r="AA64" s="21">
        <v>2778</v>
      </c>
      <c r="AB64" s="21">
        <v>536</v>
      </c>
      <c r="AC64" s="25">
        <f>uptake_in_those_aged_70_by_ccg98910[[#This Row],[Number of adults aged 73 vaccinated in quarter 1]]/uptake_in_those_aged_70_by_ccg98910[[#This Row],[Number of adults aged 73 eligible in quarter 1]]*100</f>
        <v>19.29445644348452</v>
      </c>
      <c r="AD64" s="21">
        <v>2729</v>
      </c>
      <c r="AE64" s="21">
        <v>391</v>
      </c>
      <c r="AF64" s="20">
        <f>uptake_in_those_aged_70_by_ccg98910[[#This Row],[Number of adults aged 74 vaccinated in quarter 1]]/uptake_in_those_aged_70_by_ccg98910[[#This Row],[Number of adults aged 74 eligible in quarter 1]]*100</f>
        <v>14.327592524734333</v>
      </c>
      <c r="AG64" s="21">
        <v>2794</v>
      </c>
      <c r="AH64" s="21">
        <v>272</v>
      </c>
      <c r="AI64" s="20">
        <f>uptake_in_those_aged_70_by_ccg98910[[#This Row],[Number of adults aged 75 vaccinated in quarter 1]]/uptake_in_those_aged_70_by_ccg98910[[#This Row],[Number of adults aged 75 eligible in quarter 1]]*100</f>
        <v>9.7351467430207581</v>
      </c>
      <c r="AJ64" s="21">
        <v>2811</v>
      </c>
      <c r="AK64" s="21">
        <v>211</v>
      </c>
      <c r="AL64" s="20">
        <f>uptake_in_those_aged_70_by_ccg98910[[#This Row],[Number of adults aged 76 vaccinated in quarter 1]]/uptake_in_those_aged_70_by_ccg98910[[#This Row],[Number of adults aged 76 eligible in quarter 1]]*100</f>
        <v>7.5062255425115616</v>
      </c>
      <c r="AM64" s="21">
        <v>2912</v>
      </c>
      <c r="AN64" s="21">
        <v>173</v>
      </c>
      <c r="AO64" s="25">
        <f>uptake_in_those_aged_70_by_ccg98910[[#This Row],[Number of adults aged 77 vaccinated in quarter 1]]/uptake_in_those_aged_70_by_ccg98910[[#This Row],[Number of adults aged 77 eligible in quarter 1]]*100</f>
        <v>5.9409340659340657</v>
      </c>
      <c r="AP64" s="21">
        <v>3197</v>
      </c>
      <c r="AQ64" s="21">
        <v>152</v>
      </c>
      <c r="AR64" s="25">
        <f>uptake_in_those_aged_70_by_ccg98910[[#This Row],[Number of adults aged 78 vaccinated in quarter 1]]/uptake_in_those_aged_70_by_ccg98910[[#This Row],[Number of adults aged 78 eligible in quarter 1]]*100</f>
        <v>4.7544573037222397</v>
      </c>
      <c r="AS64" s="21">
        <v>2423</v>
      </c>
      <c r="AT64" s="21">
        <v>98</v>
      </c>
      <c r="AU64" s="20">
        <f>uptake_in_those_aged_70_by_ccg98910[[#This Row],[Number of adults aged 79 vaccinated in quarter 1]]/uptake_in_those_aged_70_by_ccg98910[[#This Row],[Number of adults aged 79 eligible in quarter 1]]*100</f>
        <v>4.044572843582336</v>
      </c>
      <c r="AV64" s="21">
        <v>2155</v>
      </c>
      <c r="AW64" s="21">
        <v>77</v>
      </c>
      <c r="AX64" s="25">
        <f>uptake_in_those_aged_70_by_ccg98910[[#This Row],[Number of adults aged 80 vaccinated in quarter 1]]/uptake_in_those_aged_70_by_ccg98910[[#This Row],[Number of adults aged 80 eligible in quarter 1]]*100</f>
        <v>3.5730858468677495</v>
      </c>
    </row>
    <row r="65" spans="1:50" x14ac:dyDescent="0.2">
      <c r="A65" t="s">
        <v>446</v>
      </c>
      <c r="B65" t="s">
        <v>447</v>
      </c>
      <c r="C65">
        <v>8927</v>
      </c>
      <c r="D65">
        <v>799</v>
      </c>
      <c r="E65" s="20">
        <f>uptake_in_those_aged_70_by_ccg98910[[#This Row],[Number of adults aged 65 vaccinated in quarter 1]]/uptake_in_those_aged_70_by_ccg98910[[#This Row],[Number of adults aged 65 eligible in quarter 1]]*100</f>
        <v>8.9503752660468248</v>
      </c>
      <c r="F65" s="35">
        <v>8831</v>
      </c>
      <c r="G65" s="35">
        <v>3995</v>
      </c>
      <c r="H65" s="20">
        <f>uptake_in_those_aged_70_by_ccg98910[[#This Row],[Number of adults aged 66 vaccinated in quarter 1]]/uptake_in_those_aged_70_by_ccg98910[[#This Row],[Number of adults aged 66 eligible in quarter 1]]*100</f>
        <v>45.238364851092747</v>
      </c>
      <c r="I65" s="21">
        <v>8494</v>
      </c>
      <c r="J65">
        <v>258</v>
      </c>
      <c r="K65" s="20">
        <f>uptake_in_those_aged_70_by_ccg98910[[#This Row],[Number of adults aged 67 vaccinated in quarter 1]]/uptake_in_those_aged_70_by_ccg98910[[#This Row],[Number of adults aged 67 eligible in quarter 1]]*100</f>
        <v>3.0374381916647044</v>
      </c>
      <c r="L65" s="21">
        <v>8031</v>
      </c>
      <c r="M65" s="21">
        <v>185</v>
      </c>
      <c r="N65" s="25">
        <f>uptake_in_those_aged_70_by_ccg98910[[#This Row],[Number of adults aged 68 vaccinated in quarter 1]]/uptake_in_those_aged_70_by_ccg98910[[#This Row],[Number of adults aged 68 eligible in quarter 1]]*100</f>
        <v>2.3035736520981196</v>
      </c>
      <c r="O65" s="21">
        <v>7891</v>
      </c>
      <c r="P65" s="21">
        <v>178</v>
      </c>
      <c r="Q65" s="25">
        <f>uptake_in_those_aged_70_by_ccg98910[[#This Row],[Number of adults aged 69 vaccinated in quarter 1]]/uptake_in_those_aged_70_by_ccg98910[[#This Row],[Number of adults aged 69 eligible in quarter 1]]*100</f>
        <v>2.2557343809403116</v>
      </c>
      <c r="R65" s="21">
        <v>7514</v>
      </c>
      <c r="S65" s="21">
        <v>1026</v>
      </c>
      <c r="T65" s="20">
        <f>uptake_in_those_aged_70_by_ccg98910[[#This Row],[Number of adults aged 70 vaccinated in quarter 1]]/uptake_in_those_aged_70_by_ccg98910[[#This Row],[Number of adults aged 70 eligible in quarter 1]]*100</f>
        <v>13.654511578387011</v>
      </c>
      <c r="U65">
        <v>7510</v>
      </c>
      <c r="V65">
        <v>4144</v>
      </c>
      <c r="W65" s="20">
        <f>uptake_in_those_aged_70_by_ccg98910[[#This Row],[Number of adults aged 71 vaccinated in quarter 1]]/uptake_in_those_aged_70_by_ccg98910[[#This Row],[Number of adults aged 71 eligible in quarter 1]]*100</f>
        <v>55.179760319573901</v>
      </c>
      <c r="X65">
        <v>7303</v>
      </c>
      <c r="Y65">
        <v>1938</v>
      </c>
      <c r="Z65" s="20">
        <f>uptake_in_those_aged_70_by_ccg98910[[#This Row],[Number of adults aged 72 vaccinated in quarter 1]]/uptake_in_those_aged_70_by_ccg98910[[#This Row],[Number of adults aged 72 eligible in quarter 1]]*100</f>
        <v>26.537039572778308</v>
      </c>
      <c r="AA65" s="21">
        <v>6913</v>
      </c>
      <c r="AB65" s="21">
        <v>1074</v>
      </c>
      <c r="AC65" s="25">
        <f>uptake_in_those_aged_70_by_ccg98910[[#This Row],[Number of adults aged 73 vaccinated in quarter 1]]/uptake_in_those_aged_70_by_ccg98910[[#This Row],[Number of adults aged 73 eligible in quarter 1]]*100</f>
        <v>15.535946766960798</v>
      </c>
      <c r="AD65" s="21">
        <v>7169</v>
      </c>
      <c r="AE65" s="21">
        <v>878</v>
      </c>
      <c r="AF65" s="20">
        <f>uptake_in_those_aged_70_by_ccg98910[[#This Row],[Number of adults aged 74 vaccinated in quarter 1]]/uptake_in_those_aged_70_by_ccg98910[[#This Row],[Number of adults aged 74 eligible in quarter 1]]*100</f>
        <v>12.247175338261961</v>
      </c>
      <c r="AG65" s="21">
        <v>6977</v>
      </c>
      <c r="AH65" s="21">
        <v>708</v>
      </c>
      <c r="AI65" s="20">
        <f>uptake_in_those_aged_70_by_ccg98910[[#This Row],[Number of adults aged 75 vaccinated in quarter 1]]/uptake_in_those_aged_70_by_ccg98910[[#This Row],[Number of adults aged 75 eligible in quarter 1]]*100</f>
        <v>10.147627920309588</v>
      </c>
      <c r="AJ65" s="21">
        <v>7231</v>
      </c>
      <c r="AK65" s="21">
        <v>564</v>
      </c>
      <c r="AL65" s="20">
        <f>uptake_in_those_aged_70_by_ccg98910[[#This Row],[Number of adults aged 76 vaccinated in quarter 1]]/uptake_in_those_aged_70_by_ccg98910[[#This Row],[Number of adults aged 76 eligible in quarter 1]]*100</f>
        <v>7.7997510717743053</v>
      </c>
      <c r="AM65" s="21">
        <v>7403</v>
      </c>
      <c r="AN65" s="21">
        <v>461</v>
      </c>
      <c r="AO65" s="25">
        <f>uptake_in_those_aged_70_by_ccg98910[[#This Row],[Number of adults aged 77 vaccinated in quarter 1]]/uptake_in_those_aged_70_by_ccg98910[[#This Row],[Number of adults aged 77 eligible in quarter 1]]*100</f>
        <v>6.2272051870863159</v>
      </c>
      <c r="AP65" s="21">
        <v>8158</v>
      </c>
      <c r="AQ65" s="21">
        <v>435</v>
      </c>
      <c r="AR65" s="25">
        <f>uptake_in_those_aged_70_by_ccg98910[[#This Row],[Number of adults aged 78 vaccinated in quarter 1]]/uptake_in_those_aged_70_by_ccg98910[[#This Row],[Number of adults aged 78 eligible in quarter 1]]*100</f>
        <v>5.3321892620740377</v>
      </c>
      <c r="AS65" s="21">
        <v>6250</v>
      </c>
      <c r="AT65" s="21">
        <v>251</v>
      </c>
      <c r="AU65" s="20">
        <f>uptake_in_those_aged_70_by_ccg98910[[#This Row],[Number of adults aged 79 vaccinated in quarter 1]]/uptake_in_those_aged_70_by_ccg98910[[#This Row],[Number of adults aged 79 eligible in quarter 1]]*100</f>
        <v>4.016</v>
      </c>
      <c r="AV65" s="21">
        <v>5575</v>
      </c>
      <c r="AW65" s="21">
        <v>179</v>
      </c>
      <c r="AX65" s="25">
        <f>uptake_in_those_aged_70_by_ccg98910[[#This Row],[Number of adults aged 80 vaccinated in quarter 1]]/uptake_in_those_aged_70_by_ccg98910[[#This Row],[Number of adults aged 80 eligible in quarter 1]]*100</f>
        <v>3.2107623318385654</v>
      </c>
    </row>
    <row r="66" spans="1:50" x14ac:dyDescent="0.2">
      <c r="A66" t="s">
        <v>448</v>
      </c>
      <c r="B66" t="s">
        <v>449</v>
      </c>
      <c r="C66">
        <v>8097</v>
      </c>
      <c r="D66">
        <v>514</v>
      </c>
      <c r="E66" s="20">
        <f>uptake_in_those_aged_70_by_ccg98910[[#This Row],[Number of adults aged 65 vaccinated in quarter 1]]/uptake_in_those_aged_70_by_ccg98910[[#This Row],[Number of adults aged 65 eligible in quarter 1]]*100</f>
        <v>6.3480301346177601</v>
      </c>
      <c r="F66" s="35">
        <v>8092</v>
      </c>
      <c r="G66" s="35">
        <v>2949</v>
      </c>
      <c r="H66" s="20">
        <f>uptake_in_those_aged_70_by_ccg98910[[#This Row],[Number of adults aged 66 vaccinated in quarter 1]]/uptake_in_those_aged_70_by_ccg98910[[#This Row],[Number of adults aged 66 eligible in quarter 1]]*100</f>
        <v>36.443400889767673</v>
      </c>
      <c r="I66" s="21">
        <v>7679</v>
      </c>
      <c r="J66">
        <v>186</v>
      </c>
      <c r="K66" s="20">
        <f>uptake_in_those_aged_70_by_ccg98910[[#This Row],[Number of adults aged 67 vaccinated in quarter 1]]/uptake_in_those_aged_70_by_ccg98910[[#This Row],[Number of adults aged 67 eligible in quarter 1]]*100</f>
        <v>2.4221903893736165</v>
      </c>
      <c r="L66" s="21">
        <v>7637</v>
      </c>
      <c r="M66" s="21">
        <v>150</v>
      </c>
      <c r="N66" s="25">
        <f>uptake_in_those_aged_70_by_ccg98910[[#This Row],[Number of adults aged 68 vaccinated in quarter 1]]/uptake_in_those_aged_70_by_ccg98910[[#This Row],[Number of adults aged 68 eligible in quarter 1]]*100</f>
        <v>1.9641220374492601</v>
      </c>
      <c r="O66" s="21">
        <v>7276</v>
      </c>
      <c r="P66" s="21">
        <v>128</v>
      </c>
      <c r="Q66" s="25">
        <f>uptake_in_those_aged_70_by_ccg98910[[#This Row],[Number of adults aged 69 vaccinated in quarter 1]]/uptake_in_those_aged_70_by_ccg98910[[#This Row],[Number of adults aged 69 eligible in quarter 1]]*100</f>
        <v>1.7592083562396923</v>
      </c>
      <c r="R66" s="21">
        <v>7026</v>
      </c>
      <c r="S66" s="21">
        <v>653</v>
      </c>
      <c r="T66" s="20">
        <f>uptake_in_those_aged_70_by_ccg98910[[#This Row],[Number of adults aged 70 vaccinated in quarter 1]]/uptake_in_those_aged_70_by_ccg98910[[#This Row],[Number of adults aged 70 eligible in quarter 1]]*100</f>
        <v>9.2940506689439228</v>
      </c>
      <c r="U66">
        <v>7233</v>
      </c>
      <c r="V66">
        <v>3518</v>
      </c>
      <c r="W66" s="20">
        <f>uptake_in_those_aged_70_by_ccg98910[[#This Row],[Number of adults aged 71 vaccinated in quarter 1]]/uptake_in_those_aged_70_by_ccg98910[[#This Row],[Number of adults aged 71 eligible in quarter 1]]*100</f>
        <v>48.638186091524958</v>
      </c>
      <c r="X66">
        <v>7181</v>
      </c>
      <c r="Y66">
        <v>2269</v>
      </c>
      <c r="Z66" s="20">
        <f>uptake_in_those_aged_70_by_ccg98910[[#This Row],[Number of adults aged 72 vaccinated in quarter 1]]/uptake_in_those_aged_70_by_ccg98910[[#This Row],[Number of adults aged 72 eligible in quarter 1]]*100</f>
        <v>31.59727057512881</v>
      </c>
      <c r="AA66" s="21">
        <v>6995</v>
      </c>
      <c r="AB66" s="21">
        <v>1317</v>
      </c>
      <c r="AC66" s="25">
        <f>uptake_in_those_aged_70_by_ccg98910[[#This Row],[Number of adults aged 73 vaccinated in quarter 1]]/uptake_in_those_aged_70_by_ccg98910[[#This Row],[Number of adults aged 73 eligible in quarter 1]]*100</f>
        <v>18.827734095782702</v>
      </c>
      <c r="AD66" s="21">
        <v>7153</v>
      </c>
      <c r="AE66" s="21">
        <v>1091</v>
      </c>
      <c r="AF66" s="20">
        <f>uptake_in_those_aged_70_by_ccg98910[[#This Row],[Number of adults aged 74 vaccinated in quarter 1]]/uptake_in_those_aged_70_by_ccg98910[[#This Row],[Number of adults aged 74 eligible in quarter 1]]*100</f>
        <v>15.252341674821754</v>
      </c>
      <c r="AG66" s="21">
        <v>6935</v>
      </c>
      <c r="AH66" s="21">
        <v>848</v>
      </c>
      <c r="AI66" s="20">
        <f>uptake_in_those_aged_70_by_ccg98910[[#This Row],[Number of adults aged 75 vaccinated in quarter 1]]/uptake_in_those_aged_70_by_ccg98910[[#This Row],[Number of adults aged 75 eligible in quarter 1]]*100</f>
        <v>12.227829848594087</v>
      </c>
      <c r="AJ66" s="21">
        <v>7117</v>
      </c>
      <c r="AK66" s="21">
        <v>646</v>
      </c>
      <c r="AL66" s="20">
        <f>uptake_in_those_aged_70_by_ccg98910[[#This Row],[Number of adults aged 76 vaccinated in quarter 1]]/uptake_in_those_aged_70_by_ccg98910[[#This Row],[Number of adults aged 76 eligible in quarter 1]]*100</f>
        <v>9.0768582267809474</v>
      </c>
      <c r="AM66" s="21">
        <v>7421</v>
      </c>
      <c r="AN66" s="21">
        <v>584</v>
      </c>
      <c r="AO66" s="25">
        <f>uptake_in_those_aged_70_by_ccg98910[[#This Row],[Number of adults aged 77 vaccinated in quarter 1]]/uptake_in_those_aged_70_by_ccg98910[[#This Row],[Number of adults aged 77 eligible in quarter 1]]*100</f>
        <v>7.8695593585770105</v>
      </c>
      <c r="AP66" s="21">
        <v>7996</v>
      </c>
      <c r="AQ66" s="21">
        <v>382</v>
      </c>
      <c r="AR66" s="25">
        <f>uptake_in_those_aged_70_by_ccg98910[[#This Row],[Number of adults aged 78 vaccinated in quarter 1]]/uptake_in_those_aged_70_by_ccg98910[[#This Row],[Number of adults aged 78 eligible in quarter 1]]*100</f>
        <v>4.7773886943471737</v>
      </c>
      <c r="AS66" s="21">
        <v>6149</v>
      </c>
      <c r="AT66" s="21">
        <v>219</v>
      </c>
      <c r="AU66" s="20">
        <f>uptake_in_those_aged_70_by_ccg98910[[#This Row],[Number of adults aged 79 vaccinated in quarter 1]]/uptake_in_those_aged_70_by_ccg98910[[#This Row],[Number of adults aged 79 eligible in quarter 1]]*100</f>
        <v>3.561554724345422</v>
      </c>
      <c r="AV66" s="21">
        <v>5641</v>
      </c>
      <c r="AW66" s="21">
        <v>169</v>
      </c>
      <c r="AX66" s="25">
        <f>uptake_in_those_aged_70_by_ccg98910[[#This Row],[Number of adults aged 80 vaccinated in quarter 1]]/uptake_in_those_aged_70_by_ccg98910[[#This Row],[Number of adults aged 80 eligible in quarter 1]]*100</f>
        <v>2.9959227087395854</v>
      </c>
    </row>
    <row r="67" spans="1:50" x14ac:dyDescent="0.2">
      <c r="A67" t="s">
        <v>450</v>
      </c>
      <c r="B67" t="s">
        <v>451</v>
      </c>
      <c r="C67">
        <v>3358</v>
      </c>
      <c r="D67">
        <v>161</v>
      </c>
      <c r="E67" s="20">
        <f>uptake_in_those_aged_70_by_ccg98910[[#This Row],[Number of adults aged 65 vaccinated in quarter 1]]/uptake_in_those_aged_70_by_ccg98910[[#This Row],[Number of adults aged 65 eligible in quarter 1]]*100</f>
        <v>4.7945205479452051</v>
      </c>
      <c r="F67" s="35">
        <v>3236</v>
      </c>
      <c r="G67" s="35">
        <v>872</v>
      </c>
      <c r="H67" s="20">
        <f>uptake_in_those_aged_70_by_ccg98910[[#This Row],[Number of adults aged 66 vaccinated in quarter 1]]/uptake_in_those_aged_70_by_ccg98910[[#This Row],[Number of adults aged 66 eligible in quarter 1]]*100</f>
        <v>26.946847960444991</v>
      </c>
      <c r="I67" s="21">
        <v>3159</v>
      </c>
      <c r="J67">
        <v>80</v>
      </c>
      <c r="K67" s="20">
        <f>uptake_in_those_aged_70_by_ccg98910[[#This Row],[Number of adults aged 67 vaccinated in quarter 1]]/uptake_in_those_aged_70_by_ccg98910[[#This Row],[Number of adults aged 67 eligible in quarter 1]]*100</f>
        <v>2.5324469768914213</v>
      </c>
      <c r="L67" s="21">
        <v>2970</v>
      </c>
      <c r="M67" s="21">
        <v>42</v>
      </c>
      <c r="N67" s="25">
        <f>uptake_in_those_aged_70_by_ccg98910[[#This Row],[Number of adults aged 68 vaccinated in quarter 1]]/uptake_in_those_aged_70_by_ccg98910[[#This Row],[Number of adults aged 68 eligible in quarter 1]]*100</f>
        <v>1.4141414141414141</v>
      </c>
      <c r="O67" s="21">
        <v>2881</v>
      </c>
      <c r="P67" s="21">
        <v>50</v>
      </c>
      <c r="Q67" s="25">
        <f>uptake_in_those_aged_70_by_ccg98910[[#This Row],[Number of adults aged 69 vaccinated in quarter 1]]/uptake_in_those_aged_70_by_ccg98910[[#This Row],[Number of adults aged 69 eligible in quarter 1]]*100</f>
        <v>1.7355085039916693</v>
      </c>
      <c r="R67" s="21">
        <v>2625</v>
      </c>
      <c r="S67" s="21">
        <v>192</v>
      </c>
      <c r="T67" s="20">
        <f>uptake_in_those_aged_70_by_ccg98910[[#This Row],[Number of adults aged 70 vaccinated in quarter 1]]/uptake_in_those_aged_70_by_ccg98910[[#This Row],[Number of adults aged 70 eligible in quarter 1]]*100</f>
        <v>7.3142857142857149</v>
      </c>
      <c r="U67">
        <v>2730</v>
      </c>
      <c r="V67">
        <v>1079</v>
      </c>
      <c r="W67" s="20">
        <f>uptake_in_those_aged_70_by_ccg98910[[#This Row],[Number of adults aged 71 vaccinated in quarter 1]]/uptake_in_those_aged_70_by_ccg98910[[#This Row],[Number of adults aged 71 eligible in quarter 1]]*100</f>
        <v>39.523809523809526</v>
      </c>
      <c r="X67">
        <v>2655</v>
      </c>
      <c r="Y67">
        <v>784</v>
      </c>
      <c r="Z67" s="20">
        <f>uptake_in_those_aged_70_by_ccg98910[[#This Row],[Number of adults aged 72 vaccinated in quarter 1]]/uptake_in_those_aged_70_by_ccg98910[[#This Row],[Number of adults aged 72 eligible in quarter 1]]*100</f>
        <v>29.529190207156308</v>
      </c>
      <c r="AA67" s="21">
        <v>2587</v>
      </c>
      <c r="AB67" s="21">
        <v>436</v>
      </c>
      <c r="AC67" s="25">
        <f>uptake_in_those_aged_70_by_ccg98910[[#This Row],[Number of adults aged 73 vaccinated in quarter 1]]/uptake_in_those_aged_70_by_ccg98910[[#This Row],[Number of adults aged 73 eligible in quarter 1]]*100</f>
        <v>16.853498260533435</v>
      </c>
      <c r="AD67" s="21">
        <v>2476</v>
      </c>
      <c r="AE67" s="21">
        <v>283</v>
      </c>
      <c r="AF67" s="20">
        <f>uptake_in_those_aged_70_by_ccg98910[[#This Row],[Number of adults aged 74 vaccinated in quarter 1]]/uptake_in_those_aged_70_by_ccg98910[[#This Row],[Number of adults aged 74 eligible in quarter 1]]*100</f>
        <v>11.429725363489499</v>
      </c>
      <c r="AG67" s="21">
        <v>2460</v>
      </c>
      <c r="AH67" s="21">
        <v>249</v>
      </c>
      <c r="AI67" s="20">
        <f>uptake_in_those_aged_70_by_ccg98910[[#This Row],[Number of adults aged 75 vaccinated in quarter 1]]/uptake_in_those_aged_70_by_ccg98910[[#This Row],[Number of adults aged 75 eligible in quarter 1]]*100</f>
        <v>10.121951219512196</v>
      </c>
      <c r="AJ67" s="21">
        <v>2574</v>
      </c>
      <c r="AK67" s="21">
        <v>181</v>
      </c>
      <c r="AL67" s="20">
        <f>uptake_in_those_aged_70_by_ccg98910[[#This Row],[Number of adults aged 76 vaccinated in quarter 1]]/uptake_in_those_aged_70_by_ccg98910[[#This Row],[Number of adults aged 76 eligible in quarter 1]]*100</f>
        <v>7.0318570318570321</v>
      </c>
      <c r="AM67" s="21">
        <v>2599</v>
      </c>
      <c r="AN67" s="21">
        <v>128</v>
      </c>
      <c r="AO67" s="25">
        <f>uptake_in_those_aged_70_by_ccg98910[[#This Row],[Number of adults aged 77 vaccinated in quarter 1]]/uptake_in_those_aged_70_by_ccg98910[[#This Row],[Number of adults aged 77 eligible in quarter 1]]*100</f>
        <v>4.9249711427472107</v>
      </c>
      <c r="AP67" s="21">
        <v>2933</v>
      </c>
      <c r="AQ67" s="21">
        <v>113</v>
      </c>
      <c r="AR67" s="25">
        <f>uptake_in_those_aged_70_by_ccg98910[[#This Row],[Number of adults aged 78 vaccinated in quarter 1]]/uptake_in_those_aged_70_by_ccg98910[[#This Row],[Number of adults aged 78 eligible in quarter 1]]*100</f>
        <v>3.852710535288101</v>
      </c>
      <c r="AS67" s="21">
        <v>2092</v>
      </c>
      <c r="AT67" s="21">
        <v>82</v>
      </c>
      <c r="AU67" s="20">
        <f>uptake_in_those_aged_70_by_ccg98910[[#This Row],[Number of adults aged 79 vaccinated in quarter 1]]/uptake_in_those_aged_70_by_ccg98910[[#This Row],[Number of adults aged 79 eligible in quarter 1]]*100</f>
        <v>3.9196940726577436</v>
      </c>
      <c r="AV67" s="21">
        <v>1866</v>
      </c>
      <c r="AW67" s="21">
        <v>53</v>
      </c>
      <c r="AX67" s="25">
        <f>uptake_in_those_aged_70_by_ccg98910[[#This Row],[Number of adults aged 80 vaccinated in quarter 1]]/uptake_in_those_aged_70_by_ccg98910[[#This Row],[Number of adults aged 80 eligible in quarter 1]]*100</f>
        <v>2.840300107181136</v>
      </c>
    </row>
    <row r="68" spans="1:50" x14ac:dyDescent="0.2">
      <c r="A68" t="s">
        <v>452</v>
      </c>
      <c r="B68" t="s">
        <v>453</v>
      </c>
      <c r="C68">
        <v>2376</v>
      </c>
      <c r="D68">
        <v>99</v>
      </c>
      <c r="E68" s="20">
        <f>uptake_in_those_aged_70_by_ccg98910[[#This Row],[Number of adults aged 65 vaccinated in quarter 1]]/uptake_in_those_aged_70_by_ccg98910[[#This Row],[Number of adults aged 65 eligible in quarter 1]]*100</f>
        <v>4.1666666666666661</v>
      </c>
      <c r="F68" s="35">
        <v>2304</v>
      </c>
      <c r="G68" s="35">
        <v>821</v>
      </c>
      <c r="H68" s="20">
        <f>uptake_in_those_aged_70_by_ccg98910[[#This Row],[Number of adults aged 66 vaccinated in quarter 1]]/uptake_in_those_aged_70_by_ccg98910[[#This Row],[Number of adults aged 66 eligible in quarter 1]]*100</f>
        <v>35.633680555555557</v>
      </c>
      <c r="I68" s="21">
        <v>2171</v>
      </c>
      <c r="J68">
        <v>124</v>
      </c>
      <c r="K68" s="20">
        <f>uptake_in_those_aged_70_by_ccg98910[[#This Row],[Number of adults aged 67 vaccinated in quarter 1]]/uptake_in_those_aged_70_by_ccg98910[[#This Row],[Number of adults aged 67 eligible in quarter 1]]*100</f>
        <v>5.7116536158452327</v>
      </c>
      <c r="L68" s="21">
        <v>2034</v>
      </c>
      <c r="M68" s="21">
        <v>53</v>
      </c>
      <c r="N68" s="25">
        <f>uptake_in_those_aged_70_by_ccg98910[[#This Row],[Number of adults aged 68 vaccinated in quarter 1]]/uptake_in_those_aged_70_by_ccg98910[[#This Row],[Number of adults aged 68 eligible in quarter 1]]*100</f>
        <v>2.6057030481809242</v>
      </c>
      <c r="O68" s="21">
        <v>1938</v>
      </c>
      <c r="P68" s="21">
        <v>48</v>
      </c>
      <c r="Q68" s="25">
        <f>uptake_in_those_aged_70_by_ccg98910[[#This Row],[Number of adults aged 69 vaccinated in quarter 1]]/uptake_in_those_aged_70_by_ccg98910[[#This Row],[Number of adults aged 69 eligible in quarter 1]]*100</f>
        <v>2.4767801857585141</v>
      </c>
      <c r="R68" s="21">
        <v>1800</v>
      </c>
      <c r="S68" s="21">
        <v>160</v>
      </c>
      <c r="T68" s="20">
        <f>uptake_in_those_aged_70_by_ccg98910[[#This Row],[Number of adults aged 70 vaccinated in quarter 1]]/uptake_in_those_aged_70_by_ccg98910[[#This Row],[Number of adults aged 70 eligible in quarter 1]]*100</f>
        <v>8.8888888888888893</v>
      </c>
      <c r="U68">
        <v>1808</v>
      </c>
      <c r="V68">
        <v>861</v>
      </c>
      <c r="W68" s="20">
        <f>uptake_in_those_aged_70_by_ccg98910[[#This Row],[Number of adults aged 71 vaccinated in quarter 1]]/uptake_in_those_aged_70_by_ccg98910[[#This Row],[Number of adults aged 71 eligible in quarter 1]]*100</f>
        <v>47.621681415929203</v>
      </c>
      <c r="X68">
        <v>1867</v>
      </c>
      <c r="Y68">
        <v>556</v>
      </c>
      <c r="Z68" s="20">
        <f>uptake_in_those_aged_70_by_ccg98910[[#This Row],[Number of adults aged 72 vaccinated in quarter 1]]/uptake_in_those_aged_70_by_ccg98910[[#This Row],[Number of adults aged 72 eligible in quarter 1]]*100</f>
        <v>29.780396357793247</v>
      </c>
      <c r="AA68" s="21">
        <v>1783</v>
      </c>
      <c r="AB68" s="21">
        <v>352</v>
      </c>
      <c r="AC68" s="25">
        <f>uptake_in_those_aged_70_by_ccg98910[[#This Row],[Number of adults aged 73 vaccinated in quarter 1]]/uptake_in_those_aged_70_by_ccg98910[[#This Row],[Number of adults aged 73 eligible in quarter 1]]*100</f>
        <v>19.742007851934943</v>
      </c>
      <c r="AD68" s="21">
        <v>1694</v>
      </c>
      <c r="AE68" s="21">
        <v>287</v>
      </c>
      <c r="AF68" s="20">
        <f>uptake_in_those_aged_70_by_ccg98910[[#This Row],[Number of adults aged 74 vaccinated in quarter 1]]/uptake_in_those_aged_70_by_ccg98910[[#This Row],[Number of adults aged 74 eligible in quarter 1]]*100</f>
        <v>16.942148760330578</v>
      </c>
      <c r="AG68" s="21">
        <v>1701</v>
      </c>
      <c r="AH68" s="21">
        <v>263</v>
      </c>
      <c r="AI68" s="20">
        <f>uptake_in_those_aged_70_by_ccg98910[[#This Row],[Number of adults aged 75 vaccinated in quarter 1]]/uptake_in_those_aged_70_by_ccg98910[[#This Row],[Number of adults aged 75 eligible in quarter 1]]*100</f>
        <v>15.461493239271018</v>
      </c>
      <c r="AJ68" s="21">
        <v>1838</v>
      </c>
      <c r="AK68" s="21">
        <v>211</v>
      </c>
      <c r="AL68" s="20">
        <f>uptake_in_those_aged_70_by_ccg98910[[#This Row],[Number of adults aged 76 vaccinated in quarter 1]]/uptake_in_those_aged_70_by_ccg98910[[#This Row],[Number of adults aged 76 eligible in quarter 1]]*100</f>
        <v>11.47986942328618</v>
      </c>
      <c r="AM68" s="21">
        <v>1836</v>
      </c>
      <c r="AN68" s="21">
        <v>182</v>
      </c>
      <c r="AO68" s="25">
        <f>uptake_in_those_aged_70_by_ccg98910[[#This Row],[Number of adults aged 77 vaccinated in quarter 1]]/uptake_in_those_aged_70_by_ccg98910[[#This Row],[Number of adults aged 77 eligible in quarter 1]]*100</f>
        <v>9.912854030501089</v>
      </c>
      <c r="AP68" s="21">
        <v>2100</v>
      </c>
      <c r="AQ68" s="21">
        <v>160</v>
      </c>
      <c r="AR68" s="25">
        <f>uptake_in_those_aged_70_by_ccg98910[[#This Row],[Number of adults aged 78 vaccinated in quarter 1]]/uptake_in_those_aged_70_by_ccg98910[[#This Row],[Number of adults aged 78 eligible in quarter 1]]*100</f>
        <v>7.6190476190476195</v>
      </c>
      <c r="AS68" s="21">
        <v>1526</v>
      </c>
      <c r="AT68" s="21">
        <v>100</v>
      </c>
      <c r="AU68" s="20">
        <f>uptake_in_those_aged_70_by_ccg98910[[#This Row],[Number of adults aged 79 vaccinated in quarter 1]]/uptake_in_those_aged_70_by_ccg98910[[#This Row],[Number of adults aged 79 eligible in quarter 1]]*100</f>
        <v>6.5530799475753607</v>
      </c>
      <c r="AV68" s="21">
        <v>1329</v>
      </c>
      <c r="AW68" s="21">
        <v>54</v>
      </c>
      <c r="AX68" s="25">
        <f>uptake_in_those_aged_70_by_ccg98910[[#This Row],[Number of adults aged 80 vaccinated in quarter 1]]/uptake_in_those_aged_70_by_ccg98910[[#This Row],[Number of adults aged 80 eligible in quarter 1]]*100</f>
        <v>4.0632054176072234</v>
      </c>
    </row>
    <row r="69" spans="1:50" x14ac:dyDescent="0.2">
      <c r="A69" t="s">
        <v>454</v>
      </c>
      <c r="B69" t="s">
        <v>455</v>
      </c>
      <c r="C69">
        <v>5323</v>
      </c>
      <c r="D69">
        <v>177</v>
      </c>
      <c r="E69" s="20">
        <f>uptake_in_those_aged_70_by_ccg98910[[#This Row],[Number of adults aged 65 vaccinated in quarter 1]]/uptake_in_those_aged_70_by_ccg98910[[#This Row],[Number of adults aged 65 eligible in quarter 1]]*100</f>
        <v>3.3251925605861357</v>
      </c>
      <c r="F69" s="35">
        <v>4996</v>
      </c>
      <c r="G69" s="35">
        <v>1012</v>
      </c>
      <c r="H69" s="20">
        <f>uptake_in_those_aged_70_by_ccg98910[[#This Row],[Number of adults aged 66 vaccinated in quarter 1]]/uptake_in_those_aged_70_by_ccg98910[[#This Row],[Number of adults aged 66 eligible in quarter 1]]*100</f>
        <v>20.256204963971179</v>
      </c>
      <c r="I69" s="21">
        <v>4734</v>
      </c>
      <c r="J69">
        <v>112</v>
      </c>
      <c r="K69" s="20">
        <f>uptake_in_those_aged_70_by_ccg98910[[#This Row],[Number of adults aged 67 vaccinated in quarter 1]]/uptake_in_those_aged_70_by_ccg98910[[#This Row],[Number of adults aged 67 eligible in quarter 1]]*100</f>
        <v>2.3658639628221376</v>
      </c>
      <c r="L69" s="21">
        <v>4513</v>
      </c>
      <c r="M69" s="21">
        <v>65</v>
      </c>
      <c r="N69" s="25">
        <f>uptake_in_those_aged_70_by_ccg98910[[#This Row],[Number of adults aged 68 vaccinated in quarter 1]]/uptake_in_those_aged_70_by_ccg98910[[#This Row],[Number of adults aged 68 eligible in quarter 1]]*100</f>
        <v>1.4402836250830933</v>
      </c>
      <c r="O69" s="21">
        <v>4254</v>
      </c>
      <c r="P69" s="21">
        <v>73</v>
      </c>
      <c r="Q69" s="25">
        <f>uptake_in_those_aged_70_by_ccg98910[[#This Row],[Number of adults aged 69 vaccinated in quarter 1]]/uptake_in_those_aged_70_by_ccg98910[[#This Row],[Number of adults aged 69 eligible in quarter 1]]*100</f>
        <v>1.7160319699106723</v>
      </c>
      <c r="R69" s="21">
        <v>3917</v>
      </c>
      <c r="S69" s="21">
        <v>217</v>
      </c>
      <c r="T69" s="20">
        <f>uptake_in_those_aged_70_by_ccg98910[[#This Row],[Number of adults aged 70 vaccinated in quarter 1]]/uptake_in_those_aged_70_by_ccg98910[[#This Row],[Number of adults aged 70 eligible in quarter 1]]*100</f>
        <v>5.539954046464131</v>
      </c>
      <c r="U69">
        <v>3591</v>
      </c>
      <c r="V69">
        <v>1072</v>
      </c>
      <c r="W69" s="20">
        <f>uptake_in_those_aged_70_by_ccg98910[[#This Row],[Number of adults aged 71 vaccinated in quarter 1]]/uptake_in_those_aged_70_by_ccg98910[[#This Row],[Number of adults aged 71 eligible in quarter 1]]*100</f>
        <v>29.852408799777219</v>
      </c>
      <c r="X69">
        <v>3478</v>
      </c>
      <c r="Y69">
        <v>878</v>
      </c>
      <c r="Z69" s="20">
        <f>uptake_in_those_aged_70_by_ccg98910[[#This Row],[Number of adults aged 72 vaccinated in quarter 1]]/uptake_in_those_aged_70_by_ccg98910[[#This Row],[Number of adults aged 72 eligible in quarter 1]]*100</f>
        <v>25.244393329499715</v>
      </c>
      <c r="AA69" s="21">
        <v>3331</v>
      </c>
      <c r="AB69" s="21">
        <v>596</v>
      </c>
      <c r="AC69" s="25">
        <f>uptake_in_those_aged_70_by_ccg98910[[#This Row],[Number of adults aged 73 vaccinated in quarter 1]]/uptake_in_those_aged_70_by_ccg98910[[#This Row],[Number of adults aged 73 eligible in quarter 1]]*100</f>
        <v>17.892524767337136</v>
      </c>
      <c r="AD69" s="21">
        <v>3140</v>
      </c>
      <c r="AE69" s="21">
        <v>419</v>
      </c>
      <c r="AF69" s="20">
        <f>uptake_in_those_aged_70_by_ccg98910[[#This Row],[Number of adults aged 74 vaccinated in quarter 1]]/uptake_in_those_aged_70_by_ccg98910[[#This Row],[Number of adults aged 74 eligible in quarter 1]]*100</f>
        <v>13.343949044585987</v>
      </c>
      <c r="AG69" s="21">
        <v>3031</v>
      </c>
      <c r="AH69" s="21">
        <v>378</v>
      </c>
      <c r="AI69" s="20">
        <f>uptake_in_those_aged_70_by_ccg98910[[#This Row],[Number of adults aged 75 vaccinated in quarter 1]]/uptake_in_those_aged_70_by_ccg98910[[#This Row],[Number of adults aged 75 eligible in quarter 1]]*100</f>
        <v>12.471131639722865</v>
      </c>
      <c r="AJ69" s="21">
        <v>2710</v>
      </c>
      <c r="AK69" s="21">
        <v>242</v>
      </c>
      <c r="AL69" s="20">
        <f>uptake_in_those_aged_70_by_ccg98910[[#This Row],[Number of adults aged 76 vaccinated in quarter 1]]/uptake_in_those_aged_70_by_ccg98910[[#This Row],[Number of adults aged 76 eligible in quarter 1]]*100</f>
        <v>8.9298892988929879</v>
      </c>
      <c r="AM69" s="21">
        <v>2761</v>
      </c>
      <c r="AN69" s="21">
        <v>196</v>
      </c>
      <c r="AO69" s="25">
        <f>uptake_in_those_aged_70_by_ccg98910[[#This Row],[Number of adults aged 77 vaccinated in quarter 1]]/uptake_in_those_aged_70_by_ccg98910[[#This Row],[Number of adults aged 77 eligible in quarter 1]]*100</f>
        <v>7.0988772183991316</v>
      </c>
      <c r="AP69" s="21">
        <v>2768</v>
      </c>
      <c r="AQ69" s="21">
        <v>133</v>
      </c>
      <c r="AR69" s="25">
        <f>uptake_in_those_aged_70_by_ccg98910[[#This Row],[Number of adults aged 78 vaccinated in quarter 1]]/uptake_in_those_aged_70_by_ccg98910[[#This Row],[Number of adults aged 78 eligible in quarter 1]]*100</f>
        <v>4.8049132947976876</v>
      </c>
      <c r="AS69" s="21">
        <v>2120</v>
      </c>
      <c r="AT69" s="21">
        <v>92</v>
      </c>
      <c r="AU69" s="20">
        <f>uptake_in_those_aged_70_by_ccg98910[[#This Row],[Number of adults aged 79 vaccinated in quarter 1]]/uptake_in_those_aged_70_by_ccg98910[[#This Row],[Number of adults aged 79 eligible in quarter 1]]*100</f>
        <v>4.3396226415094334</v>
      </c>
      <c r="AV69" s="21">
        <v>1924</v>
      </c>
      <c r="AW69" s="21">
        <v>53</v>
      </c>
      <c r="AX69" s="25">
        <f>uptake_in_those_aged_70_by_ccg98910[[#This Row],[Number of adults aged 80 vaccinated in quarter 1]]/uptake_in_those_aged_70_by_ccg98910[[#This Row],[Number of adults aged 80 eligible in quarter 1]]*100</f>
        <v>2.754677754677755</v>
      </c>
    </row>
    <row r="70" spans="1:50" x14ac:dyDescent="0.2">
      <c r="A70" t="s">
        <v>456</v>
      </c>
      <c r="B70" t="s">
        <v>457</v>
      </c>
      <c r="C70">
        <v>2539</v>
      </c>
      <c r="D70">
        <v>84</v>
      </c>
      <c r="E70" s="20">
        <f>uptake_in_those_aged_70_by_ccg98910[[#This Row],[Number of adults aged 65 vaccinated in quarter 1]]/uptake_in_those_aged_70_by_ccg98910[[#This Row],[Number of adults aged 65 eligible in quarter 1]]*100</f>
        <v>3.3083891295785741</v>
      </c>
      <c r="F70" s="35">
        <v>2464</v>
      </c>
      <c r="G70" s="35">
        <v>591</v>
      </c>
      <c r="H70" s="20">
        <f>uptake_in_those_aged_70_by_ccg98910[[#This Row],[Number of adults aged 66 vaccinated in quarter 1]]/uptake_in_those_aged_70_by_ccg98910[[#This Row],[Number of adults aged 66 eligible in quarter 1]]*100</f>
        <v>23.98538961038961</v>
      </c>
      <c r="I70" s="21">
        <v>2189</v>
      </c>
      <c r="J70">
        <v>57</v>
      </c>
      <c r="K70" s="20">
        <f>uptake_in_those_aged_70_by_ccg98910[[#This Row],[Number of adults aged 67 vaccinated in quarter 1]]/uptake_in_those_aged_70_by_ccg98910[[#This Row],[Number of adults aged 67 eligible in quarter 1]]*100</f>
        <v>2.6039287345820008</v>
      </c>
      <c r="L70" s="21">
        <v>2112</v>
      </c>
      <c r="M70" s="21">
        <v>28</v>
      </c>
      <c r="N70" s="25">
        <f>uptake_in_those_aged_70_by_ccg98910[[#This Row],[Number of adults aged 68 vaccinated in quarter 1]]/uptake_in_those_aged_70_by_ccg98910[[#This Row],[Number of adults aged 68 eligible in quarter 1]]*100</f>
        <v>1.3257575757575757</v>
      </c>
      <c r="O70" s="21">
        <v>2098</v>
      </c>
      <c r="P70" s="21">
        <v>25</v>
      </c>
      <c r="Q70" s="25">
        <f>uptake_in_those_aged_70_by_ccg98910[[#This Row],[Number of adults aged 69 vaccinated in quarter 1]]/uptake_in_those_aged_70_by_ccg98910[[#This Row],[Number of adults aged 69 eligible in quarter 1]]*100</f>
        <v>1.1916110581506196</v>
      </c>
      <c r="R70" s="21">
        <v>1937</v>
      </c>
      <c r="S70" s="21">
        <v>97</v>
      </c>
      <c r="T70" s="20">
        <f>uptake_in_those_aged_70_by_ccg98910[[#This Row],[Number of adults aged 70 vaccinated in quarter 1]]/uptake_in_those_aged_70_by_ccg98910[[#This Row],[Number of adults aged 70 eligible in quarter 1]]*100</f>
        <v>5.0077439339184311</v>
      </c>
      <c r="U70">
        <v>1939</v>
      </c>
      <c r="V70">
        <v>692</v>
      </c>
      <c r="W70" s="20">
        <f>uptake_in_those_aged_70_by_ccg98910[[#This Row],[Number of adults aged 71 vaccinated in quarter 1]]/uptake_in_those_aged_70_by_ccg98910[[#This Row],[Number of adults aged 71 eligible in quarter 1]]*100</f>
        <v>35.688499226405362</v>
      </c>
      <c r="X70">
        <v>2013</v>
      </c>
      <c r="Y70">
        <v>574</v>
      </c>
      <c r="Z70" s="20">
        <f>uptake_in_those_aged_70_by_ccg98910[[#This Row],[Number of adults aged 72 vaccinated in quarter 1]]/uptake_in_those_aged_70_by_ccg98910[[#This Row],[Number of adults aged 72 eligible in quarter 1]]*100</f>
        <v>28.514654744162943</v>
      </c>
      <c r="AA70" s="21">
        <v>1800</v>
      </c>
      <c r="AB70" s="21">
        <v>265</v>
      </c>
      <c r="AC70" s="25">
        <f>uptake_in_those_aged_70_by_ccg98910[[#This Row],[Number of adults aged 73 vaccinated in quarter 1]]/uptake_in_those_aged_70_by_ccg98910[[#This Row],[Number of adults aged 73 eligible in quarter 1]]*100</f>
        <v>14.722222222222223</v>
      </c>
      <c r="AD70" s="21">
        <v>1775</v>
      </c>
      <c r="AE70" s="21">
        <v>243</v>
      </c>
      <c r="AF70" s="20">
        <f>uptake_in_those_aged_70_by_ccg98910[[#This Row],[Number of adults aged 74 vaccinated in quarter 1]]/uptake_in_those_aged_70_by_ccg98910[[#This Row],[Number of adults aged 74 eligible in quarter 1]]*100</f>
        <v>13.690140845070422</v>
      </c>
      <c r="AG70" s="21">
        <v>1726</v>
      </c>
      <c r="AH70" s="21">
        <v>171</v>
      </c>
      <c r="AI70" s="20">
        <f>uptake_in_those_aged_70_by_ccg98910[[#This Row],[Number of adults aged 75 vaccinated in quarter 1]]/uptake_in_those_aged_70_by_ccg98910[[#This Row],[Number of adults aged 75 eligible in quarter 1]]*100</f>
        <v>9.9073001158748557</v>
      </c>
      <c r="AJ70" s="21">
        <v>1768</v>
      </c>
      <c r="AK70" s="21">
        <v>115</v>
      </c>
      <c r="AL70" s="20">
        <f>uptake_in_those_aged_70_by_ccg98910[[#This Row],[Number of adults aged 76 vaccinated in quarter 1]]/uptake_in_those_aged_70_by_ccg98910[[#This Row],[Number of adults aged 76 eligible in quarter 1]]*100</f>
        <v>6.5045248868778289</v>
      </c>
      <c r="AM70" s="21">
        <v>1827</v>
      </c>
      <c r="AN70" s="21">
        <v>111</v>
      </c>
      <c r="AO70" s="25">
        <f>uptake_in_those_aged_70_by_ccg98910[[#This Row],[Number of adults aged 77 vaccinated in quarter 1]]/uptake_in_those_aged_70_by_ccg98910[[#This Row],[Number of adults aged 77 eligible in quarter 1]]*100</f>
        <v>6.0755336617405584</v>
      </c>
      <c r="AP70" s="21">
        <v>2005</v>
      </c>
      <c r="AQ70" s="21">
        <v>101</v>
      </c>
      <c r="AR70" s="25">
        <f>uptake_in_those_aged_70_by_ccg98910[[#This Row],[Number of adults aged 78 vaccinated in quarter 1]]/uptake_in_those_aged_70_by_ccg98910[[#This Row],[Number of adults aged 78 eligible in quarter 1]]*100</f>
        <v>5.037406483790523</v>
      </c>
      <c r="AS70" s="21">
        <v>1443</v>
      </c>
      <c r="AT70" s="21">
        <v>57</v>
      </c>
      <c r="AU70" s="20">
        <f>uptake_in_those_aged_70_by_ccg98910[[#This Row],[Number of adults aged 79 vaccinated in quarter 1]]/uptake_in_those_aged_70_by_ccg98910[[#This Row],[Number of adults aged 79 eligible in quarter 1]]*100</f>
        <v>3.9501039501039505</v>
      </c>
      <c r="AV70" s="21">
        <v>1297</v>
      </c>
      <c r="AW70" s="21">
        <v>33</v>
      </c>
      <c r="AX70" s="25">
        <f>uptake_in_those_aged_70_by_ccg98910[[#This Row],[Number of adults aged 80 vaccinated in quarter 1]]/uptake_in_those_aged_70_by_ccg98910[[#This Row],[Number of adults aged 80 eligible in quarter 1]]*100</f>
        <v>2.5443330763299925</v>
      </c>
    </row>
    <row r="71" spans="1:50" x14ac:dyDescent="0.2">
      <c r="A71" t="s">
        <v>458</v>
      </c>
      <c r="B71" t="s">
        <v>459</v>
      </c>
      <c r="C71">
        <v>2615</v>
      </c>
      <c r="D71">
        <v>103</v>
      </c>
      <c r="E71" s="20">
        <f>uptake_in_those_aged_70_by_ccg98910[[#This Row],[Number of adults aged 65 vaccinated in quarter 1]]/uptake_in_those_aged_70_by_ccg98910[[#This Row],[Number of adults aged 65 eligible in quarter 1]]*100</f>
        <v>3.9388145315487573</v>
      </c>
      <c r="F71" s="35">
        <v>2501</v>
      </c>
      <c r="G71" s="35">
        <v>717</v>
      </c>
      <c r="H71" s="20">
        <f>uptake_in_those_aged_70_by_ccg98910[[#This Row],[Number of adults aged 66 vaccinated in quarter 1]]/uptake_in_those_aged_70_by_ccg98910[[#This Row],[Number of adults aged 66 eligible in quarter 1]]*100</f>
        <v>28.668532586965213</v>
      </c>
      <c r="I71" s="21">
        <v>2522</v>
      </c>
      <c r="J71">
        <v>85</v>
      </c>
      <c r="K71" s="20">
        <f>uptake_in_those_aged_70_by_ccg98910[[#This Row],[Number of adults aged 67 vaccinated in quarter 1]]/uptake_in_those_aged_70_by_ccg98910[[#This Row],[Number of adults aged 67 eligible in quarter 1]]*100</f>
        <v>3.3703409992069786</v>
      </c>
      <c r="L71" s="21">
        <v>2326</v>
      </c>
      <c r="M71" s="21">
        <v>43</v>
      </c>
      <c r="N71" s="25">
        <f>uptake_in_those_aged_70_by_ccg98910[[#This Row],[Number of adults aged 68 vaccinated in quarter 1]]/uptake_in_those_aged_70_by_ccg98910[[#This Row],[Number of adults aged 68 eligible in quarter 1]]*100</f>
        <v>1.8486672398968185</v>
      </c>
      <c r="O71" s="21">
        <v>2310</v>
      </c>
      <c r="P71" s="21">
        <v>31</v>
      </c>
      <c r="Q71" s="25">
        <f>uptake_in_those_aged_70_by_ccg98910[[#This Row],[Number of adults aged 69 vaccinated in quarter 1]]/uptake_in_those_aged_70_by_ccg98910[[#This Row],[Number of adults aged 69 eligible in quarter 1]]*100</f>
        <v>1.3419913419913421</v>
      </c>
      <c r="R71" s="21">
        <v>2126</v>
      </c>
      <c r="S71" s="21">
        <v>171</v>
      </c>
      <c r="T71" s="20">
        <f>uptake_in_those_aged_70_by_ccg98910[[#This Row],[Number of adults aged 70 vaccinated in quarter 1]]/uptake_in_those_aged_70_by_ccg98910[[#This Row],[Number of adults aged 70 eligible in quarter 1]]*100</f>
        <v>8.0432737535277514</v>
      </c>
      <c r="U71">
        <v>2157</v>
      </c>
      <c r="V71">
        <v>908</v>
      </c>
      <c r="W71" s="20">
        <f>uptake_in_those_aged_70_by_ccg98910[[#This Row],[Number of adults aged 71 vaccinated in quarter 1]]/uptake_in_those_aged_70_by_ccg98910[[#This Row],[Number of adults aged 71 eligible in quarter 1]]*100</f>
        <v>42.095503013444599</v>
      </c>
      <c r="X71">
        <v>2063</v>
      </c>
      <c r="Y71">
        <v>636</v>
      </c>
      <c r="Z71" s="20">
        <f>uptake_in_those_aged_70_by_ccg98910[[#This Row],[Number of adults aged 72 vaccinated in quarter 1]]/uptake_in_those_aged_70_by_ccg98910[[#This Row],[Number of adults aged 72 eligible in quarter 1]]*100</f>
        <v>30.828889966068836</v>
      </c>
      <c r="AA71" s="21">
        <v>2010</v>
      </c>
      <c r="AB71" s="21">
        <v>376</v>
      </c>
      <c r="AC71" s="25">
        <f>uptake_in_those_aged_70_by_ccg98910[[#This Row],[Number of adults aged 73 vaccinated in quarter 1]]/uptake_in_those_aged_70_by_ccg98910[[#This Row],[Number of adults aged 73 eligible in quarter 1]]*100</f>
        <v>18.706467661691541</v>
      </c>
      <c r="AD71" s="21">
        <v>1899</v>
      </c>
      <c r="AE71" s="21">
        <v>196</v>
      </c>
      <c r="AF71" s="20">
        <f>uptake_in_those_aged_70_by_ccg98910[[#This Row],[Number of adults aged 74 vaccinated in quarter 1]]/uptake_in_those_aged_70_by_ccg98910[[#This Row],[Number of adults aged 74 eligible in quarter 1]]*100</f>
        <v>10.32122169562928</v>
      </c>
      <c r="AG71" s="21">
        <v>1851</v>
      </c>
      <c r="AH71" s="21">
        <v>147</v>
      </c>
      <c r="AI71" s="20">
        <f>uptake_in_those_aged_70_by_ccg98910[[#This Row],[Number of adults aged 75 vaccinated in quarter 1]]/uptake_in_those_aged_70_by_ccg98910[[#This Row],[Number of adults aged 75 eligible in quarter 1]]*100</f>
        <v>7.9416531604538081</v>
      </c>
      <c r="AJ71" s="21">
        <v>1876</v>
      </c>
      <c r="AK71" s="21">
        <v>113</v>
      </c>
      <c r="AL71" s="20">
        <f>uptake_in_those_aged_70_by_ccg98910[[#This Row],[Number of adults aged 76 vaccinated in quarter 1]]/uptake_in_those_aged_70_by_ccg98910[[#This Row],[Number of adults aged 76 eligible in quarter 1]]*100</f>
        <v>6.023454157782516</v>
      </c>
      <c r="AM71" s="21">
        <v>1823</v>
      </c>
      <c r="AN71" s="21">
        <v>80</v>
      </c>
      <c r="AO71" s="25">
        <f>uptake_in_those_aged_70_by_ccg98910[[#This Row],[Number of adults aged 77 vaccinated in quarter 1]]/uptake_in_those_aged_70_by_ccg98910[[#This Row],[Number of adults aged 77 eligible in quarter 1]]*100</f>
        <v>4.3883708173340645</v>
      </c>
      <c r="AP71" s="21">
        <v>2058</v>
      </c>
      <c r="AQ71" s="21">
        <v>61</v>
      </c>
      <c r="AR71" s="25">
        <f>uptake_in_those_aged_70_by_ccg98910[[#This Row],[Number of adults aged 78 vaccinated in quarter 1]]/uptake_in_those_aged_70_by_ccg98910[[#This Row],[Number of adults aged 78 eligible in quarter 1]]*100</f>
        <v>2.9640427599611274</v>
      </c>
      <c r="AS71" s="21">
        <v>1461</v>
      </c>
      <c r="AT71" s="21">
        <v>47</v>
      </c>
      <c r="AU71" s="20">
        <f>uptake_in_those_aged_70_by_ccg98910[[#This Row],[Number of adults aged 79 vaccinated in quarter 1]]/uptake_in_those_aged_70_by_ccg98910[[#This Row],[Number of adults aged 79 eligible in quarter 1]]*100</f>
        <v>3.2169746748802193</v>
      </c>
      <c r="AV71" s="21">
        <v>1335</v>
      </c>
      <c r="AW71" s="21">
        <v>31</v>
      </c>
      <c r="AX71" s="25">
        <f>uptake_in_those_aged_70_by_ccg98910[[#This Row],[Number of adults aged 80 vaccinated in quarter 1]]/uptake_in_those_aged_70_by_ccg98910[[#This Row],[Number of adults aged 80 eligible in quarter 1]]*100</f>
        <v>2.3220973782771535</v>
      </c>
    </row>
    <row r="72" spans="1:50" x14ac:dyDescent="0.2">
      <c r="A72" t="s">
        <v>460</v>
      </c>
      <c r="B72" t="s">
        <v>461</v>
      </c>
      <c r="C72">
        <v>2763</v>
      </c>
      <c r="D72">
        <v>115</v>
      </c>
      <c r="E72" s="20">
        <f>uptake_in_those_aged_70_by_ccg98910[[#This Row],[Number of adults aged 65 vaccinated in quarter 1]]/uptake_in_those_aged_70_by_ccg98910[[#This Row],[Number of adults aged 65 eligible in quarter 1]]*100</f>
        <v>4.1621425986246834</v>
      </c>
      <c r="F72" s="35">
        <v>2735</v>
      </c>
      <c r="G72" s="35">
        <v>743</v>
      </c>
      <c r="H72" s="20">
        <f>uptake_in_those_aged_70_by_ccg98910[[#This Row],[Number of adults aged 66 vaccinated in quarter 1]]/uptake_in_those_aged_70_by_ccg98910[[#This Row],[Number of adults aged 66 eligible in quarter 1]]*100</f>
        <v>27.166361974405852</v>
      </c>
      <c r="I72" s="21">
        <v>2544</v>
      </c>
      <c r="J72">
        <v>66</v>
      </c>
      <c r="K72" s="20">
        <f>uptake_in_those_aged_70_by_ccg98910[[#This Row],[Number of adults aged 67 vaccinated in quarter 1]]/uptake_in_those_aged_70_by_ccg98910[[#This Row],[Number of adults aged 67 eligible in quarter 1]]*100</f>
        <v>2.5943396226415096</v>
      </c>
      <c r="L72" s="21">
        <v>2512</v>
      </c>
      <c r="M72" s="21">
        <v>35</v>
      </c>
      <c r="N72" s="25">
        <f>uptake_in_those_aged_70_by_ccg98910[[#This Row],[Number of adults aged 68 vaccinated in quarter 1]]/uptake_in_those_aged_70_by_ccg98910[[#This Row],[Number of adults aged 68 eligible in quarter 1]]*100</f>
        <v>1.3933121019108281</v>
      </c>
      <c r="O72" s="21">
        <v>2111</v>
      </c>
      <c r="P72" s="21">
        <v>26</v>
      </c>
      <c r="Q72" s="25">
        <f>uptake_in_those_aged_70_by_ccg98910[[#This Row],[Number of adults aged 69 vaccinated in quarter 1]]/uptake_in_those_aged_70_by_ccg98910[[#This Row],[Number of adults aged 69 eligible in quarter 1]]*100</f>
        <v>1.2316437707247749</v>
      </c>
      <c r="R72" s="21">
        <v>2082</v>
      </c>
      <c r="S72" s="21">
        <v>156</v>
      </c>
      <c r="T72" s="20">
        <f>uptake_in_those_aged_70_by_ccg98910[[#This Row],[Number of adults aged 70 vaccinated in quarter 1]]/uptake_in_those_aged_70_by_ccg98910[[#This Row],[Number of adults aged 70 eligible in quarter 1]]*100</f>
        <v>7.4927953890489913</v>
      </c>
      <c r="U72">
        <v>1949</v>
      </c>
      <c r="V72">
        <v>782</v>
      </c>
      <c r="W72" s="20">
        <f>uptake_in_those_aged_70_by_ccg98910[[#This Row],[Number of adults aged 71 vaccinated in quarter 1]]/uptake_in_those_aged_70_by_ccg98910[[#This Row],[Number of adults aged 71 eligible in quarter 1]]*100</f>
        <v>40.123140071831706</v>
      </c>
      <c r="X72">
        <v>1997</v>
      </c>
      <c r="Y72">
        <v>613</v>
      </c>
      <c r="Z72" s="20">
        <f>uptake_in_those_aged_70_by_ccg98910[[#This Row],[Number of adults aged 72 vaccinated in quarter 1]]/uptake_in_those_aged_70_by_ccg98910[[#This Row],[Number of adults aged 72 eligible in quarter 1]]*100</f>
        <v>30.696044066099148</v>
      </c>
      <c r="AA72" s="21">
        <v>1808</v>
      </c>
      <c r="AB72" s="21">
        <v>340</v>
      </c>
      <c r="AC72" s="25">
        <f>uptake_in_those_aged_70_by_ccg98910[[#This Row],[Number of adults aged 73 vaccinated in quarter 1]]/uptake_in_those_aged_70_by_ccg98910[[#This Row],[Number of adults aged 73 eligible in quarter 1]]*100</f>
        <v>18.805309734513273</v>
      </c>
      <c r="AD72" s="21">
        <v>1816</v>
      </c>
      <c r="AE72" s="21">
        <v>242</v>
      </c>
      <c r="AF72" s="20">
        <f>uptake_in_those_aged_70_by_ccg98910[[#This Row],[Number of adults aged 74 vaccinated in quarter 1]]/uptake_in_those_aged_70_by_ccg98910[[#This Row],[Number of adults aged 74 eligible in quarter 1]]*100</f>
        <v>13.325991189427313</v>
      </c>
      <c r="AG72" s="21">
        <v>1876</v>
      </c>
      <c r="AH72" s="21">
        <v>189</v>
      </c>
      <c r="AI72" s="20">
        <f>uptake_in_those_aged_70_by_ccg98910[[#This Row],[Number of adults aged 75 vaccinated in quarter 1]]/uptake_in_those_aged_70_by_ccg98910[[#This Row],[Number of adults aged 75 eligible in quarter 1]]*100</f>
        <v>10.074626865671641</v>
      </c>
      <c r="AJ72" s="21">
        <v>1831</v>
      </c>
      <c r="AK72" s="21">
        <v>168</v>
      </c>
      <c r="AL72" s="20">
        <f>uptake_in_those_aged_70_by_ccg98910[[#This Row],[Number of adults aged 76 vaccinated in quarter 1]]/uptake_in_those_aged_70_by_ccg98910[[#This Row],[Number of adults aged 76 eligible in quarter 1]]*100</f>
        <v>9.1753140360458776</v>
      </c>
      <c r="AM72" s="21">
        <v>1849</v>
      </c>
      <c r="AN72" s="21">
        <v>152</v>
      </c>
      <c r="AO72" s="25">
        <f>uptake_in_those_aged_70_by_ccg98910[[#This Row],[Number of adults aged 77 vaccinated in quarter 1]]/uptake_in_those_aged_70_by_ccg98910[[#This Row],[Number of adults aged 77 eligible in quarter 1]]*100</f>
        <v>8.2206598161168198</v>
      </c>
      <c r="AP72" s="21">
        <v>2146</v>
      </c>
      <c r="AQ72" s="21">
        <v>127</v>
      </c>
      <c r="AR72" s="25">
        <f>uptake_in_those_aged_70_by_ccg98910[[#This Row],[Number of adults aged 78 vaccinated in quarter 1]]/uptake_in_those_aged_70_by_ccg98910[[#This Row],[Number of adults aged 78 eligible in quarter 1]]*100</f>
        <v>5.9179869524697111</v>
      </c>
      <c r="AS72" s="21">
        <v>1545</v>
      </c>
      <c r="AT72" s="21">
        <v>103</v>
      </c>
      <c r="AU72" s="20">
        <f>uptake_in_those_aged_70_by_ccg98910[[#This Row],[Number of adults aged 79 vaccinated in quarter 1]]/uptake_in_those_aged_70_by_ccg98910[[#This Row],[Number of adults aged 79 eligible in quarter 1]]*100</f>
        <v>6.666666666666667</v>
      </c>
      <c r="AV72" s="21">
        <v>1342</v>
      </c>
      <c r="AW72" s="21">
        <v>64</v>
      </c>
      <c r="AX72" s="25">
        <f>uptake_in_those_aged_70_by_ccg98910[[#This Row],[Number of adults aged 80 vaccinated in quarter 1]]/uptake_in_those_aged_70_by_ccg98910[[#This Row],[Number of adults aged 80 eligible in quarter 1]]*100</f>
        <v>4.7690014903129656</v>
      </c>
    </row>
    <row r="73" spans="1:50" x14ac:dyDescent="0.2">
      <c r="A73" t="s">
        <v>462</v>
      </c>
      <c r="B73" t="s">
        <v>463</v>
      </c>
      <c r="C73">
        <v>3818</v>
      </c>
      <c r="D73">
        <v>207</v>
      </c>
      <c r="E73" s="20">
        <f>uptake_in_those_aged_70_by_ccg98910[[#This Row],[Number of adults aged 65 vaccinated in quarter 1]]/uptake_in_those_aged_70_by_ccg98910[[#This Row],[Number of adults aged 65 eligible in quarter 1]]*100</f>
        <v>5.4216867469879517</v>
      </c>
      <c r="F73" s="35">
        <v>3588</v>
      </c>
      <c r="G73" s="35">
        <v>1351</v>
      </c>
      <c r="H73" s="20">
        <f>uptake_in_those_aged_70_by_ccg98910[[#This Row],[Number of adults aged 66 vaccinated in quarter 1]]/uptake_in_those_aged_70_by_ccg98910[[#This Row],[Number of adults aged 66 eligible in quarter 1]]*100</f>
        <v>37.653288740245259</v>
      </c>
      <c r="I73" s="21">
        <v>3429</v>
      </c>
      <c r="J73">
        <v>122</v>
      </c>
      <c r="K73" s="20">
        <f>uptake_in_those_aged_70_by_ccg98910[[#This Row],[Number of adults aged 67 vaccinated in quarter 1]]/uptake_in_those_aged_70_by_ccg98910[[#This Row],[Number of adults aged 67 eligible in quarter 1]]*100</f>
        <v>3.557888597258676</v>
      </c>
      <c r="L73" s="21">
        <v>3317</v>
      </c>
      <c r="M73" s="21">
        <v>64</v>
      </c>
      <c r="N73" s="25">
        <f>uptake_in_those_aged_70_by_ccg98910[[#This Row],[Number of adults aged 68 vaccinated in quarter 1]]/uptake_in_those_aged_70_by_ccg98910[[#This Row],[Number of adults aged 68 eligible in quarter 1]]*100</f>
        <v>1.9294543261983721</v>
      </c>
      <c r="O73" s="21">
        <v>3248</v>
      </c>
      <c r="P73" s="21">
        <v>76</v>
      </c>
      <c r="Q73" s="25">
        <f>uptake_in_those_aged_70_by_ccg98910[[#This Row],[Number of adults aged 69 vaccinated in quarter 1]]/uptake_in_those_aged_70_by_ccg98910[[#This Row],[Number of adults aged 69 eligible in quarter 1]]*100</f>
        <v>2.3399014778325125</v>
      </c>
      <c r="R73" s="21">
        <v>3032</v>
      </c>
      <c r="S73" s="21">
        <v>267</v>
      </c>
      <c r="T73" s="20">
        <f>uptake_in_those_aged_70_by_ccg98910[[#This Row],[Number of adults aged 70 vaccinated in quarter 1]]/uptake_in_those_aged_70_by_ccg98910[[#This Row],[Number of adults aged 70 eligible in quarter 1]]*100</f>
        <v>8.8060686015831138</v>
      </c>
      <c r="U73">
        <v>2998</v>
      </c>
      <c r="V73">
        <v>1532</v>
      </c>
      <c r="W73" s="20">
        <f>uptake_in_those_aged_70_by_ccg98910[[#This Row],[Number of adults aged 71 vaccinated in quarter 1]]/uptake_in_those_aged_70_by_ccg98910[[#This Row],[Number of adults aged 71 eligible in quarter 1]]*100</f>
        <v>51.100733822548364</v>
      </c>
      <c r="X73">
        <v>3038</v>
      </c>
      <c r="Y73">
        <v>1022</v>
      </c>
      <c r="Z73" s="20">
        <f>uptake_in_those_aged_70_by_ccg98910[[#This Row],[Number of adults aged 72 vaccinated in quarter 1]]/uptake_in_those_aged_70_by_ccg98910[[#This Row],[Number of adults aged 72 eligible in quarter 1]]*100</f>
        <v>33.640552995391701</v>
      </c>
      <c r="AA73" s="21">
        <v>2826</v>
      </c>
      <c r="AB73" s="21">
        <v>447</v>
      </c>
      <c r="AC73" s="25">
        <f>uptake_in_those_aged_70_by_ccg98910[[#This Row],[Number of adults aged 73 vaccinated in quarter 1]]/uptake_in_those_aged_70_by_ccg98910[[#This Row],[Number of adults aged 73 eligible in quarter 1]]*100</f>
        <v>15.817409766454352</v>
      </c>
      <c r="AD73" s="21">
        <v>2766</v>
      </c>
      <c r="AE73" s="21">
        <v>375</v>
      </c>
      <c r="AF73" s="20">
        <f>uptake_in_those_aged_70_by_ccg98910[[#This Row],[Number of adults aged 74 vaccinated in quarter 1]]/uptake_in_those_aged_70_by_ccg98910[[#This Row],[Number of adults aged 74 eligible in quarter 1]]*100</f>
        <v>13.557483731019524</v>
      </c>
      <c r="AG73" s="21">
        <v>2845</v>
      </c>
      <c r="AH73" s="21">
        <v>271</v>
      </c>
      <c r="AI73" s="20">
        <f>uptake_in_those_aged_70_by_ccg98910[[#This Row],[Number of adults aged 75 vaccinated in quarter 1]]/uptake_in_those_aged_70_by_ccg98910[[#This Row],[Number of adults aged 75 eligible in quarter 1]]*100</f>
        <v>9.5254833040421794</v>
      </c>
      <c r="AJ73" s="21">
        <v>2830</v>
      </c>
      <c r="AK73" s="21">
        <v>189</v>
      </c>
      <c r="AL73" s="20">
        <f>uptake_in_those_aged_70_by_ccg98910[[#This Row],[Number of adults aged 76 vaccinated in quarter 1]]/uptake_in_those_aged_70_by_ccg98910[[#This Row],[Number of adults aged 76 eligible in quarter 1]]*100</f>
        <v>6.6784452296819783</v>
      </c>
      <c r="AM73" s="21">
        <v>3002</v>
      </c>
      <c r="AN73" s="21">
        <v>169</v>
      </c>
      <c r="AO73" s="25">
        <f>uptake_in_those_aged_70_by_ccg98910[[#This Row],[Number of adults aged 77 vaccinated in quarter 1]]/uptake_in_those_aged_70_by_ccg98910[[#This Row],[Number of adults aged 77 eligible in quarter 1]]*100</f>
        <v>5.6295802798134575</v>
      </c>
      <c r="AP73" s="21">
        <v>3318</v>
      </c>
      <c r="AQ73" s="21">
        <v>120</v>
      </c>
      <c r="AR73" s="25">
        <f>uptake_in_those_aged_70_by_ccg98910[[#This Row],[Number of adults aged 78 vaccinated in quarter 1]]/uptake_in_those_aged_70_by_ccg98910[[#This Row],[Number of adults aged 78 eligible in quarter 1]]*100</f>
        <v>3.6166365280289332</v>
      </c>
      <c r="AS73" s="21">
        <v>2431</v>
      </c>
      <c r="AT73" s="21">
        <v>60</v>
      </c>
      <c r="AU73" s="20">
        <f>uptake_in_those_aged_70_by_ccg98910[[#This Row],[Number of adults aged 79 vaccinated in quarter 1]]/uptake_in_those_aged_70_by_ccg98910[[#This Row],[Number of adults aged 79 eligible in quarter 1]]*100</f>
        <v>2.4681201151789387</v>
      </c>
      <c r="AV73" s="21">
        <v>2279</v>
      </c>
      <c r="AW73" s="21">
        <v>47</v>
      </c>
      <c r="AX73" s="25">
        <f>uptake_in_those_aged_70_by_ccg98910[[#This Row],[Number of adults aged 80 vaccinated in quarter 1]]/uptake_in_those_aged_70_by_ccg98910[[#This Row],[Number of adults aged 80 eligible in quarter 1]]*100</f>
        <v>2.0623080298376482</v>
      </c>
    </row>
    <row r="74" spans="1:50" x14ac:dyDescent="0.2">
      <c r="A74" t="s">
        <v>464</v>
      </c>
      <c r="B74" t="s">
        <v>465</v>
      </c>
      <c r="C74">
        <v>2718</v>
      </c>
      <c r="D74">
        <v>95</v>
      </c>
      <c r="E74" s="20">
        <f>uptake_in_those_aged_70_by_ccg98910[[#This Row],[Number of adults aged 65 vaccinated in quarter 1]]/uptake_in_those_aged_70_by_ccg98910[[#This Row],[Number of adults aged 65 eligible in quarter 1]]*100</f>
        <v>3.495217071376012</v>
      </c>
      <c r="F74" s="35">
        <v>2629</v>
      </c>
      <c r="G74" s="35">
        <v>573</v>
      </c>
      <c r="H74" s="20">
        <f>uptake_in_those_aged_70_by_ccg98910[[#This Row],[Number of adults aged 66 vaccinated in quarter 1]]/uptake_in_those_aged_70_by_ccg98910[[#This Row],[Number of adults aged 66 eligible in quarter 1]]*100</f>
        <v>21.79535945226322</v>
      </c>
      <c r="I74" s="21">
        <v>2478</v>
      </c>
      <c r="J74">
        <v>72</v>
      </c>
      <c r="K74" s="20">
        <f>uptake_in_those_aged_70_by_ccg98910[[#This Row],[Number of adults aged 67 vaccinated in quarter 1]]/uptake_in_those_aged_70_by_ccg98910[[#This Row],[Number of adults aged 67 eligible in quarter 1]]*100</f>
        <v>2.9055690072639226</v>
      </c>
      <c r="L74" s="21">
        <v>2473</v>
      </c>
      <c r="M74" s="21">
        <v>60</v>
      </c>
      <c r="N74" s="25">
        <f>uptake_in_those_aged_70_by_ccg98910[[#This Row],[Number of adults aged 68 vaccinated in quarter 1]]/uptake_in_those_aged_70_by_ccg98910[[#This Row],[Number of adults aged 68 eligible in quarter 1]]*100</f>
        <v>2.4262029923170241</v>
      </c>
      <c r="O74" s="21">
        <v>2241</v>
      </c>
      <c r="P74" s="21">
        <v>60</v>
      </c>
      <c r="Q74" s="25">
        <f>uptake_in_those_aged_70_by_ccg98910[[#This Row],[Number of adults aged 69 vaccinated in quarter 1]]/uptake_in_those_aged_70_by_ccg98910[[#This Row],[Number of adults aged 69 eligible in quarter 1]]*100</f>
        <v>2.677376171352075</v>
      </c>
      <c r="R74" s="21">
        <v>2052</v>
      </c>
      <c r="S74" s="21">
        <v>119</v>
      </c>
      <c r="T74" s="20">
        <f>uptake_in_those_aged_70_by_ccg98910[[#This Row],[Number of adults aged 70 vaccinated in quarter 1]]/uptake_in_those_aged_70_by_ccg98910[[#This Row],[Number of adults aged 70 eligible in quarter 1]]*100</f>
        <v>5.7992202729044831</v>
      </c>
      <c r="U74">
        <v>1988</v>
      </c>
      <c r="V74">
        <v>690</v>
      </c>
      <c r="W74" s="20">
        <f>uptake_in_those_aged_70_by_ccg98910[[#This Row],[Number of adults aged 71 vaccinated in quarter 1]]/uptake_in_those_aged_70_by_ccg98910[[#This Row],[Number of adults aged 71 eligible in quarter 1]]*100</f>
        <v>34.708249496981892</v>
      </c>
      <c r="X74">
        <v>2074</v>
      </c>
      <c r="Y74">
        <v>511</v>
      </c>
      <c r="Z74" s="20">
        <f>uptake_in_those_aged_70_by_ccg98910[[#This Row],[Number of adults aged 72 vaccinated in quarter 1]]/uptake_in_those_aged_70_by_ccg98910[[#This Row],[Number of adults aged 72 eligible in quarter 1]]*100</f>
        <v>24.638379942140791</v>
      </c>
      <c r="AA74" s="21">
        <v>2000</v>
      </c>
      <c r="AB74" s="21">
        <v>280</v>
      </c>
      <c r="AC74" s="25">
        <f>uptake_in_those_aged_70_by_ccg98910[[#This Row],[Number of adults aged 73 vaccinated in quarter 1]]/uptake_in_those_aged_70_by_ccg98910[[#This Row],[Number of adults aged 73 eligible in quarter 1]]*100</f>
        <v>14.000000000000002</v>
      </c>
      <c r="AD74" s="21">
        <v>1995</v>
      </c>
      <c r="AE74" s="21">
        <v>214</v>
      </c>
      <c r="AF74" s="20">
        <f>uptake_in_those_aged_70_by_ccg98910[[#This Row],[Number of adults aged 74 vaccinated in quarter 1]]/uptake_in_those_aged_70_by_ccg98910[[#This Row],[Number of adults aged 74 eligible in quarter 1]]*100</f>
        <v>10.726817042606516</v>
      </c>
      <c r="AG74" s="21">
        <v>1943</v>
      </c>
      <c r="AH74" s="21">
        <v>175</v>
      </c>
      <c r="AI74" s="20">
        <f>uptake_in_those_aged_70_by_ccg98910[[#This Row],[Number of adults aged 75 vaccinated in quarter 1]]/uptake_in_those_aged_70_by_ccg98910[[#This Row],[Number of adults aged 75 eligible in quarter 1]]*100</f>
        <v>9.0066906845084915</v>
      </c>
      <c r="AJ74" s="21">
        <v>1949</v>
      </c>
      <c r="AK74" s="21">
        <v>131</v>
      </c>
      <c r="AL74" s="20">
        <f>uptake_in_those_aged_70_by_ccg98910[[#This Row],[Number of adults aged 76 vaccinated in quarter 1]]/uptake_in_those_aged_70_by_ccg98910[[#This Row],[Number of adults aged 76 eligible in quarter 1]]*100</f>
        <v>6.7213955874807594</v>
      </c>
      <c r="AM74" s="21">
        <v>2014</v>
      </c>
      <c r="AN74" s="21">
        <v>114</v>
      </c>
      <c r="AO74" s="25">
        <f>uptake_in_those_aged_70_by_ccg98910[[#This Row],[Number of adults aged 77 vaccinated in quarter 1]]/uptake_in_those_aged_70_by_ccg98910[[#This Row],[Number of adults aged 77 eligible in quarter 1]]*100</f>
        <v>5.6603773584905666</v>
      </c>
      <c r="AP74" s="21">
        <v>2388</v>
      </c>
      <c r="AQ74" s="21">
        <v>93</v>
      </c>
      <c r="AR74" s="25">
        <f>uptake_in_those_aged_70_by_ccg98910[[#This Row],[Number of adults aged 78 vaccinated in quarter 1]]/uptake_in_those_aged_70_by_ccg98910[[#This Row],[Number of adults aged 78 eligible in quarter 1]]*100</f>
        <v>3.8944723618090453</v>
      </c>
      <c r="AS74" s="21">
        <v>1572</v>
      </c>
      <c r="AT74" s="21">
        <v>42</v>
      </c>
      <c r="AU74" s="20">
        <f>uptake_in_those_aged_70_by_ccg98910[[#This Row],[Number of adults aged 79 vaccinated in quarter 1]]/uptake_in_those_aged_70_by_ccg98910[[#This Row],[Number of adults aged 79 eligible in quarter 1]]*100</f>
        <v>2.6717557251908395</v>
      </c>
      <c r="AV74" s="21">
        <v>1430</v>
      </c>
      <c r="AW74" s="21">
        <v>42</v>
      </c>
      <c r="AX74" s="25">
        <f>uptake_in_those_aged_70_by_ccg98910[[#This Row],[Number of adults aged 80 vaccinated in quarter 1]]/uptake_in_those_aged_70_by_ccg98910[[#This Row],[Number of adults aged 80 eligible in quarter 1]]*100</f>
        <v>2.9370629370629371</v>
      </c>
    </row>
    <row r="75" spans="1:50" x14ac:dyDescent="0.2">
      <c r="A75" t="s">
        <v>466</v>
      </c>
      <c r="B75" t="s">
        <v>467</v>
      </c>
      <c r="C75">
        <v>2633</v>
      </c>
      <c r="D75">
        <v>109</v>
      </c>
      <c r="E75" s="20">
        <f>uptake_in_those_aged_70_by_ccg98910[[#This Row],[Number of adults aged 65 vaccinated in quarter 1]]/uptake_in_those_aged_70_by_ccg98910[[#This Row],[Number of adults aged 65 eligible in quarter 1]]*100</f>
        <v>4.1397645271553358</v>
      </c>
      <c r="F75" s="35">
        <v>2604</v>
      </c>
      <c r="G75" s="35">
        <v>751</v>
      </c>
      <c r="H75" s="20">
        <f>uptake_in_those_aged_70_by_ccg98910[[#This Row],[Number of adults aged 66 vaccinated in quarter 1]]/uptake_in_those_aged_70_by_ccg98910[[#This Row],[Number of adults aged 66 eligible in quarter 1]]*100</f>
        <v>28.840245775729645</v>
      </c>
      <c r="I75" s="21">
        <v>2489</v>
      </c>
      <c r="J75">
        <v>120</v>
      </c>
      <c r="K75" s="20">
        <f>uptake_in_those_aged_70_by_ccg98910[[#This Row],[Number of adults aged 67 vaccinated in quarter 1]]/uptake_in_those_aged_70_by_ccg98910[[#This Row],[Number of adults aged 67 eligible in quarter 1]]*100</f>
        <v>4.8212133386902369</v>
      </c>
      <c r="L75" s="21">
        <v>2438</v>
      </c>
      <c r="M75" s="21">
        <v>55</v>
      </c>
      <c r="N75" s="25">
        <f>uptake_in_those_aged_70_by_ccg98910[[#This Row],[Number of adults aged 68 vaccinated in quarter 1]]/uptake_in_those_aged_70_by_ccg98910[[#This Row],[Number of adults aged 68 eligible in quarter 1]]*100</f>
        <v>2.2559474979491387</v>
      </c>
      <c r="O75" s="21">
        <v>2214</v>
      </c>
      <c r="P75" s="21">
        <v>52</v>
      </c>
      <c r="Q75" s="25">
        <f>uptake_in_those_aged_70_by_ccg98910[[#This Row],[Number of adults aged 69 vaccinated in quarter 1]]/uptake_in_those_aged_70_by_ccg98910[[#This Row],[Number of adults aged 69 eligible in quarter 1]]*100</f>
        <v>2.3486901535682025</v>
      </c>
      <c r="R75" s="21">
        <v>2153</v>
      </c>
      <c r="S75" s="21">
        <v>192</v>
      </c>
      <c r="T75" s="20">
        <f>uptake_in_those_aged_70_by_ccg98910[[#This Row],[Number of adults aged 70 vaccinated in quarter 1]]/uptake_in_those_aged_70_by_ccg98910[[#This Row],[Number of adults aged 70 eligible in quarter 1]]*100</f>
        <v>8.917789131444497</v>
      </c>
      <c r="U75">
        <v>2020</v>
      </c>
      <c r="V75">
        <v>865</v>
      </c>
      <c r="W75" s="20">
        <f>uptake_in_those_aged_70_by_ccg98910[[#This Row],[Number of adults aged 71 vaccinated in quarter 1]]/uptake_in_those_aged_70_by_ccg98910[[#This Row],[Number of adults aged 71 eligible in quarter 1]]*100</f>
        <v>42.821782178217823</v>
      </c>
      <c r="X75">
        <v>1982</v>
      </c>
      <c r="Y75">
        <v>573</v>
      </c>
      <c r="Z75" s="20">
        <f>uptake_in_those_aged_70_by_ccg98910[[#This Row],[Number of adults aged 72 vaccinated in quarter 1]]/uptake_in_those_aged_70_by_ccg98910[[#This Row],[Number of adults aged 72 eligible in quarter 1]]*100</f>
        <v>28.910191725529767</v>
      </c>
      <c r="AA75" s="21">
        <v>1999</v>
      </c>
      <c r="AB75" s="21">
        <v>421</v>
      </c>
      <c r="AC75" s="25">
        <f>uptake_in_those_aged_70_by_ccg98910[[#This Row],[Number of adults aged 73 vaccinated in quarter 1]]/uptake_in_those_aged_70_by_ccg98910[[#This Row],[Number of adults aged 73 eligible in quarter 1]]*100</f>
        <v>21.060530265132567</v>
      </c>
      <c r="AD75" s="21">
        <v>1961</v>
      </c>
      <c r="AE75" s="21">
        <v>286</v>
      </c>
      <c r="AF75" s="20">
        <f>uptake_in_those_aged_70_by_ccg98910[[#This Row],[Number of adults aged 74 vaccinated in quarter 1]]/uptake_in_those_aged_70_by_ccg98910[[#This Row],[Number of adults aged 74 eligible in quarter 1]]*100</f>
        <v>14.584395716471189</v>
      </c>
      <c r="AG75" s="21">
        <v>1995</v>
      </c>
      <c r="AH75" s="21">
        <v>225</v>
      </c>
      <c r="AI75" s="20">
        <f>uptake_in_those_aged_70_by_ccg98910[[#This Row],[Number of adults aged 75 vaccinated in quarter 1]]/uptake_in_those_aged_70_by_ccg98910[[#This Row],[Number of adults aged 75 eligible in quarter 1]]*100</f>
        <v>11.278195488721805</v>
      </c>
      <c r="AJ75" s="21">
        <v>1907</v>
      </c>
      <c r="AK75" s="21">
        <v>192</v>
      </c>
      <c r="AL75" s="20">
        <f>uptake_in_those_aged_70_by_ccg98910[[#This Row],[Number of adults aged 76 vaccinated in quarter 1]]/uptake_in_those_aged_70_by_ccg98910[[#This Row],[Number of adults aged 76 eligible in quarter 1]]*100</f>
        <v>10.068169900367069</v>
      </c>
      <c r="AM75" s="21">
        <v>1980</v>
      </c>
      <c r="AN75" s="21">
        <v>147</v>
      </c>
      <c r="AO75" s="25">
        <f>uptake_in_those_aged_70_by_ccg98910[[#This Row],[Number of adults aged 77 vaccinated in quarter 1]]/uptake_in_those_aged_70_by_ccg98910[[#This Row],[Number of adults aged 77 eligible in quarter 1]]*100</f>
        <v>7.4242424242424248</v>
      </c>
      <c r="AP75" s="21">
        <v>2128</v>
      </c>
      <c r="AQ75" s="21">
        <v>126</v>
      </c>
      <c r="AR75" s="25">
        <f>uptake_in_those_aged_70_by_ccg98910[[#This Row],[Number of adults aged 78 vaccinated in quarter 1]]/uptake_in_those_aged_70_by_ccg98910[[#This Row],[Number of adults aged 78 eligible in quarter 1]]*100</f>
        <v>5.9210526315789469</v>
      </c>
      <c r="AS75" s="21">
        <v>1636</v>
      </c>
      <c r="AT75" s="21">
        <v>70</v>
      </c>
      <c r="AU75" s="20">
        <f>uptake_in_those_aged_70_by_ccg98910[[#This Row],[Number of adults aged 79 vaccinated in quarter 1]]/uptake_in_those_aged_70_by_ccg98910[[#This Row],[Number of adults aged 79 eligible in quarter 1]]*100</f>
        <v>4.2787286063569683</v>
      </c>
      <c r="AV75" s="21">
        <v>1475</v>
      </c>
      <c r="AW75" s="21">
        <v>59</v>
      </c>
      <c r="AX75" s="25">
        <f>uptake_in_those_aged_70_by_ccg98910[[#This Row],[Number of adults aged 80 vaccinated in quarter 1]]/uptake_in_those_aged_70_by_ccg98910[[#This Row],[Number of adults aged 80 eligible in quarter 1]]*100</f>
        <v>4</v>
      </c>
    </row>
    <row r="76" spans="1:50" x14ac:dyDescent="0.2">
      <c r="A76" t="s">
        <v>468</v>
      </c>
      <c r="B76" t="s">
        <v>469</v>
      </c>
      <c r="C76">
        <v>3951</v>
      </c>
      <c r="D76">
        <v>255</v>
      </c>
      <c r="E76" s="20">
        <f>uptake_in_those_aged_70_by_ccg98910[[#This Row],[Number of adults aged 65 vaccinated in quarter 1]]/uptake_in_those_aged_70_by_ccg98910[[#This Row],[Number of adults aged 65 eligible in quarter 1]]*100</f>
        <v>6.4540622627182991</v>
      </c>
      <c r="F76" s="35">
        <v>3876</v>
      </c>
      <c r="G76" s="35">
        <v>1223</v>
      </c>
      <c r="H76" s="20">
        <f>uptake_in_those_aged_70_by_ccg98910[[#This Row],[Number of adults aged 66 vaccinated in quarter 1]]/uptake_in_those_aged_70_by_ccg98910[[#This Row],[Number of adults aged 66 eligible in quarter 1]]*100</f>
        <v>31.553147574819402</v>
      </c>
      <c r="I76" s="21">
        <v>3634</v>
      </c>
      <c r="J76">
        <v>95</v>
      </c>
      <c r="K76" s="20">
        <f>uptake_in_those_aged_70_by_ccg98910[[#This Row],[Number of adults aged 67 vaccinated in quarter 1]]/uptake_in_those_aged_70_by_ccg98910[[#This Row],[Number of adults aged 67 eligible in quarter 1]]*100</f>
        <v>2.6141992294991745</v>
      </c>
      <c r="L76" s="21">
        <v>3471</v>
      </c>
      <c r="M76" s="21">
        <v>59</v>
      </c>
      <c r="N76" s="25">
        <f>uptake_in_those_aged_70_by_ccg98910[[#This Row],[Number of adults aged 68 vaccinated in quarter 1]]/uptake_in_those_aged_70_by_ccg98910[[#This Row],[Number of adults aged 68 eligible in quarter 1]]*100</f>
        <v>1.6997983290118122</v>
      </c>
      <c r="O76" s="21">
        <v>3324</v>
      </c>
      <c r="P76" s="21">
        <v>58</v>
      </c>
      <c r="Q76" s="25">
        <f>uptake_in_those_aged_70_by_ccg98910[[#This Row],[Number of adults aged 69 vaccinated in quarter 1]]/uptake_in_those_aged_70_by_ccg98910[[#This Row],[Number of adults aged 69 eligible in quarter 1]]*100</f>
        <v>1.7448856799037304</v>
      </c>
      <c r="R76" s="21">
        <v>3187</v>
      </c>
      <c r="S76" s="21">
        <v>358</v>
      </c>
      <c r="T76" s="20">
        <f>uptake_in_those_aged_70_by_ccg98910[[#This Row],[Number of adults aged 70 vaccinated in quarter 1]]/uptake_in_those_aged_70_by_ccg98910[[#This Row],[Number of adults aged 70 eligible in quarter 1]]*100</f>
        <v>11.233134609350486</v>
      </c>
      <c r="U76">
        <v>3205</v>
      </c>
      <c r="V76">
        <v>1478</v>
      </c>
      <c r="W76" s="20">
        <f>uptake_in_those_aged_70_by_ccg98910[[#This Row],[Number of adults aged 71 vaccinated in quarter 1]]/uptake_in_those_aged_70_by_ccg98910[[#This Row],[Number of adults aged 71 eligible in quarter 1]]*100</f>
        <v>46.115444617784711</v>
      </c>
      <c r="X76">
        <v>3143</v>
      </c>
      <c r="Y76">
        <v>1039</v>
      </c>
      <c r="Z76" s="20">
        <f>uptake_in_those_aged_70_by_ccg98910[[#This Row],[Number of adults aged 72 vaccinated in quarter 1]]/uptake_in_those_aged_70_by_ccg98910[[#This Row],[Number of adults aged 72 eligible in quarter 1]]*100</f>
        <v>33.057588291441299</v>
      </c>
      <c r="AA76" s="21">
        <v>2981</v>
      </c>
      <c r="AB76" s="21">
        <v>554</v>
      </c>
      <c r="AC76" s="25">
        <f>uptake_in_those_aged_70_by_ccg98910[[#This Row],[Number of adults aged 73 vaccinated in quarter 1]]/uptake_in_those_aged_70_by_ccg98910[[#This Row],[Number of adults aged 73 eligible in quarter 1]]*100</f>
        <v>18.584367661858437</v>
      </c>
      <c r="AD76" s="21">
        <v>3024</v>
      </c>
      <c r="AE76" s="21">
        <v>392</v>
      </c>
      <c r="AF76" s="20">
        <f>uptake_in_those_aged_70_by_ccg98910[[#This Row],[Number of adults aged 74 vaccinated in quarter 1]]/uptake_in_those_aged_70_by_ccg98910[[#This Row],[Number of adults aged 74 eligible in quarter 1]]*100</f>
        <v>12.962962962962962</v>
      </c>
      <c r="AG76" s="21">
        <v>3114</v>
      </c>
      <c r="AH76" s="21">
        <v>352</v>
      </c>
      <c r="AI76" s="20">
        <f>uptake_in_those_aged_70_by_ccg98910[[#This Row],[Number of adults aged 75 vaccinated in quarter 1]]/uptake_in_those_aged_70_by_ccg98910[[#This Row],[Number of adults aged 75 eligible in quarter 1]]*100</f>
        <v>11.30378933847142</v>
      </c>
      <c r="AJ76" s="21">
        <v>3209</v>
      </c>
      <c r="AK76" s="21">
        <v>295</v>
      </c>
      <c r="AL76" s="20">
        <f>uptake_in_those_aged_70_by_ccg98910[[#This Row],[Number of adults aged 76 vaccinated in quarter 1]]/uptake_in_those_aged_70_by_ccg98910[[#This Row],[Number of adults aged 76 eligible in quarter 1]]*100</f>
        <v>9.1928949828607038</v>
      </c>
      <c r="AM76" s="21">
        <v>3243</v>
      </c>
      <c r="AN76" s="21">
        <v>227</v>
      </c>
      <c r="AO76" s="25">
        <f>uptake_in_those_aged_70_by_ccg98910[[#This Row],[Number of adults aged 77 vaccinated in quarter 1]]/uptake_in_those_aged_70_by_ccg98910[[#This Row],[Number of adults aged 77 eligible in quarter 1]]*100</f>
        <v>6.9996916435399319</v>
      </c>
      <c r="AP76" s="21">
        <v>3687</v>
      </c>
      <c r="AQ76" s="21">
        <v>219</v>
      </c>
      <c r="AR76" s="25">
        <f>uptake_in_those_aged_70_by_ccg98910[[#This Row],[Number of adults aged 78 vaccinated in quarter 1]]/uptake_in_those_aged_70_by_ccg98910[[#This Row],[Number of adults aged 78 eligible in quarter 1]]*100</f>
        <v>5.9397884458909687</v>
      </c>
      <c r="AS76" s="21">
        <v>2606</v>
      </c>
      <c r="AT76" s="21">
        <v>121</v>
      </c>
      <c r="AU76" s="20">
        <f>uptake_in_those_aged_70_by_ccg98910[[#This Row],[Number of adults aged 79 vaccinated in quarter 1]]/uptake_in_those_aged_70_by_ccg98910[[#This Row],[Number of adults aged 79 eligible in quarter 1]]*100</f>
        <v>4.64313123561013</v>
      </c>
      <c r="AV76" s="21">
        <v>2495</v>
      </c>
      <c r="AW76" s="21">
        <v>93</v>
      </c>
      <c r="AX76" s="25">
        <f>uptake_in_those_aged_70_by_ccg98910[[#This Row],[Number of adults aged 80 vaccinated in quarter 1]]/uptake_in_those_aged_70_by_ccg98910[[#This Row],[Number of adults aged 80 eligible in quarter 1]]*100</f>
        <v>3.7274549098196395</v>
      </c>
    </row>
    <row r="77" spans="1:50" x14ac:dyDescent="0.2">
      <c r="A77" t="s">
        <v>470</v>
      </c>
      <c r="B77" t="s">
        <v>471</v>
      </c>
      <c r="C77">
        <v>2219</v>
      </c>
      <c r="D77">
        <v>77</v>
      </c>
      <c r="E77" s="20">
        <f>uptake_in_those_aged_70_by_ccg98910[[#This Row],[Number of adults aged 65 vaccinated in quarter 1]]/uptake_in_those_aged_70_by_ccg98910[[#This Row],[Number of adults aged 65 eligible in quarter 1]]*100</f>
        <v>3.4700315457413247</v>
      </c>
      <c r="F77" s="35">
        <v>1990</v>
      </c>
      <c r="G77" s="35">
        <v>477</v>
      </c>
      <c r="H77" s="20">
        <f>uptake_in_those_aged_70_by_ccg98910[[#This Row],[Number of adults aged 66 vaccinated in quarter 1]]/uptake_in_those_aged_70_by_ccg98910[[#This Row],[Number of adults aged 66 eligible in quarter 1]]*100</f>
        <v>23.969849246231156</v>
      </c>
      <c r="I77" s="21">
        <v>1992</v>
      </c>
      <c r="J77">
        <v>66</v>
      </c>
      <c r="K77" s="20">
        <f>uptake_in_those_aged_70_by_ccg98910[[#This Row],[Number of adults aged 67 vaccinated in quarter 1]]/uptake_in_those_aged_70_by_ccg98910[[#This Row],[Number of adults aged 67 eligible in quarter 1]]*100</f>
        <v>3.3132530120481931</v>
      </c>
      <c r="L77" s="21">
        <v>2006</v>
      </c>
      <c r="M77" s="21">
        <v>47</v>
      </c>
      <c r="N77" s="25">
        <f>uptake_in_those_aged_70_by_ccg98910[[#This Row],[Number of adults aged 68 vaccinated in quarter 1]]/uptake_in_those_aged_70_by_ccg98910[[#This Row],[Number of adults aged 68 eligible in quarter 1]]*100</f>
        <v>2.3429710867397806</v>
      </c>
      <c r="O77" s="21">
        <v>1775</v>
      </c>
      <c r="P77" s="21">
        <v>32</v>
      </c>
      <c r="Q77" s="25">
        <f>uptake_in_those_aged_70_by_ccg98910[[#This Row],[Number of adults aged 69 vaccinated in quarter 1]]/uptake_in_those_aged_70_by_ccg98910[[#This Row],[Number of adults aged 69 eligible in quarter 1]]*100</f>
        <v>1.8028169014084507</v>
      </c>
      <c r="R77" s="21">
        <v>1639</v>
      </c>
      <c r="S77" s="21">
        <v>113</v>
      </c>
      <c r="T77" s="20">
        <f>uptake_in_those_aged_70_by_ccg98910[[#This Row],[Number of adults aged 70 vaccinated in quarter 1]]/uptake_in_those_aged_70_by_ccg98910[[#This Row],[Number of adults aged 70 eligible in quarter 1]]*100</f>
        <v>6.8944478340451489</v>
      </c>
      <c r="U77">
        <v>1562</v>
      </c>
      <c r="V77">
        <v>600</v>
      </c>
      <c r="W77" s="20">
        <f>uptake_in_those_aged_70_by_ccg98910[[#This Row],[Number of adults aged 71 vaccinated in quarter 1]]/uptake_in_those_aged_70_by_ccg98910[[#This Row],[Number of adults aged 71 eligible in quarter 1]]*100</f>
        <v>38.412291933418693</v>
      </c>
      <c r="X77">
        <v>1535</v>
      </c>
      <c r="Y77">
        <v>398</v>
      </c>
      <c r="Z77" s="20">
        <f>uptake_in_those_aged_70_by_ccg98910[[#This Row],[Number of adults aged 72 vaccinated in quarter 1]]/uptake_in_those_aged_70_by_ccg98910[[#This Row],[Number of adults aged 72 eligible in quarter 1]]*100</f>
        <v>25.928338762214985</v>
      </c>
      <c r="AA77" s="21">
        <v>1397</v>
      </c>
      <c r="AB77" s="21">
        <v>184</v>
      </c>
      <c r="AC77" s="25">
        <f>uptake_in_those_aged_70_by_ccg98910[[#This Row],[Number of adults aged 73 vaccinated in quarter 1]]/uptake_in_those_aged_70_by_ccg98910[[#This Row],[Number of adults aged 73 eligible in quarter 1]]*100</f>
        <v>13.171080887616322</v>
      </c>
      <c r="AD77" s="21">
        <v>1305</v>
      </c>
      <c r="AE77" s="21">
        <v>125</v>
      </c>
      <c r="AF77" s="20">
        <f>uptake_in_those_aged_70_by_ccg98910[[#This Row],[Number of adults aged 74 vaccinated in quarter 1]]/uptake_in_those_aged_70_by_ccg98910[[#This Row],[Number of adults aged 74 eligible in quarter 1]]*100</f>
        <v>9.5785440613026829</v>
      </c>
      <c r="AG77" s="21">
        <v>1224</v>
      </c>
      <c r="AH77" s="21">
        <v>79</v>
      </c>
      <c r="AI77" s="20">
        <f>uptake_in_those_aged_70_by_ccg98910[[#This Row],[Number of adults aged 75 vaccinated in quarter 1]]/uptake_in_those_aged_70_by_ccg98910[[#This Row],[Number of adults aged 75 eligible in quarter 1]]*100</f>
        <v>6.4542483660130729</v>
      </c>
      <c r="AJ77" s="21">
        <v>1205</v>
      </c>
      <c r="AK77" s="21">
        <v>67</v>
      </c>
      <c r="AL77" s="20">
        <f>uptake_in_those_aged_70_by_ccg98910[[#This Row],[Number of adults aged 76 vaccinated in quarter 1]]/uptake_in_those_aged_70_by_ccg98910[[#This Row],[Number of adults aged 76 eligible in quarter 1]]*100</f>
        <v>5.5601659751037342</v>
      </c>
      <c r="AM77" s="21">
        <v>1167</v>
      </c>
      <c r="AN77" s="21">
        <v>42</v>
      </c>
      <c r="AO77" s="25">
        <f>uptake_in_those_aged_70_by_ccg98910[[#This Row],[Number of adults aged 77 vaccinated in quarter 1]]/uptake_in_those_aged_70_by_ccg98910[[#This Row],[Number of adults aged 77 eligible in quarter 1]]*100</f>
        <v>3.5989717223650386</v>
      </c>
      <c r="AP77" s="21">
        <v>1207</v>
      </c>
      <c r="AQ77" s="21">
        <v>52</v>
      </c>
      <c r="AR77" s="25">
        <f>uptake_in_those_aged_70_by_ccg98910[[#This Row],[Number of adults aged 78 vaccinated in quarter 1]]/uptake_in_those_aged_70_by_ccg98910[[#This Row],[Number of adults aged 78 eligible in quarter 1]]*100</f>
        <v>4.3082021541010773</v>
      </c>
      <c r="AS77" s="21">
        <v>945</v>
      </c>
      <c r="AT77" s="21">
        <v>20</v>
      </c>
      <c r="AU77" s="20">
        <f>uptake_in_those_aged_70_by_ccg98910[[#This Row],[Number of adults aged 79 vaccinated in quarter 1]]/uptake_in_those_aged_70_by_ccg98910[[#This Row],[Number of adults aged 79 eligible in quarter 1]]*100</f>
        <v>2.1164021164021163</v>
      </c>
      <c r="AV77" s="21">
        <v>787</v>
      </c>
      <c r="AW77" s="21">
        <v>14</v>
      </c>
      <c r="AX77" s="25">
        <f>uptake_in_those_aged_70_by_ccg98910[[#This Row],[Number of adults aged 80 vaccinated in quarter 1]]/uptake_in_those_aged_70_by_ccg98910[[#This Row],[Number of adults aged 80 eligible in quarter 1]]*100</f>
        <v>1.7789072426937738</v>
      </c>
    </row>
    <row r="78" spans="1:50" x14ac:dyDescent="0.2">
      <c r="A78" t="s">
        <v>472</v>
      </c>
      <c r="B78" t="s">
        <v>473</v>
      </c>
      <c r="C78">
        <v>6241</v>
      </c>
      <c r="D78">
        <v>211</v>
      </c>
      <c r="E78" s="20">
        <f>uptake_in_those_aged_70_by_ccg98910[[#This Row],[Number of adults aged 65 vaccinated in quarter 1]]/uptake_in_those_aged_70_by_ccg98910[[#This Row],[Number of adults aged 65 eligible in quarter 1]]*100</f>
        <v>3.3808684505688191</v>
      </c>
      <c r="F78" s="35">
        <v>6084</v>
      </c>
      <c r="G78" s="35">
        <v>1399</v>
      </c>
      <c r="H78" s="20">
        <f>uptake_in_those_aged_70_by_ccg98910[[#This Row],[Number of adults aged 66 vaccinated in quarter 1]]/uptake_in_those_aged_70_by_ccg98910[[#This Row],[Number of adults aged 66 eligible in quarter 1]]*100</f>
        <v>22.994740302432611</v>
      </c>
      <c r="I78" s="21">
        <v>5832</v>
      </c>
      <c r="J78">
        <v>138</v>
      </c>
      <c r="K78" s="20">
        <f>uptake_in_those_aged_70_by_ccg98910[[#This Row],[Number of adults aged 67 vaccinated in quarter 1]]/uptake_in_those_aged_70_by_ccg98910[[#This Row],[Number of adults aged 67 eligible in quarter 1]]*100</f>
        <v>2.3662551440329218</v>
      </c>
      <c r="L78" s="21">
        <v>5616</v>
      </c>
      <c r="M78" s="21">
        <v>81</v>
      </c>
      <c r="N78" s="25">
        <f>uptake_in_those_aged_70_by_ccg98910[[#This Row],[Number of adults aged 68 vaccinated in quarter 1]]/uptake_in_those_aged_70_by_ccg98910[[#This Row],[Number of adults aged 68 eligible in quarter 1]]*100</f>
        <v>1.4423076923076923</v>
      </c>
      <c r="O78" s="21">
        <v>5377</v>
      </c>
      <c r="P78" s="21">
        <v>78</v>
      </c>
      <c r="Q78" s="25">
        <f>uptake_in_those_aged_70_by_ccg98910[[#This Row],[Number of adults aged 69 vaccinated in quarter 1]]/uptake_in_those_aged_70_by_ccg98910[[#This Row],[Number of adults aged 69 eligible in quarter 1]]*100</f>
        <v>1.4506230239910731</v>
      </c>
      <c r="R78" s="21">
        <v>4783</v>
      </c>
      <c r="S78" s="21">
        <v>290</v>
      </c>
      <c r="T78" s="20">
        <f>uptake_in_those_aged_70_by_ccg98910[[#This Row],[Number of adults aged 70 vaccinated in quarter 1]]/uptake_in_those_aged_70_by_ccg98910[[#This Row],[Number of adults aged 70 eligible in quarter 1]]*100</f>
        <v>6.0631402885218479</v>
      </c>
      <c r="U78">
        <v>4667</v>
      </c>
      <c r="V78">
        <v>1643</v>
      </c>
      <c r="W78" s="20">
        <f>uptake_in_those_aged_70_by_ccg98910[[#This Row],[Number of adults aged 71 vaccinated in quarter 1]]/uptake_in_those_aged_70_by_ccg98910[[#This Row],[Number of adults aged 71 eligible in quarter 1]]*100</f>
        <v>35.204628240839938</v>
      </c>
      <c r="X78">
        <v>4510</v>
      </c>
      <c r="Y78">
        <v>1243</v>
      </c>
      <c r="Z78" s="20">
        <f>uptake_in_those_aged_70_by_ccg98910[[#This Row],[Number of adults aged 72 vaccinated in quarter 1]]/uptake_in_those_aged_70_by_ccg98910[[#This Row],[Number of adults aged 72 eligible in quarter 1]]*100</f>
        <v>27.560975609756099</v>
      </c>
      <c r="AA78" s="21">
        <v>4286</v>
      </c>
      <c r="AB78" s="21">
        <v>683</v>
      </c>
      <c r="AC78" s="25">
        <f>uptake_in_those_aged_70_by_ccg98910[[#This Row],[Number of adults aged 73 vaccinated in quarter 1]]/uptake_in_those_aged_70_by_ccg98910[[#This Row],[Number of adults aged 73 eligible in quarter 1]]*100</f>
        <v>15.935604293047131</v>
      </c>
      <c r="AD78" s="21">
        <v>4170</v>
      </c>
      <c r="AE78" s="21">
        <v>496</v>
      </c>
      <c r="AF78" s="20">
        <f>uptake_in_those_aged_70_by_ccg98910[[#This Row],[Number of adults aged 74 vaccinated in quarter 1]]/uptake_in_those_aged_70_by_ccg98910[[#This Row],[Number of adults aged 74 eligible in quarter 1]]*100</f>
        <v>11.894484412470025</v>
      </c>
      <c r="AG78" s="21">
        <v>3926</v>
      </c>
      <c r="AH78" s="21">
        <v>324</v>
      </c>
      <c r="AI78" s="20">
        <f>uptake_in_those_aged_70_by_ccg98910[[#This Row],[Number of adults aged 75 vaccinated in quarter 1]]/uptake_in_those_aged_70_by_ccg98910[[#This Row],[Number of adults aged 75 eligible in quarter 1]]*100</f>
        <v>8.252674477840042</v>
      </c>
      <c r="AJ78" s="21">
        <v>3778</v>
      </c>
      <c r="AK78" s="21">
        <v>279</v>
      </c>
      <c r="AL78" s="20">
        <f>uptake_in_those_aged_70_by_ccg98910[[#This Row],[Number of adults aged 76 vaccinated in quarter 1]]/uptake_in_those_aged_70_by_ccg98910[[#This Row],[Number of adults aged 76 eligible in quarter 1]]*100</f>
        <v>7.3848597141344632</v>
      </c>
      <c r="AM78" s="21">
        <v>3832</v>
      </c>
      <c r="AN78" s="21">
        <v>197</v>
      </c>
      <c r="AO78" s="25">
        <f>uptake_in_those_aged_70_by_ccg98910[[#This Row],[Number of adults aged 77 vaccinated in quarter 1]]/uptake_in_those_aged_70_by_ccg98910[[#This Row],[Number of adults aged 77 eligible in quarter 1]]*100</f>
        <v>5.1409185803757831</v>
      </c>
      <c r="AP78" s="21">
        <v>3996</v>
      </c>
      <c r="AQ78" s="21">
        <v>180</v>
      </c>
      <c r="AR78" s="25">
        <f>uptake_in_those_aged_70_by_ccg98910[[#This Row],[Number of adults aged 78 vaccinated in quarter 1]]/uptake_in_those_aged_70_by_ccg98910[[#This Row],[Number of adults aged 78 eligible in quarter 1]]*100</f>
        <v>4.5045045045045047</v>
      </c>
      <c r="AS78" s="21">
        <v>3028</v>
      </c>
      <c r="AT78" s="21">
        <v>99</v>
      </c>
      <c r="AU78" s="20">
        <f>uptake_in_those_aged_70_by_ccg98910[[#This Row],[Number of adults aged 79 vaccinated in quarter 1]]/uptake_in_those_aged_70_by_ccg98910[[#This Row],[Number of adults aged 79 eligible in quarter 1]]*100</f>
        <v>3.269484808454425</v>
      </c>
      <c r="AV78" s="21">
        <v>2597</v>
      </c>
      <c r="AW78" s="21">
        <v>73</v>
      </c>
      <c r="AX78" s="25">
        <f>uptake_in_those_aged_70_by_ccg98910[[#This Row],[Number of adults aged 80 vaccinated in quarter 1]]/uptake_in_those_aged_70_by_ccg98910[[#This Row],[Number of adults aged 80 eligible in quarter 1]]*100</f>
        <v>2.8109356950327302</v>
      </c>
    </row>
    <row r="79" spans="1:50" x14ac:dyDescent="0.2">
      <c r="A79" t="s">
        <v>474</v>
      </c>
      <c r="B79" t="s">
        <v>475</v>
      </c>
      <c r="C79">
        <v>2630</v>
      </c>
      <c r="D79">
        <v>107</v>
      </c>
      <c r="E79" s="20">
        <f>uptake_in_those_aged_70_by_ccg98910[[#This Row],[Number of adults aged 65 vaccinated in quarter 1]]/uptake_in_those_aged_70_by_ccg98910[[#This Row],[Number of adults aged 65 eligible in quarter 1]]*100</f>
        <v>4.0684410646387832</v>
      </c>
      <c r="F79" s="35">
        <v>2403</v>
      </c>
      <c r="G79" s="35">
        <v>664</v>
      </c>
      <c r="H79" s="20">
        <f>uptake_in_those_aged_70_by_ccg98910[[#This Row],[Number of adults aged 66 vaccinated in quarter 1]]/uptake_in_those_aged_70_by_ccg98910[[#This Row],[Number of adults aged 66 eligible in quarter 1]]*100</f>
        <v>27.632126508531002</v>
      </c>
      <c r="I79" s="21">
        <v>2316</v>
      </c>
      <c r="J79">
        <v>69</v>
      </c>
      <c r="K79" s="20">
        <f>uptake_in_those_aged_70_by_ccg98910[[#This Row],[Number of adults aged 67 vaccinated in quarter 1]]/uptake_in_those_aged_70_by_ccg98910[[#This Row],[Number of adults aged 67 eligible in quarter 1]]*100</f>
        <v>2.9792746113989637</v>
      </c>
      <c r="L79" s="21">
        <v>2166</v>
      </c>
      <c r="M79" s="21">
        <v>36</v>
      </c>
      <c r="N79" s="25">
        <f>uptake_in_those_aged_70_by_ccg98910[[#This Row],[Number of adults aged 68 vaccinated in quarter 1]]/uptake_in_those_aged_70_by_ccg98910[[#This Row],[Number of adults aged 68 eligible in quarter 1]]*100</f>
        <v>1.662049861495845</v>
      </c>
      <c r="O79" s="21">
        <v>2154</v>
      </c>
      <c r="P79" s="21">
        <v>42</v>
      </c>
      <c r="Q79" s="25">
        <f>uptake_in_those_aged_70_by_ccg98910[[#This Row],[Number of adults aged 69 vaccinated in quarter 1]]/uptake_in_those_aged_70_by_ccg98910[[#This Row],[Number of adults aged 69 eligible in quarter 1]]*100</f>
        <v>1.9498607242339834</v>
      </c>
      <c r="R79" s="21">
        <v>2006</v>
      </c>
      <c r="S79" s="21">
        <v>139</v>
      </c>
      <c r="T79" s="20">
        <f>uptake_in_those_aged_70_by_ccg98910[[#This Row],[Number of adults aged 70 vaccinated in quarter 1]]/uptake_in_those_aged_70_by_ccg98910[[#This Row],[Number of adults aged 70 eligible in quarter 1]]*100</f>
        <v>6.9292123629112661</v>
      </c>
      <c r="U79">
        <v>1988</v>
      </c>
      <c r="V79">
        <v>811</v>
      </c>
      <c r="W79" s="20">
        <f>uptake_in_those_aged_70_by_ccg98910[[#This Row],[Number of adults aged 71 vaccinated in quarter 1]]/uptake_in_those_aged_70_by_ccg98910[[#This Row],[Number of adults aged 71 eligible in quarter 1]]*100</f>
        <v>40.794768611670015</v>
      </c>
      <c r="X79">
        <v>1943</v>
      </c>
      <c r="Y79">
        <v>627</v>
      </c>
      <c r="Z79" s="20">
        <f>uptake_in_those_aged_70_by_ccg98910[[#This Row],[Number of adults aged 72 vaccinated in quarter 1]]/uptake_in_those_aged_70_by_ccg98910[[#This Row],[Number of adults aged 72 eligible in quarter 1]]*100</f>
        <v>32.269686052496141</v>
      </c>
      <c r="AA79" s="21">
        <v>1908</v>
      </c>
      <c r="AB79" s="21">
        <v>362</v>
      </c>
      <c r="AC79" s="25">
        <f>uptake_in_those_aged_70_by_ccg98910[[#This Row],[Number of adults aged 73 vaccinated in quarter 1]]/uptake_in_those_aged_70_by_ccg98910[[#This Row],[Number of adults aged 73 eligible in quarter 1]]*100</f>
        <v>18.972746331236898</v>
      </c>
      <c r="AD79" s="21">
        <v>1981</v>
      </c>
      <c r="AE79" s="21">
        <v>258</v>
      </c>
      <c r="AF79" s="20">
        <f>uptake_in_those_aged_70_by_ccg98910[[#This Row],[Number of adults aged 74 vaccinated in quarter 1]]/uptake_in_those_aged_70_by_ccg98910[[#This Row],[Number of adults aged 74 eligible in quarter 1]]*100</f>
        <v>13.023725391216557</v>
      </c>
      <c r="AG79" s="21">
        <v>1967</v>
      </c>
      <c r="AH79" s="21">
        <v>246</v>
      </c>
      <c r="AI79" s="20">
        <f>uptake_in_those_aged_70_by_ccg98910[[#This Row],[Number of adults aged 75 vaccinated in quarter 1]]/uptake_in_those_aged_70_by_ccg98910[[#This Row],[Number of adults aged 75 eligible in quarter 1]]*100</f>
        <v>12.506354855109302</v>
      </c>
      <c r="AJ79" s="21">
        <v>1873</v>
      </c>
      <c r="AK79" s="21">
        <v>170</v>
      </c>
      <c r="AL79" s="20">
        <f>uptake_in_those_aged_70_by_ccg98910[[#This Row],[Number of adults aged 76 vaccinated in quarter 1]]/uptake_in_those_aged_70_by_ccg98910[[#This Row],[Number of adults aged 76 eligible in quarter 1]]*100</f>
        <v>9.0763481046449552</v>
      </c>
      <c r="AM79" s="21">
        <v>2110</v>
      </c>
      <c r="AN79" s="21">
        <v>155</v>
      </c>
      <c r="AO79" s="25">
        <f>uptake_in_those_aged_70_by_ccg98910[[#This Row],[Number of adults aged 77 vaccinated in quarter 1]]/uptake_in_those_aged_70_by_ccg98910[[#This Row],[Number of adults aged 77 eligible in quarter 1]]*100</f>
        <v>7.3459715639810419</v>
      </c>
      <c r="AP79" s="21">
        <v>2245</v>
      </c>
      <c r="AQ79" s="21">
        <v>144</v>
      </c>
      <c r="AR79" s="25">
        <f>uptake_in_those_aged_70_by_ccg98910[[#This Row],[Number of adults aged 78 vaccinated in quarter 1]]/uptake_in_those_aged_70_by_ccg98910[[#This Row],[Number of adults aged 78 eligible in quarter 1]]*100</f>
        <v>6.4142538975501111</v>
      </c>
      <c r="AS79" s="21">
        <v>1701</v>
      </c>
      <c r="AT79" s="21">
        <v>78</v>
      </c>
      <c r="AU79" s="20">
        <f>uptake_in_those_aged_70_by_ccg98910[[#This Row],[Number of adults aged 79 vaccinated in quarter 1]]/uptake_in_those_aged_70_by_ccg98910[[#This Row],[Number of adults aged 79 eligible in quarter 1]]*100</f>
        <v>4.5855379188712515</v>
      </c>
      <c r="AV79" s="21">
        <v>1477</v>
      </c>
      <c r="AW79" s="21">
        <v>61</v>
      </c>
      <c r="AX79" s="25">
        <f>uptake_in_those_aged_70_by_ccg98910[[#This Row],[Number of adults aged 80 vaccinated in quarter 1]]/uptake_in_those_aged_70_by_ccg98910[[#This Row],[Number of adults aged 80 eligible in quarter 1]]*100</f>
        <v>4.1299932295192958</v>
      </c>
    </row>
    <row r="80" spans="1:50" x14ac:dyDescent="0.2">
      <c r="A80" t="s">
        <v>476</v>
      </c>
      <c r="B80" t="s">
        <v>477</v>
      </c>
      <c r="C80">
        <v>4097</v>
      </c>
      <c r="D80">
        <v>166</v>
      </c>
      <c r="E80" s="20">
        <f>uptake_in_those_aged_70_by_ccg98910[[#This Row],[Number of adults aged 65 vaccinated in quarter 1]]/uptake_in_those_aged_70_by_ccg98910[[#This Row],[Number of adults aged 65 eligible in quarter 1]]*100</f>
        <v>4.0517451793995605</v>
      </c>
      <c r="F80" s="35">
        <v>3794</v>
      </c>
      <c r="G80" s="35">
        <v>1040</v>
      </c>
      <c r="H80" s="20">
        <f>uptake_in_those_aged_70_by_ccg98910[[#This Row],[Number of adults aged 66 vaccinated in quarter 1]]/uptake_in_those_aged_70_by_ccg98910[[#This Row],[Number of adults aged 66 eligible in quarter 1]]*100</f>
        <v>27.41170268845546</v>
      </c>
      <c r="I80" s="21">
        <v>3742</v>
      </c>
      <c r="J80">
        <v>119</v>
      </c>
      <c r="K80" s="20">
        <f>uptake_in_those_aged_70_by_ccg98910[[#This Row],[Number of adults aged 67 vaccinated in quarter 1]]/uptake_in_those_aged_70_by_ccg98910[[#This Row],[Number of adults aged 67 eligible in quarter 1]]*100</f>
        <v>3.180117584179583</v>
      </c>
      <c r="L80" s="21">
        <v>3560</v>
      </c>
      <c r="M80" s="21">
        <v>62</v>
      </c>
      <c r="N80" s="25">
        <f>uptake_in_those_aged_70_by_ccg98910[[#This Row],[Number of adults aged 68 vaccinated in quarter 1]]/uptake_in_those_aged_70_by_ccg98910[[#This Row],[Number of adults aged 68 eligible in quarter 1]]*100</f>
        <v>1.741573033707865</v>
      </c>
      <c r="O80" s="21">
        <v>3457</v>
      </c>
      <c r="P80" s="21">
        <v>64</v>
      </c>
      <c r="Q80" s="25">
        <f>uptake_in_those_aged_70_by_ccg98910[[#This Row],[Number of adults aged 69 vaccinated in quarter 1]]/uptake_in_those_aged_70_by_ccg98910[[#This Row],[Number of adults aged 69 eligible in quarter 1]]*100</f>
        <v>1.851316170089673</v>
      </c>
      <c r="R80" s="21">
        <v>3238</v>
      </c>
      <c r="S80" s="21">
        <v>239</v>
      </c>
      <c r="T80" s="20">
        <f>uptake_in_those_aged_70_by_ccg98910[[#This Row],[Number of adults aged 70 vaccinated in quarter 1]]/uptake_in_those_aged_70_by_ccg98910[[#This Row],[Number of adults aged 70 eligible in quarter 1]]*100</f>
        <v>7.3810994441012969</v>
      </c>
      <c r="U80">
        <v>3281</v>
      </c>
      <c r="V80">
        <v>1399</v>
      </c>
      <c r="W80" s="20">
        <f>uptake_in_those_aged_70_by_ccg98910[[#This Row],[Number of adults aged 71 vaccinated in quarter 1]]/uptake_in_those_aged_70_by_ccg98910[[#This Row],[Number of adults aged 71 eligible in quarter 1]]*100</f>
        <v>42.639439195367267</v>
      </c>
      <c r="X80">
        <v>3149</v>
      </c>
      <c r="Y80">
        <v>975</v>
      </c>
      <c r="Z80" s="20">
        <f>uptake_in_those_aged_70_by_ccg98910[[#This Row],[Number of adults aged 72 vaccinated in quarter 1]]/uptake_in_those_aged_70_by_ccg98910[[#This Row],[Number of adults aged 72 eligible in quarter 1]]*100</f>
        <v>30.9622102254684</v>
      </c>
      <c r="AA80" s="21">
        <v>2931</v>
      </c>
      <c r="AB80" s="21">
        <v>493</v>
      </c>
      <c r="AC80" s="25">
        <f>uptake_in_those_aged_70_by_ccg98910[[#This Row],[Number of adults aged 73 vaccinated in quarter 1]]/uptake_in_those_aged_70_by_ccg98910[[#This Row],[Number of adults aged 73 eligible in quarter 1]]*100</f>
        <v>16.820197884680997</v>
      </c>
      <c r="AD80" s="21">
        <v>3002</v>
      </c>
      <c r="AE80" s="21">
        <v>383</v>
      </c>
      <c r="AF80" s="20">
        <f>uptake_in_those_aged_70_by_ccg98910[[#This Row],[Number of adults aged 74 vaccinated in quarter 1]]/uptake_in_those_aged_70_by_ccg98910[[#This Row],[Number of adults aged 74 eligible in quarter 1]]*100</f>
        <v>12.758161225849435</v>
      </c>
      <c r="AG80" s="21">
        <v>2892</v>
      </c>
      <c r="AH80" s="21">
        <v>345</v>
      </c>
      <c r="AI80" s="20">
        <f>uptake_in_those_aged_70_by_ccg98910[[#This Row],[Number of adults aged 75 vaccinated in quarter 1]]/uptake_in_those_aged_70_by_ccg98910[[#This Row],[Number of adults aged 75 eligible in quarter 1]]*100</f>
        <v>11.929460580912863</v>
      </c>
      <c r="AJ80" s="21">
        <v>2880</v>
      </c>
      <c r="AK80" s="21">
        <v>227</v>
      </c>
      <c r="AL80" s="20">
        <f>uptake_in_those_aged_70_by_ccg98910[[#This Row],[Number of adults aged 76 vaccinated in quarter 1]]/uptake_in_those_aged_70_by_ccg98910[[#This Row],[Number of adults aged 76 eligible in quarter 1]]*100</f>
        <v>7.8819444444444446</v>
      </c>
      <c r="AM80" s="21">
        <v>3000</v>
      </c>
      <c r="AN80" s="21">
        <v>190</v>
      </c>
      <c r="AO80" s="25">
        <f>uptake_in_those_aged_70_by_ccg98910[[#This Row],[Number of adults aged 77 vaccinated in quarter 1]]/uptake_in_those_aged_70_by_ccg98910[[#This Row],[Number of adults aged 77 eligible in quarter 1]]*100</f>
        <v>6.3333333333333339</v>
      </c>
      <c r="AP80" s="21">
        <v>3408</v>
      </c>
      <c r="AQ80" s="21">
        <v>186</v>
      </c>
      <c r="AR80" s="25">
        <f>uptake_in_those_aged_70_by_ccg98910[[#This Row],[Number of adults aged 78 vaccinated in quarter 1]]/uptake_in_those_aged_70_by_ccg98910[[#This Row],[Number of adults aged 78 eligible in quarter 1]]*100</f>
        <v>5.457746478873239</v>
      </c>
      <c r="AS80" s="21">
        <v>2507</v>
      </c>
      <c r="AT80" s="21">
        <v>85</v>
      </c>
      <c r="AU80" s="20">
        <f>uptake_in_those_aged_70_by_ccg98910[[#This Row],[Number of adults aged 79 vaccinated in quarter 1]]/uptake_in_those_aged_70_by_ccg98910[[#This Row],[Number of adults aged 79 eligible in quarter 1]]*100</f>
        <v>3.3905065815715991</v>
      </c>
      <c r="AV80" s="21">
        <v>2156</v>
      </c>
      <c r="AW80" s="21">
        <v>74</v>
      </c>
      <c r="AX80" s="25">
        <f>uptake_in_those_aged_70_by_ccg98910[[#This Row],[Number of adults aged 80 vaccinated in quarter 1]]/uptake_in_those_aged_70_by_ccg98910[[#This Row],[Number of adults aged 80 eligible in quarter 1]]*100</f>
        <v>3.4322820037105752</v>
      </c>
    </row>
    <row r="81" spans="1:50" x14ac:dyDescent="0.2">
      <c r="A81" t="s">
        <v>478</v>
      </c>
      <c r="B81" t="s">
        <v>479</v>
      </c>
      <c r="C81">
        <v>4596</v>
      </c>
      <c r="D81">
        <v>234</v>
      </c>
      <c r="E81" s="20">
        <f>uptake_in_those_aged_70_by_ccg98910[[#This Row],[Number of adults aged 65 vaccinated in quarter 1]]/uptake_in_those_aged_70_by_ccg98910[[#This Row],[Number of adults aged 65 eligible in quarter 1]]*100</f>
        <v>5.0913838120104433</v>
      </c>
      <c r="F81" s="35">
        <v>4415</v>
      </c>
      <c r="G81" s="35">
        <v>1452</v>
      </c>
      <c r="H81" s="20">
        <f>uptake_in_those_aged_70_by_ccg98910[[#This Row],[Number of adults aged 66 vaccinated in quarter 1]]/uptake_in_those_aged_70_by_ccg98910[[#This Row],[Number of adults aged 66 eligible in quarter 1]]*100</f>
        <v>32.887882219705553</v>
      </c>
      <c r="I81" s="21">
        <v>4216</v>
      </c>
      <c r="J81">
        <v>175</v>
      </c>
      <c r="K81" s="20">
        <f>uptake_in_those_aged_70_by_ccg98910[[#This Row],[Number of adults aged 67 vaccinated in quarter 1]]/uptake_in_those_aged_70_by_ccg98910[[#This Row],[Number of adults aged 67 eligible in quarter 1]]*100</f>
        <v>4.1508538899430745</v>
      </c>
      <c r="L81" s="21">
        <v>4155</v>
      </c>
      <c r="M81" s="21">
        <v>78</v>
      </c>
      <c r="N81" s="25">
        <f>uptake_in_those_aged_70_by_ccg98910[[#This Row],[Number of adults aged 68 vaccinated in quarter 1]]/uptake_in_those_aged_70_by_ccg98910[[#This Row],[Number of adults aged 68 eligible in quarter 1]]*100</f>
        <v>1.8772563176895307</v>
      </c>
      <c r="O81" s="21">
        <v>3804</v>
      </c>
      <c r="P81" s="21">
        <v>66</v>
      </c>
      <c r="Q81" s="25">
        <f>uptake_in_those_aged_70_by_ccg98910[[#This Row],[Number of adults aged 69 vaccinated in quarter 1]]/uptake_in_those_aged_70_by_ccg98910[[#This Row],[Number of adults aged 69 eligible in quarter 1]]*100</f>
        <v>1.7350157728706623</v>
      </c>
      <c r="R81" s="21">
        <v>3779</v>
      </c>
      <c r="S81" s="21">
        <v>319</v>
      </c>
      <c r="T81" s="20">
        <f>uptake_in_those_aged_70_by_ccg98910[[#This Row],[Number of adults aged 70 vaccinated in quarter 1]]/uptake_in_those_aged_70_by_ccg98910[[#This Row],[Number of adults aged 70 eligible in quarter 1]]*100</f>
        <v>8.4413866102143427</v>
      </c>
      <c r="U81">
        <v>3776</v>
      </c>
      <c r="V81">
        <v>1746</v>
      </c>
      <c r="W81" s="20">
        <f>uptake_in_those_aged_70_by_ccg98910[[#This Row],[Number of adults aged 71 vaccinated in quarter 1]]/uptake_in_those_aged_70_by_ccg98910[[#This Row],[Number of adults aged 71 eligible in quarter 1]]*100</f>
        <v>46.239406779661017</v>
      </c>
      <c r="X81">
        <v>3753</v>
      </c>
      <c r="Y81">
        <v>1273</v>
      </c>
      <c r="Z81" s="20">
        <f>uptake_in_those_aged_70_by_ccg98910[[#This Row],[Number of adults aged 72 vaccinated in quarter 1]]/uptake_in_those_aged_70_by_ccg98910[[#This Row],[Number of adults aged 72 eligible in quarter 1]]*100</f>
        <v>33.919531041833203</v>
      </c>
      <c r="AA81" s="21">
        <v>3525</v>
      </c>
      <c r="AB81" s="21">
        <v>727</v>
      </c>
      <c r="AC81" s="25">
        <f>uptake_in_those_aged_70_by_ccg98910[[#This Row],[Number of adults aged 73 vaccinated in quarter 1]]/uptake_in_those_aged_70_by_ccg98910[[#This Row],[Number of adults aged 73 eligible in quarter 1]]*100</f>
        <v>20.624113475177307</v>
      </c>
      <c r="AD81" s="21">
        <v>3575</v>
      </c>
      <c r="AE81" s="21">
        <v>525</v>
      </c>
      <c r="AF81" s="20">
        <f>uptake_in_those_aged_70_by_ccg98910[[#This Row],[Number of adults aged 74 vaccinated in quarter 1]]/uptake_in_those_aged_70_by_ccg98910[[#This Row],[Number of adults aged 74 eligible in quarter 1]]*100</f>
        <v>14.685314685314685</v>
      </c>
      <c r="AG81" s="21">
        <v>3406</v>
      </c>
      <c r="AH81" s="21">
        <v>392</v>
      </c>
      <c r="AI81" s="20">
        <f>uptake_in_those_aged_70_by_ccg98910[[#This Row],[Number of adults aged 75 vaccinated in quarter 1]]/uptake_in_those_aged_70_by_ccg98910[[#This Row],[Number of adults aged 75 eligible in quarter 1]]*100</f>
        <v>11.509101585437463</v>
      </c>
      <c r="AJ81" s="21">
        <v>3553</v>
      </c>
      <c r="AK81" s="21">
        <v>285</v>
      </c>
      <c r="AL81" s="20">
        <f>uptake_in_those_aged_70_by_ccg98910[[#This Row],[Number of adults aged 76 vaccinated in quarter 1]]/uptake_in_those_aged_70_by_ccg98910[[#This Row],[Number of adults aged 76 eligible in quarter 1]]*100</f>
        <v>8.0213903743315509</v>
      </c>
      <c r="AM81" s="21">
        <v>3432</v>
      </c>
      <c r="AN81" s="21">
        <v>209</v>
      </c>
      <c r="AO81" s="25">
        <f>uptake_in_those_aged_70_by_ccg98910[[#This Row],[Number of adults aged 77 vaccinated in quarter 1]]/uptake_in_those_aged_70_by_ccg98910[[#This Row],[Number of adults aged 77 eligible in quarter 1]]*100</f>
        <v>6.0897435897435894</v>
      </c>
      <c r="AP81" s="21">
        <v>3897</v>
      </c>
      <c r="AQ81" s="21">
        <v>194</v>
      </c>
      <c r="AR81" s="25">
        <f>uptake_in_those_aged_70_by_ccg98910[[#This Row],[Number of adults aged 78 vaccinated in quarter 1]]/uptake_in_those_aged_70_by_ccg98910[[#This Row],[Number of adults aged 78 eligible in quarter 1]]*100</f>
        <v>4.9781883500128306</v>
      </c>
      <c r="AS81" s="21">
        <v>2867</v>
      </c>
      <c r="AT81" s="21">
        <v>110</v>
      </c>
      <c r="AU81" s="20">
        <f>uptake_in_those_aged_70_by_ccg98910[[#This Row],[Number of adults aged 79 vaccinated in quarter 1]]/uptake_in_those_aged_70_by_ccg98910[[#This Row],[Number of adults aged 79 eligible in quarter 1]]*100</f>
        <v>3.8367631670735958</v>
      </c>
      <c r="AV81" s="21">
        <v>2544</v>
      </c>
      <c r="AW81" s="21">
        <v>67</v>
      </c>
      <c r="AX81" s="25">
        <f>uptake_in_those_aged_70_by_ccg98910[[#This Row],[Number of adults aged 80 vaccinated in quarter 1]]/uptake_in_those_aged_70_by_ccg98910[[#This Row],[Number of adults aged 80 eligible in quarter 1]]*100</f>
        <v>2.6336477987421385</v>
      </c>
    </row>
    <row r="82" spans="1:50" x14ac:dyDescent="0.2">
      <c r="A82" t="s">
        <v>480</v>
      </c>
      <c r="B82" t="s">
        <v>481</v>
      </c>
      <c r="C82">
        <v>3224</v>
      </c>
      <c r="D82">
        <v>186</v>
      </c>
      <c r="E82" s="20">
        <f>uptake_in_those_aged_70_by_ccg98910[[#This Row],[Number of adults aged 65 vaccinated in quarter 1]]/uptake_in_those_aged_70_by_ccg98910[[#This Row],[Number of adults aged 65 eligible in quarter 1]]*100</f>
        <v>5.7692307692307692</v>
      </c>
      <c r="F82" s="35">
        <v>3200</v>
      </c>
      <c r="G82" s="35">
        <v>977</v>
      </c>
      <c r="H82" s="20">
        <f>uptake_in_those_aged_70_by_ccg98910[[#This Row],[Number of adults aged 66 vaccinated in quarter 1]]/uptake_in_those_aged_70_by_ccg98910[[#This Row],[Number of adults aged 66 eligible in quarter 1]]*100</f>
        <v>30.53125</v>
      </c>
      <c r="I82" s="21">
        <v>3094</v>
      </c>
      <c r="J82">
        <v>77</v>
      </c>
      <c r="K82" s="20">
        <f>uptake_in_those_aged_70_by_ccg98910[[#This Row],[Number of adults aged 67 vaccinated in quarter 1]]/uptake_in_those_aged_70_by_ccg98910[[#This Row],[Number of adults aged 67 eligible in quarter 1]]*100</f>
        <v>2.4886877828054299</v>
      </c>
      <c r="L82" s="21">
        <v>3058</v>
      </c>
      <c r="M82" s="21">
        <v>39</v>
      </c>
      <c r="N82" s="25">
        <f>uptake_in_those_aged_70_by_ccg98910[[#This Row],[Number of adults aged 68 vaccinated in quarter 1]]/uptake_in_those_aged_70_by_ccg98910[[#This Row],[Number of adults aged 68 eligible in quarter 1]]*100</f>
        <v>1.2753433616742968</v>
      </c>
      <c r="O82" s="21">
        <v>2894</v>
      </c>
      <c r="P82" s="21">
        <v>42</v>
      </c>
      <c r="Q82" s="25">
        <f>uptake_in_those_aged_70_by_ccg98910[[#This Row],[Number of adults aged 69 vaccinated in quarter 1]]/uptake_in_those_aged_70_by_ccg98910[[#This Row],[Number of adults aged 69 eligible in quarter 1]]*100</f>
        <v>1.4512785072563925</v>
      </c>
      <c r="R82" s="21">
        <v>2689</v>
      </c>
      <c r="S82" s="21">
        <v>248</v>
      </c>
      <c r="T82" s="20">
        <f>uptake_in_those_aged_70_by_ccg98910[[#This Row],[Number of adults aged 70 vaccinated in quarter 1]]/uptake_in_those_aged_70_by_ccg98910[[#This Row],[Number of adults aged 70 eligible in quarter 1]]*100</f>
        <v>9.2227593901078464</v>
      </c>
      <c r="U82">
        <v>2681</v>
      </c>
      <c r="V82">
        <v>1253</v>
      </c>
      <c r="W82" s="20">
        <f>uptake_in_those_aged_70_by_ccg98910[[#This Row],[Number of adults aged 71 vaccinated in quarter 1]]/uptake_in_those_aged_70_by_ccg98910[[#This Row],[Number of adults aged 71 eligible in quarter 1]]*100</f>
        <v>46.736292428198432</v>
      </c>
      <c r="X82">
        <v>2662</v>
      </c>
      <c r="Y82">
        <v>816</v>
      </c>
      <c r="Z82" s="20">
        <f>uptake_in_those_aged_70_by_ccg98910[[#This Row],[Number of adults aged 72 vaccinated in quarter 1]]/uptake_in_those_aged_70_by_ccg98910[[#This Row],[Number of adults aged 72 eligible in quarter 1]]*100</f>
        <v>30.653643876784368</v>
      </c>
      <c r="AA82" s="21">
        <v>2424</v>
      </c>
      <c r="AB82" s="21">
        <v>435</v>
      </c>
      <c r="AC82" s="25">
        <f>uptake_in_those_aged_70_by_ccg98910[[#This Row],[Number of adults aged 73 vaccinated in quarter 1]]/uptake_in_those_aged_70_by_ccg98910[[#This Row],[Number of adults aged 73 eligible in quarter 1]]*100</f>
        <v>17.945544554455445</v>
      </c>
      <c r="AD82" s="21">
        <v>2499</v>
      </c>
      <c r="AE82" s="21">
        <v>331</v>
      </c>
      <c r="AF82" s="20">
        <f>uptake_in_those_aged_70_by_ccg98910[[#This Row],[Number of adults aged 74 vaccinated in quarter 1]]/uptake_in_those_aged_70_by_ccg98910[[#This Row],[Number of adults aged 74 eligible in quarter 1]]*100</f>
        <v>13.2452981192477</v>
      </c>
      <c r="AG82" s="21">
        <v>2381</v>
      </c>
      <c r="AH82" s="21">
        <v>276</v>
      </c>
      <c r="AI82" s="20">
        <f>uptake_in_those_aged_70_by_ccg98910[[#This Row],[Number of adults aged 75 vaccinated in quarter 1]]/uptake_in_those_aged_70_by_ccg98910[[#This Row],[Number of adults aged 75 eligible in quarter 1]]*100</f>
        <v>11.591768164636708</v>
      </c>
      <c r="AJ82" s="21">
        <v>2469</v>
      </c>
      <c r="AK82" s="21">
        <v>212</v>
      </c>
      <c r="AL82" s="20">
        <f>uptake_in_those_aged_70_by_ccg98910[[#This Row],[Number of adults aged 76 vaccinated in quarter 1]]/uptake_in_those_aged_70_by_ccg98910[[#This Row],[Number of adults aged 76 eligible in quarter 1]]*100</f>
        <v>8.586472255974078</v>
      </c>
      <c r="AM82" s="21">
        <v>2519</v>
      </c>
      <c r="AN82" s="21">
        <v>207</v>
      </c>
      <c r="AO82" s="25">
        <f>uptake_in_those_aged_70_by_ccg98910[[#This Row],[Number of adults aged 77 vaccinated in quarter 1]]/uptake_in_those_aged_70_by_ccg98910[[#This Row],[Number of adults aged 77 eligible in quarter 1]]*100</f>
        <v>8.2175466454942434</v>
      </c>
      <c r="AP82" s="21">
        <v>2607</v>
      </c>
      <c r="AQ82" s="21">
        <v>174</v>
      </c>
      <c r="AR82" s="25">
        <f>uptake_in_those_aged_70_by_ccg98910[[#This Row],[Number of adults aged 78 vaccinated in quarter 1]]/uptake_in_those_aged_70_by_ccg98910[[#This Row],[Number of adults aged 78 eligible in quarter 1]]*100</f>
        <v>6.6743383199079398</v>
      </c>
      <c r="AS82" s="21">
        <v>2079</v>
      </c>
      <c r="AT82" s="21">
        <v>104</v>
      </c>
      <c r="AU82" s="20">
        <f>uptake_in_those_aged_70_by_ccg98910[[#This Row],[Number of adults aged 79 vaccinated in quarter 1]]/uptake_in_those_aged_70_by_ccg98910[[#This Row],[Number of adults aged 79 eligible in quarter 1]]*100</f>
        <v>5.0024050024050029</v>
      </c>
      <c r="AV82" s="21">
        <v>1936</v>
      </c>
      <c r="AW82" s="21">
        <v>68</v>
      </c>
      <c r="AX82" s="25">
        <f>uptake_in_those_aged_70_by_ccg98910[[#This Row],[Number of adults aged 80 vaccinated in quarter 1]]/uptake_in_those_aged_70_by_ccg98910[[#This Row],[Number of adults aged 80 eligible in quarter 1]]*100</f>
        <v>3.5123966942148761</v>
      </c>
    </row>
    <row r="83" spans="1:50" x14ac:dyDescent="0.2">
      <c r="A83" t="s">
        <v>482</v>
      </c>
      <c r="B83" t="s">
        <v>483</v>
      </c>
      <c r="C83">
        <v>4193</v>
      </c>
      <c r="D83">
        <v>224</v>
      </c>
      <c r="E83" s="20">
        <f>uptake_in_those_aged_70_by_ccg98910[[#This Row],[Number of adults aged 65 vaccinated in quarter 1]]/uptake_in_those_aged_70_by_ccg98910[[#This Row],[Number of adults aged 65 eligible in quarter 1]]*100</f>
        <v>5.342237061769616</v>
      </c>
      <c r="F83" s="35">
        <v>4008</v>
      </c>
      <c r="G83" s="35">
        <v>1432</v>
      </c>
      <c r="H83" s="20">
        <f>uptake_in_those_aged_70_by_ccg98910[[#This Row],[Number of adults aged 66 vaccinated in quarter 1]]/uptake_in_those_aged_70_by_ccg98910[[#This Row],[Number of adults aged 66 eligible in quarter 1]]*100</f>
        <v>35.728542914171655</v>
      </c>
      <c r="I83" s="21">
        <v>3893</v>
      </c>
      <c r="J83">
        <v>118</v>
      </c>
      <c r="K83" s="20">
        <f>uptake_in_those_aged_70_by_ccg98910[[#This Row],[Number of adults aged 67 vaccinated in quarter 1]]/uptake_in_those_aged_70_by_ccg98910[[#This Row],[Number of adults aged 67 eligible in quarter 1]]*100</f>
        <v>3.0310814282044696</v>
      </c>
      <c r="L83" s="21">
        <v>3683</v>
      </c>
      <c r="M83" s="21">
        <v>71</v>
      </c>
      <c r="N83" s="25">
        <f>uptake_in_those_aged_70_by_ccg98910[[#This Row],[Number of adults aged 68 vaccinated in quarter 1]]/uptake_in_those_aged_70_by_ccg98910[[#This Row],[Number of adults aged 68 eligible in quarter 1]]*100</f>
        <v>1.9277762693456422</v>
      </c>
      <c r="O83" s="21">
        <v>3583</v>
      </c>
      <c r="P83" s="21">
        <v>68</v>
      </c>
      <c r="Q83" s="25">
        <f>uptake_in_those_aged_70_by_ccg98910[[#This Row],[Number of adults aged 69 vaccinated in quarter 1]]/uptake_in_those_aged_70_by_ccg98910[[#This Row],[Number of adults aged 69 eligible in quarter 1]]*100</f>
        <v>1.8978509628802678</v>
      </c>
      <c r="R83" s="21">
        <v>3368</v>
      </c>
      <c r="S83" s="21">
        <v>333</v>
      </c>
      <c r="T83" s="20">
        <f>uptake_in_those_aged_70_by_ccg98910[[#This Row],[Number of adults aged 70 vaccinated in quarter 1]]/uptake_in_those_aged_70_by_ccg98910[[#This Row],[Number of adults aged 70 eligible in quarter 1]]*100</f>
        <v>9.8871733966745836</v>
      </c>
      <c r="U83">
        <v>3271</v>
      </c>
      <c r="V83">
        <v>1643</v>
      </c>
      <c r="W83" s="20">
        <f>uptake_in_those_aged_70_by_ccg98910[[#This Row],[Number of adults aged 71 vaccinated in quarter 1]]/uptake_in_those_aged_70_by_ccg98910[[#This Row],[Number of adults aged 71 eligible in quarter 1]]*100</f>
        <v>50.229287679608682</v>
      </c>
      <c r="X83">
        <v>3247</v>
      </c>
      <c r="Y83">
        <v>972</v>
      </c>
      <c r="Z83" s="20">
        <f>uptake_in_those_aged_70_by_ccg98910[[#This Row],[Number of adults aged 72 vaccinated in quarter 1]]/uptake_in_those_aged_70_by_ccg98910[[#This Row],[Number of adults aged 72 eligible in quarter 1]]*100</f>
        <v>29.935324915306438</v>
      </c>
      <c r="AA83" s="21">
        <v>3031</v>
      </c>
      <c r="AB83" s="21">
        <v>595</v>
      </c>
      <c r="AC83" s="25">
        <f>uptake_in_those_aged_70_by_ccg98910[[#This Row],[Number of adults aged 73 vaccinated in quarter 1]]/uptake_in_those_aged_70_by_ccg98910[[#This Row],[Number of adults aged 73 eligible in quarter 1]]*100</f>
        <v>19.630484988452658</v>
      </c>
      <c r="AD83" s="21">
        <v>3086</v>
      </c>
      <c r="AE83" s="21">
        <v>399</v>
      </c>
      <c r="AF83" s="20">
        <f>uptake_in_those_aged_70_by_ccg98910[[#This Row],[Number of adults aged 74 vaccinated in quarter 1]]/uptake_in_those_aged_70_by_ccg98910[[#This Row],[Number of adults aged 74 eligible in quarter 1]]*100</f>
        <v>12.929358392741413</v>
      </c>
      <c r="AG83" s="21">
        <v>2935</v>
      </c>
      <c r="AH83" s="21">
        <v>353</v>
      </c>
      <c r="AI83" s="20">
        <f>uptake_in_those_aged_70_by_ccg98910[[#This Row],[Number of adults aged 75 vaccinated in quarter 1]]/uptake_in_those_aged_70_by_ccg98910[[#This Row],[Number of adults aged 75 eligible in quarter 1]]*100</f>
        <v>12.027257240204429</v>
      </c>
      <c r="AJ83" s="21">
        <v>2973</v>
      </c>
      <c r="AK83" s="21">
        <v>306</v>
      </c>
      <c r="AL83" s="20">
        <f>uptake_in_those_aged_70_by_ccg98910[[#This Row],[Number of adults aged 76 vaccinated in quarter 1]]/uptake_in_those_aged_70_by_ccg98910[[#This Row],[Number of adults aged 76 eligible in quarter 1]]*100</f>
        <v>10.292633703329971</v>
      </c>
      <c r="AM83" s="21">
        <v>3176</v>
      </c>
      <c r="AN83" s="21">
        <v>257</v>
      </c>
      <c r="AO83" s="25">
        <f>uptake_in_those_aged_70_by_ccg98910[[#This Row],[Number of adults aged 77 vaccinated in quarter 1]]/uptake_in_those_aged_70_by_ccg98910[[#This Row],[Number of adults aged 77 eligible in quarter 1]]*100</f>
        <v>8.0919395465994963</v>
      </c>
      <c r="AP83" s="21">
        <v>3236</v>
      </c>
      <c r="AQ83" s="21">
        <v>212</v>
      </c>
      <c r="AR83" s="25">
        <f>uptake_in_those_aged_70_by_ccg98910[[#This Row],[Number of adults aged 78 vaccinated in quarter 1]]/uptake_in_those_aged_70_by_ccg98910[[#This Row],[Number of adults aged 78 eligible in quarter 1]]*100</f>
        <v>6.5512978986402972</v>
      </c>
      <c r="AS83" s="21">
        <v>2433</v>
      </c>
      <c r="AT83" s="21">
        <v>104</v>
      </c>
      <c r="AU83" s="20">
        <f>uptake_in_those_aged_70_by_ccg98910[[#This Row],[Number of adults aged 79 vaccinated in quarter 1]]/uptake_in_those_aged_70_by_ccg98910[[#This Row],[Number of adults aged 79 eligible in quarter 1]]*100</f>
        <v>4.2745581586518702</v>
      </c>
      <c r="AV83" s="21">
        <v>2249</v>
      </c>
      <c r="AW83" s="21">
        <v>69</v>
      </c>
      <c r="AX83" s="25">
        <f>uptake_in_those_aged_70_by_ccg98910[[#This Row],[Number of adults aged 80 vaccinated in quarter 1]]/uptake_in_those_aged_70_by_ccg98910[[#This Row],[Number of adults aged 80 eligible in quarter 1]]*100</f>
        <v>3.0680302356602933</v>
      </c>
    </row>
    <row r="84" spans="1:50" x14ac:dyDescent="0.2">
      <c r="A84" t="s">
        <v>484</v>
      </c>
      <c r="B84" t="s">
        <v>485</v>
      </c>
      <c r="C84">
        <v>3262</v>
      </c>
      <c r="D84">
        <v>168</v>
      </c>
      <c r="E84" s="20">
        <f>uptake_in_those_aged_70_by_ccg98910[[#This Row],[Number of adults aged 65 vaccinated in quarter 1]]/uptake_in_those_aged_70_by_ccg98910[[#This Row],[Number of adults aged 65 eligible in quarter 1]]*100</f>
        <v>5.1502145922746783</v>
      </c>
      <c r="F84" s="35">
        <v>3093</v>
      </c>
      <c r="G84" s="35">
        <v>998</v>
      </c>
      <c r="H84" s="20">
        <f>uptake_in_those_aged_70_by_ccg98910[[#This Row],[Number of adults aged 66 vaccinated in quarter 1]]/uptake_in_those_aged_70_by_ccg98910[[#This Row],[Number of adults aged 66 eligible in quarter 1]]*100</f>
        <v>32.266408018105395</v>
      </c>
      <c r="I84" s="21">
        <v>3066</v>
      </c>
      <c r="J84">
        <v>69</v>
      </c>
      <c r="K84" s="20">
        <f>uptake_in_those_aged_70_by_ccg98910[[#This Row],[Number of adults aged 67 vaccinated in quarter 1]]/uptake_in_those_aged_70_by_ccg98910[[#This Row],[Number of adults aged 67 eligible in quarter 1]]*100</f>
        <v>2.2504892367906066</v>
      </c>
      <c r="L84" s="21">
        <v>2856</v>
      </c>
      <c r="M84" s="21">
        <v>48</v>
      </c>
      <c r="N84" s="25">
        <f>uptake_in_those_aged_70_by_ccg98910[[#This Row],[Number of adults aged 68 vaccinated in quarter 1]]/uptake_in_those_aged_70_by_ccg98910[[#This Row],[Number of adults aged 68 eligible in quarter 1]]*100</f>
        <v>1.680672268907563</v>
      </c>
      <c r="O84" s="21">
        <v>2889</v>
      </c>
      <c r="P84" s="21">
        <v>46</v>
      </c>
      <c r="Q84" s="25">
        <f>uptake_in_those_aged_70_by_ccg98910[[#This Row],[Number of adults aged 69 vaccinated in quarter 1]]/uptake_in_those_aged_70_by_ccg98910[[#This Row],[Number of adults aged 69 eligible in quarter 1]]*100</f>
        <v>1.5922464520595363</v>
      </c>
      <c r="R84" s="21">
        <v>2577</v>
      </c>
      <c r="S84" s="21">
        <v>222</v>
      </c>
      <c r="T84" s="20">
        <f>uptake_in_those_aged_70_by_ccg98910[[#This Row],[Number of adults aged 70 vaccinated in quarter 1]]/uptake_in_those_aged_70_by_ccg98910[[#This Row],[Number of adults aged 70 eligible in quarter 1]]*100</f>
        <v>8.6146682188591388</v>
      </c>
      <c r="U84">
        <v>2588</v>
      </c>
      <c r="V84">
        <v>1107</v>
      </c>
      <c r="W84" s="20">
        <f>uptake_in_those_aged_70_by_ccg98910[[#This Row],[Number of adults aged 71 vaccinated in quarter 1]]/uptake_in_those_aged_70_by_ccg98910[[#This Row],[Number of adults aged 71 eligible in quarter 1]]*100</f>
        <v>42.77434312210201</v>
      </c>
      <c r="X84">
        <v>2591</v>
      </c>
      <c r="Y84">
        <v>640</v>
      </c>
      <c r="Z84" s="20">
        <f>uptake_in_those_aged_70_by_ccg98910[[#This Row],[Number of adults aged 72 vaccinated in quarter 1]]/uptake_in_those_aged_70_by_ccg98910[[#This Row],[Number of adults aged 72 eligible in quarter 1]]*100</f>
        <v>24.700887688151294</v>
      </c>
      <c r="AA84" s="21">
        <v>2370</v>
      </c>
      <c r="AB84" s="21">
        <v>369</v>
      </c>
      <c r="AC84" s="25">
        <f>uptake_in_those_aged_70_by_ccg98910[[#This Row],[Number of adults aged 73 vaccinated in quarter 1]]/uptake_in_those_aged_70_by_ccg98910[[#This Row],[Number of adults aged 73 eligible in quarter 1]]*100</f>
        <v>15.569620253164556</v>
      </c>
      <c r="AD84" s="21">
        <v>2406</v>
      </c>
      <c r="AE84" s="21">
        <v>272</v>
      </c>
      <c r="AF84" s="20">
        <f>uptake_in_those_aged_70_by_ccg98910[[#This Row],[Number of adults aged 74 vaccinated in quarter 1]]/uptake_in_those_aged_70_by_ccg98910[[#This Row],[Number of adults aged 74 eligible in quarter 1]]*100</f>
        <v>11.305070656691605</v>
      </c>
      <c r="AG84" s="21">
        <v>2533</v>
      </c>
      <c r="AH84" s="21">
        <v>255</v>
      </c>
      <c r="AI84" s="20">
        <f>uptake_in_those_aged_70_by_ccg98910[[#This Row],[Number of adults aged 75 vaccinated in quarter 1]]/uptake_in_those_aged_70_by_ccg98910[[#This Row],[Number of adults aged 75 eligible in quarter 1]]*100</f>
        <v>10.067114093959731</v>
      </c>
      <c r="AJ84" s="21">
        <v>2375</v>
      </c>
      <c r="AK84" s="21">
        <v>211</v>
      </c>
      <c r="AL84" s="20">
        <f>uptake_in_those_aged_70_by_ccg98910[[#This Row],[Number of adults aged 76 vaccinated in quarter 1]]/uptake_in_those_aged_70_by_ccg98910[[#This Row],[Number of adults aged 76 eligible in quarter 1]]*100</f>
        <v>8.8842105263157887</v>
      </c>
      <c r="AM84" s="21">
        <v>2512</v>
      </c>
      <c r="AN84" s="21">
        <v>198</v>
      </c>
      <c r="AO84" s="25">
        <f>uptake_in_those_aged_70_by_ccg98910[[#This Row],[Number of adults aged 77 vaccinated in quarter 1]]/uptake_in_those_aged_70_by_ccg98910[[#This Row],[Number of adults aged 77 eligible in quarter 1]]*100</f>
        <v>7.8821656050955413</v>
      </c>
      <c r="AP84" s="21">
        <v>2726</v>
      </c>
      <c r="AQ84" s="21">
        <v>160</v>
      </c>
      <c r="AR84" s="25">
        <f>uptake_in_those_aged_70_by_ccg98910[[#This Row],[Number of adults aged 78 vaccinated in quarter 1]]/uptake_in_those_aged_70_by_ccg98910[[#This Row],[Number of adults aged 78 eligible in quarter 1]]*100</f>
        <v>5.8694057226705798</v>
      </c>
      <c r="AS84" s="21">
        <v>2082</v>
      </c>
      <c r="AT84" s="21">
        <v>89</v>
      </c>
      <c r="AU84" s="20">
        <f>uptake_in_those_aged_70_by_ccg98910[[#This Row],[Number of adults aged 79 vaccinated in quarter 1]]/uptake_in_those_aged_70_by_ccg98910[[#This Row],[Number of adults aged 79 eligible in quarter 1]]*100</f>
        <v>4.2747358309317969</v>
      </c>
      <c r="AV84" s="21">
        <v>2047</v>
      </c>
      <c r="AW84" s="21">
        <v>62</v>
      </c>
      <c r="AX84" s="25">
        <f>uptake_in_those_aged_70_by_ccg98910[[#This Row],[Number of adults aged 80 vaccinated in quarter 1]]/uptake_in_those_aged_70_by_ccg98910[[#This Row],[Number of adults aged 80 eligible in quarter 1]]*100</f>
        <v>3.0288226673180265</v>
      </c>
    </row>
    <row r="85" spans="1:50" x14ac:dyDescent="0.2">
      <c r="A85" t="s">
        <v>486</v>
      </c>
      <c r="B85" t="s">
        <v>487</v>
      </c>
      <c r="C85">
        <v>6157</v>
      </c>
      <c r="D85">
        <v>360</v>
      </c>
      <c r="E85" s="20">
        <f>uptake_in_those_aged_70_by_ccg98910[[#This Row],[Number of adults aged 65 vaccinated in quarter 1]]/uptake_in_those_aged_70_by_ccg98910[[#This Row],[Number of adults aged 65 eligible in quarter 1]]*100</f>
        <v>5.8470034107519897</v>
      </c>
      <c r="F85" s="35">
        <v>5933</v>
      </c>
      <c r="G85" s="35">
        <v>2133</v>
      </c>
      <c r="H85" s="20">
        <f>uptake_in_those_aged_70_by_ccg98910[[#This Row],[Number of adults aged 66 vaccinated in quarter 1]]/uptake_in_those_aged_70_by_ccg98910[[#This Row],[Number of adults aged 66 eligible in quarter 1]]*100</f>
        <v>35.951457947075674</v>
      </c>
      <c r="I85" s="21">
        <v>5741</v>
      </c>
      <c r="J85">
        <v>143</v>
      </c>
      <c r="K85" s="20">
        <f>uptake_in_those_aged_70_by_ccg98910[[#This Row],[Number of adults aged 67 vaccinated in quarter 1]]/uptake_in_those_aged_70_by_ccg98910[[#This Row],[Number of adults aged 67 eligible in quarter 1]]*100</f>
        <v>2.4908552516983105</v>
      </c>
      <c r="L85" s="21">
        <v>5478</v>
      </c>
      <c r="M85" s="21">
        <v>115</v>
      </c>
      <c r="N85" s="25">
        <f>uptake_in_those_aged_70_by_ccg98910[[#This Row],[Number of adults aged 68 vaccinated in quarter 1]]/uptake_in_those_aged_70_by_ccg98910[[#This Row],[Number of adults aged 68 eligible in quarter 1]]*100</f>
        <v>2.0993063161737862</v>
      </c>
      <c r="O85" s="21">
        <v>5126</v>
      </c>
      <c r="P85" s="21">
        <v>118</v>
      </c>
      <c r="Q85" s="25">
        <f>uptake_in_those_aged_70_by_ccg98910[[#This Row],[Number of adults aged 69 vaccinated in quarter 1]]/uptake_in_those_aged_70_by_ccg98910[[#This Row],[Number of adults aged 69 eligible in quarter 1]]*100</f>
        <v>2.3019898556379244</v>
      </c>
      <c r="R85" s="21">
        <v>4909</v>
      </c>
      <c r="S85" s="21">
        <v>445</v>
      </c>
      <c r="T85" s="20">
        <f>uptake_in_those_aged_70_by_ccg98910[[#This Row],[Number of adults aged 70 vaccinated in quarter 1]]/uptake_in_those_aged_70_by_ccg98910[[#This Row],[Number of adults aged 70 eligible in quarter 1]]*100</f>
        <v>9.0649826848645354</v>
      </c>
      <c r="U85">
        <v>4860</v>
      </c>
      <c r="V85">
        <v>2351</v>
      </c>
      <c r="W85" s="20">
        <f>uptake_in_those_aged_70_by_ccg98910[[#This Row],[Number of adults aged 71 vaccinated in quarter 1]]/uptake_in_those_aged_70_by_ccg98910[[#This Row],[Number of adults aged 71 eligible in quarter 1]]*100</f>
        <v>48.374485596707814</v>
      </c>
      <c r="X85">
        <v>4721</v>
      </c>
      <c r="Y85">
        <v>1283</v>
      </c>
      <c r="Z85" s="20">
        <f>uptake_in_those_aged_70_by_ccg98910[[#This Row],[Number of adults aged 72 vaccinated in quarter 1]]/uptake_in_those_aged_70_by_ccg98910[[#This Row],[Number of adults aged 72 eligible in quarter 1]]*100</f>
        <v>27.176445668290615</v>
      </c>
      <c r="AA85" s="21">
        <v>4450</v>
      </c>
      <c r="AB85" s="21">
        <v>720</v>
      </c>
      <c r="AC85" s="25">
        <f>uptake_in_those_aged_70_by_ccg98910[[#This Row],[Number of adults aged 73 vaccinated in quarter 1]]/uptake_in_those_aged_70_by_ccg98910[[#This Row],[Number of adults aged 73 eligible in quarter 1]]*100</f>
        <v>16.179775280898877</v>
      </c>
      <c r="AD85" s="21">
        <v>4499</v>
      </c>
      <c r="AE85" s="21">
        <v>552</v>
      </c>
      <c r="AF85" s="20">
        <f>uptake_in_those_aged_70_by_ccg98910[[#This Row],[Number of adults aged 74 vaccinated in quarter 1]]/uptake_in_those_aged_70_by_ccg98910[[#This Row],[Number of adults aged 74 eligible in quarter 1]]*100</f>
        <v>12.269393198488553</v>
      </c>
      <c r="AG85" s="21">
        <v>4323</v>
      </c>
      <c r="AH85" s="21">
        <v>470</v>
      </c>
      <c r="AI85" s="20">
        <f>uptake_in_those_aged_70_by_ccg98910[[#This Row],[Number of adults aged 75 vaccinated in quarter 1]]/uptake_in_those_aged_70_by_ccg98910[[#This Row],[Number of adults aged 75 eligible in quarter 1]]*100</f>
        <v>10.87207957436965</v>
      </c>
      <c r="AJ85" s="21">
        <v>4445</v>
      </c>
      <c r="AK85" s="21">
        <v>341</v>
      </c>
      <c r="AL85" s="20">
        <f>uptake_in_those_aged_70_by_ccg98910[[#This Row],[Number of adults aged 76 vaccinated in quarter 1]]/uptake_in_those_aged_70_by_ccg98910[[#This Row],[Number of adults aged 76 eligible in quarter 1]]*100</f>
        <v>7.67154105736783</v>
      </c>
      <c r="AM85" s="21">
        <v>4620</v>
      </c>
      <c r="AN85" s="21">
        <v>286</v>
      </c>
      <c r="AO85" s="25">
        <f>uptake_in_those_aged_70_by_ccg98910[[#This Row],[Number of adults aged 77 vaccinated in quarter 1]]/uptake_in_those_aged_70_by_ccg98910[[#This Row],[Number of adults aged 77 eligible in quarter 1]]*100</f>
        <v>6.1904761904761907</v>
      </c>
      <c r="AP85" s="21">
        <v>5002</v>
      </c>
      <c r="AQ85" s="21">
        <v>276</v>
      </c>
      <c r="AR85" s="25">
        <f>uptake_in_those_aged_70_by_ccg98910[[#This Row],[Number of adults aged 78 vaccinated in quarter 1]]/uptake_in_those_aged_70_by_ccg98910[[#This Row],[Number of adults aged 78 eligible in quarter 1]]*100</f>
        <v>5.5177928828468614</v>
      </c>
      <c r="AS85" s="21">
        <v>3946</v>
      </c>
      <c r="AT85" s="21">
        <v>151</v>
      </c>
      <c r="AU85" s="20">
        <f>uptake_in_those_aged_70_by_ccg98910[[#This Row],[Number of adults aged 79 vaccinated in quarter 1]]/uptake_in_those_aged_70_by_ccg98910[[#This Row],[Number of adults aged 79 eligible in quarter 1]]*100</f>
        <v>3.8266599087683733</v>
      </c>
      <c r="AV85" s="21">
        <v>3522</v>
      </c>
      <c r="AW85" s="21">
        <v>110</v>
      </c>
      <c r="AX85" s="25">
        <f>uptake_in_those_aged_70_by_ccg98910[[#This Row],[Number of adults aged 80 vaccinated in quarter 1]]/uptake_in_those_aged_70_by_ccg98910[[#This Row],[Number of adults aged 80 eligible in quarter 1]]*100</f>
        <v>3.1232254400908577</v>
      </c>
    </row>
    <row r="86" spans="1:50" x14ac:dyDescent="0.2">
      <c r="A86" t="s">
        <v>488</v>
      </c>
      <c r="B86" t="s">
        <v>489</v>
      </c>
      <c r="C86">
        <v>3173</v>
      </c>
      <c r="D86">
        <v>218</v>
      </c>
      <c r="E86" s="20">
        <f>uptake_in_those_aged_70_by_ccg98910[[#This Row],[Number of adults aged 65 vaccinated in quarter 1]]/uptake_in_those_aged_70_by_ccg98910[[#This Row],[Number of adults aged 65 eligible in quarter 1]]*100</f>
        <v>6.870469587141506</v>
      </c>
      <c r="F86" s="35">
        <v>3180</v>
      </c>
      <c r="G86" s="35">
        <v>980</v>
      </c>
      <c r="H86" s="20">
        <f>uptake_in_those_aged_70_by_ccg98910[[#This Row],[Number of adults aged 66 vaccinated in quarter 1]]/uptake_in_those_aged_70_by_ccg98910[[#This Row],[Number of adults aged 66 eligible in quarter 1]]*100</f>
        <v>30.817610062893081</v>
      </c>
      <c r="I86" s="21">
        <v>3060</v>
      </c>
      <c r="J86">
        <v>104</v>
      </c>
      <c r="K86" s="20">
        <f>uptake_in_those_aged_70_by_ccg98910[[#This Row],[Number of adults aged 67 vaccinated in quarter 1]]/uptake_in_those_aged_70_by_ccg98910[[#This Row],[Number of adults aged 67 eligible in quarter 1]]*100</f>
        <v>3.3986928104575163</v>
      </c>
      <c r="L86" s="21">
        <v>2816</v>
      </c>
      <c r="M86" s="21">
        <v>53</v>
      </c>
      <c r="N86" s="25">
        <f>uptake_in_those_aged_70_by_ccg98910[[#This Row],[Number of adults aged 68 vaccinated in quarter 1]]/uptake_in_those_aged_70_by_ccg98910[[#This Row],[Number of adults aged 68 eligible in quarter 1]]*100</f>
        <v>1.8821022727272727</v>
      </c>
      <c r="O86" s="21">
        <v>2804</v>
      </c>
      <c r="P86" s="21">
        <v>46</v>
      </c>
      <c r="Q86" s="25">
        <f>uptake_in_those_aged_70_by_ccg98910[[#This Row],[Number of adults aged 69 vaccinated in quarter 1]]/uptake_in_those_aged_70_by_ccg98910[[#This Row],[Number of adults aged 69 eligible in quarter 1]]*100</f>
        <v>1.6405135520684737</v>
      </c>
      <c r="R86" s="21">
        <v>2488</v>
      </c>
      <c r="S86" s="21">
        <v>280</v>
      </c>
      <c r="T86" s="20">
        <f>uptake_in_those_aged_70_by_ccg98910[[#This Row],[Number of adults aged 70 vaccinated in quarter 1]]/uptake_in_those_aged_70_by_ccg98910[[#This Row],[Number of adults aged 70 eligible in quarter 1]]*100</f>
        <v>11.254019292604502</v>
      </c>
      <c r="U86">
        <v>2412</v>
      </c>
      <c r="V86">
        <v>1099</v>
      </c>
      <c r="W86" s="20">
        <f>uptake_in_those_aged_70_by_ccg98910[[#This Row],[Number of adults aged 71 vaccinated in quarter 1]]/uptake_in_those_aged_70_by_ccg98910[[#This Row],[Number of adults aged 71 eligible in quarter 1]]*100</f>
        <v>45.563847429519072</v>
      </c>
      <c r="X86">
        <v>2343</v>
      </c>
      <c r="Y86">
        <v>769</v>
      </c>
      <c r="Z86" s="20">
        <f>uptake_in_those_aged_70_by_ccg98910[[#This Row],[Number of adults aged 72 vaccinated in quarter 1]]/uptake_in_those_aged_70_by_ccg98910[[#This Row],[Number of adults aged 72 eligible in quarter 1]]*100</f>
        <v>32.821169440887751</v>
      </c>
      <c r="AA86" s="21">
        <v>2207</v>
      </c>
      <c r="AB86" s="21">
        <v>438</v>
      </c>
      <c r="AC86" s="25">
        <f>uptake_in_those_aged_70_by_ccg98910[[#This Row],[Number of adults aged 73 vaccinated in quarter 1]]/uptake_in_those_aged_70_by_ccg98910[[#This Row],[Number of adults aged 73 eligible in quarter 1]]*100</f>
        <v>19.845944721341187</v>
      </c>
      <c r="AD86" s="21">
        <v>2112</v>
      </c>
      <c r="AE86" s="21">
        <v>283</v>
      </c>
      <c r="AF86" s="20">
        <f>uptake_in_those_aged_70_by_ccg98910[[#This Row],[Number of adults aged 74 vaccinated in quarter 1]]/uptake_in_those_aged_70_by_ccg98910[[#This Row],[Number of adults aged 74 eligible in quarter 1]]*100</f>
        <v>13.399621212121213</v>
      </c>
      <c r="AG86" s="21">
        <v>2133</v>
      </c>
      <c r="AH86" s="21">
        <v>223</v>
      </c>
      <c r="AI86" s="20">
        <f>uptake_in_those_aged_70_by_ccg98910[[#This Row],[Number of adults aged 75 vaccinated in quarter 1]]/uptake_in_those_aged_70_by_ccg98910[[#This Row],[Number of adults aged 75 eligible in quarter 1]]*100</f>
        <v>10.45475855602438</v>
      </c>
      <c r="AJ86" s="21">
        <v>2068</v>
      </c>
      <c r="AK86" s="21">
        <v>160</v>
      </c>
      <c r="AL86" s="20">
        <f>uptake_in_those_aged_70_by_ccg98910[[#This Row],[Number of adults aged 76 vaccinated in quarter 1]]/uptake_in_those_aged_70_by_ccg98910[[#This Row],[Number of adults aged 76 eligible in quarter 1]]*100</f>
        <v>7.7369439071566735</v>
      </c>
      <c r="AM86" s="21">
        <v>2058</v>
      </c>
      <c r="AN86" s="21">
        <v>124</v>
      </c>
      <c r="AO86" s="25">
        <f>uptake_in_those_aged_70_by_ccg98910[[#This Row],[Number of adults aged 77 vaccinated in quarter 1]]/uptake_in_those_aged_70_by_ccg98910[[#This Row],[Number of adults aged 77 eligible in quarter 1]]*100</f>
        <v>6.0252672497570456</v>
      </c>
      <c r="AP86" s="21">
        <v>2332</v>
      </c>
      <c r="AQ86" s="21">
        <v>138</v>
      </c>
      <c r="AR86" s="25">
        <f>uptake_in_those_aged_70_by_ccg98910[[#This Row],[Number of adults aged 78 vaccinated in quarter 1]]/uptake_in_those_aged_70_by_ccg98910[[#This Row],[Number of adults aged 78 eligible in quarter 1]]*100</f>
        <v>5.9176672384219549</v>
      </c>
      <c r="AS86" s="21">
        <v>1695</v>
      </c>
      <c r="AT86" s="21">
        <v>67</v>
      </c>
      <c r="AU86" s="20">
        <f>uptake_in_those_aged_70_by_ccg98910[[#This Row],[Number of adults aged 79 vaccinated in quarter 1]]/uptake_in_those_aged_70_by_ccg98910[[#This Row],[Number of adults aged 79 eligible in quarter 1]]*100</f>
        <v>3.9528023598820057</v>
      </c>
      <c r="AV86" s="21">
        <v>1492</v>
      </c>
      <c r="AW86" s="21">
        <v>48</v>
      </c>
      <c r="AX86" s="25">
        <f>uptake_in_those_aged_70_by_ccg98910[[#This Row],[Number of adults aged 80 vaccinated in quarter 1]]/uptake_in_those_aged_70_by_ccg98910[[#This Row],[Number of adults aged 80 eligible in quarter 1]]*100</f>
        <v>3.2171581769436997</v>
      </c>
    </row>
    <row r="87" spans="1:50" x14ac:dyDescent="0.2">
      <c r="A87" t="s">
        <v>490</v>
      </c>
      <c r="B87" t="s">
        <v>491</v>
      </c>
      <c r="C87">
        <v>2803</v>
      </c>
      <c r="D87">
        <v>155</v>
      </c>
      <c r="E87" s="20">
        <f>uptake_in_those_aged_70_by_ccg98910[[#This Row],[Number of adults aged 65 vaccinated in quarter 1]]/uptake_in_those_aged_70_by_ccg98910[[#This Row],[Number of adults aged 65 eligible in quarter 1]]*100</f>
        <v>5.5297895112379596</v>
      </c>
      <c r="F87" s="35">
        <v>2743</v>
      </c>
      <c r="G87" s="35">
        <v>853</v>
      </c>
      <c r="H87" s="20">
        <f>uptake_in_those_aged_70_by_ccg98910[[#This Row],[Number of adults aged 66 vaccinated in quarter 1]]/uptake_in_those_aged_70_by_ccg98910[[#This Row],[Number of adults aged 66 eligible in quarter 1]]*100</f>
        <v>31.097338680277069</v>
      </c>
      <c r="I87" s="21">
        <v>2777</v>
      </c>
      <c r="J87">
        <v>56</v>
      </c>
      <c r="K87" s="20">
        <f>uptake_in_those_aged_70_by_ccg98910[[#This Row],[Number of adults aged 67 vaccinated in quarter 1]]/uptake_in_those_aged_70_by_ccg98910[[#This Row],[Number of adults aged 67 eligible in quarter 1]]*100</f>
        <v>2.0165646380986675</v>
      </c>
      <c r="L87" s="21">
        <v>2493</v>
      </c>
      <c r="M87" s="21">
        <v>36</v>
      </c>
      <c r="N87" s="25">
        <f>uptake_in_those_aged_70_by_ccg98910[[#This Row],[Number of adults aged 68 vaccinated in quarter 1]]/uptake_in_those_aged_70_by_ccg98910[[#This Row],[Number of adults aged 68 eligible in quarter 1]]*100</f>
        <v>1.4440433212996391</v>
      </c>
      <c r="O87" s="21">
        <v>2560</v>
      </c>
      <c r="P87" s="21">
        <v>52</v>
      </c>
      <c r="Q87" s="25">
        <f>uptake_in_those_aged_70_by_ccg98910[[#This Row],[Number of adults aged 69 vaccinated in quarter 1]]/uptake_in_those_aged_70_by_ccg98910[[#This Row],[Number of adults aged 69 eligible in quarter 1]]*100</f>
        <v>2.03125</v>
      </c>
      <c r="R87" s="21">
        <v>2347</v>
      </c>
      <c r="S87" s="21">
        <v>232</v>
      </c>
      <c r="T87" s="20">
        <f>uptake_in_those_aged_70_by_ccg98910[[#This Row],[Number of adults aged 70 vaccinated in quarter 1]]/uptake_in_those_aged_70_by_ccg98910[[#This Row],[Number of adults aged 70 eligible in quarter 1]]*100</f>
        <v>9.8849595227950573</v>
      </c>
      <c r="U87">
        <v>2449</v>
      </c>
      <c r="V87">
        <v>1038</v>
      </c>
      <c r="W87" s="20">
        <f>uptake_in_those_aged_70_by_ccg98910[[#This Row],[Number of adults aged 71 vaccinated in quarter 1]]/uptake_in_those_aged_70_by_ccg98910[[#This Row],[Number of adults aged 71 eligible in quarter 1]]*100</f>
        <v>42.384646794610042</v>
      </c>
      <c r="X87">
        <v>2408</v>
      </c>
      <c r="Y87">
        <v>687</v>
      </c>
      <c r="Z87" s="20">
        <f>uptake_in_those_aged_70_by_ccg98910[[#This Row],[Number of adults aged 72 vaccinated in quarter 1]]/uptake_in_those_aged_70_by_ccg98910[[#This Row],[Number of adults aged 72 eligible in quarter 1]]*100</f>
        <v>28.529900332225917</v>
      </c>
      <c r="AA87" s="21">
        <v>2232</v>
      </c>
      <c r="AB87" s="21">
        <v>452</v>
      </c>
      <c r="AC87" s="25">
        <f>uptake_in_those_aged_70_by_ccg98910[[#This Row],[Number of adults aged 73 vaccinated in quarter 1]]/uptake_in_those_aged_70_by_ccg98910[[#This Row],[Number of adults aged 73 eligible in quarter 1]]*100</f>
        <v>20.250896057347671</v>
      </c>
      <c r="AD87" s="21">
        <v>2162</v>
      </c>
      <c r="AE87" s="21">
        <v>269</v>
      </c>
      <c r="AF87" s="20">
        <f>uptake_in_those_aged_70_by_ccg98910[[#This Row],[Number of adults aged 74 vaccinated in quarter 1]]/uptake_in_those_aged_70_by_ccg98910[[#This Row],[Number of adults aged 74 eligible in quarter 1]]*100</f>
        <v>12.44218316373728</v>
      </c>
      <c r="AG87" s="21">
        <v>2103</v>
      </c>
      <c r="AH87" s="21">
        <v>206</v>
      </c>
      <c r="AI87" s="20">
        <f>uptake_in_those_aged_70_by_ccg98910[[#This Row],[Number of adults aged 75 vaccinated in quarter 1]]/uptake_in_those_aged_70_by_ccg98910[[#This Row],[Number of adults aged 75 eligible in quarter 1]]*100</f>
        <v>9.7955301949595821</v>
      </c>
      <c r="AJ87" s="21">
        <v>2180</v>
      </c>
      <c r="AK87" s="21">
        <v>162</v>
      </c>
      <c r="AL87" s="20">
        <f>uptake_in_those_aged_70_by_ccg98910[[#This Row],[Number of adults aged 76 vaccinated in quarter 1]]/uptake_in_those_aged_70_by_ccg98910[[#This Row],[Number of adults aged 76 eligible in quarter 1]]*100</f>
        <v>7.431192660550459</v>
      </c>
      <c r="AM87" s="21">
        <v>2223</v>
      </c>
      <c r="AN87" s="21">
        <v>137</v>
      </c>
      <c r="AO87" s="25">
        <f>uptake_in_those_aged_70_by_ccg98910[[#This Row],[Number of adults aged 77 vaccinated in quarter 1]]/uptake_in_those_aged_70_by_ccg98910[[#This Row],[Number of adults aged 77 eligible in quarter 1]]*100</f>
        <v>6.1628430049482681</v>
      </c>
      <c r="AP87" s="21">
        <v>2336</v>
      </c>
      <c r="AQ87" s="21">
        <v>110</v>
      </c>
      <c r="AR87" s="25">
        <f>uptake_in_those_aged_70_by_ccg98910[[#This Row],[Number of adults aged 78 vaccinated in quarter 1]]/uptake_in_those_aged_70_by_ccg98910[[#This Row],[Number of adults aged 78 eligible in quarter 1]]*100</f>
        <v>4.7089041095890414</v>
      </c>
      <c r="AS87" s="21">
        <v>1843</v>
      </c>
      <c r="AT87" s="21">
        <v>63</v>
      </c>
      <c r="AU87" s="20">
        <f>uptake_in_those_aged_70_by_ccg98910[[#This Row],[Number of adults aged 79 vaccinated in quarter 1]]/uptake_in_those_aged_70_by_ccg98910[[#This Row],[Number of adults aged 79 eligible in quarter 1]]*100</f>
        <v>3.4183396635919698</v>
      </c>
      <c r="AV87" s="21">
        <v>1514</v>
      </c>
      <c r="AW87" s="21">
        <v>51</v>
      </c>
      <c r="AX87" s="25">
        <f>uptake_in_those_aged_70_by_ccg98910[[#This Row],[Number of adults aged 80 vaccinated in quarter 1]]/uptake_in_those_aged_70_by_ccg98910[[#This Row],[Number of adults aged 80 eligible in quarter 1]]*100</f>
        <v>3.3685601056803169</v>
      </c>
    </row>
    <row r="88" spans="1:50" x14ac:dyDescent="0.2">
      <c r="A88" t="s">
        <v>492</v>
      </c>
      <c r="B88" t="s">
        <v>493</v>
      </c>
      <c r="C88">
        <v>2122</v>
      </c>
      <c r="D88">
        <v>99</v>
      </c>
      <c r="E88" s="20">
        <f>uptake_in_those_aged_70_by_ccg98910[[#This Row],[Number of adults aged 65 vaccinated in quarter 1]]/uptake_in_those_aged_70_by_ccg98910[[#This Row],[Number of adults aged 65 eligible in quarter 1]]*100</f>
        <v>4.6654099905749291</v>
      </c>
      <c r="F88" s="35">
        <v>2166</v>
      </c>
      <c r="G88" s="35">
        <v>683</v>
      </c>
      <c r="H88" s="20">
        <f>uptake_in_those_aged_70_by_ccg98910[[#This Row],[Number of adults aged 66 vaccinated in quarter 1]]/uptake_in_those_aged_70_by_ccg98910[[#This Row],[Number of adults aged 66 eligible in quarter 1]]*100</f>
        <v>31.532779316712833</v>
      </c>
      <c r="I88" s="21">
        <v>1999</v>
      </c>
      <c r="J88">
        <v>73</v>
      </c>
      <c r="K88" s="20">
        <f>uptake_in_those_aged_70_by_ccg98910[[#This Row],[Number of adults aged 67 vaccinated in quarter 1]]/uptake_in_those_aged_70_by_ccg98910[[#This Row],[Number of adults aged 67 eligible in quarter 1]]*100</f>
        <v>3.6518259129564781</v>
      </c>
      <c r="L88" s="21">
        <v>1953</v>
      </c>
      <c r="M88" s="21">
        <v>29</v>
      </c>
      <c r="N88" s="25">
        <f>uptake_in_those_aged_70_by_ccg98910[[#This Row],[Number of adults aged 68 vaccinated in quarter 1]]/uptake_in_those_aged_70_by_ccg98910[[#This Row],[Number of adults aged 68 eligible in quarter 1]]*100</f>
        <v>1.4848950332821302</v>
      </c>
      <c r="O88" s="21">
        <v>1887</v>
      </c>
      <c r="P88" s="21">
        <v>38</v>
      </c>
      <c r="Q88" s="25">
        <f>uptake_in_those_aged_70_by_ccg98910[[#This Row],[Number of adults aged 69 vaccinated in quarter 1]]/uptake_in_those_aged_70_by_ccg98910[[#This Row],[Number of adults aged 69 eligible in quarter 1]]*100</f>
        <v>2.0137784843667199</v>
      </c>
      <c r="R88" s="21">
        <v>1729</v>
      </c>
      <c r="S88" s="21">
        <v>155</v>
      </c>
      <c r="T88" s="20">
        <f>uptake_in_those_aged_70_by_ccg98910[[#This Row],[Number of adults aged 70 vaccinated in quarter 1]]/uptake_in_those_aged_70_by_ccg98910[[#This Row],[Number of adults aged 70 eligible in quarter 1]]*100</f>
        <v>8.9647194910352805</v>
      </c>
      <c r="U88">
        <v>1765</v>
      </c>
      <c r="V88">
        <v>815</v>
      </c>
      <c r="W88" s="20">
        <f>uptake_in_those_aged_70_by_ccg98910[[#This Row],[Number of adults aged 71 vaccinated in quarter 1]]/uptake_in_those_aged_70_by_ccg98910[[#This Row],[Number of adults aged 71 eligible in quarter 1]]*100</f>
        <v>46.175637393767701</v>
      </c>
      <c r="X88">
        <v>1605</v>
      </c>
      <c r="Y88">
        <v>509</v>
      </c>
      <c r="Z88" s="20">
        <f>uptake_in_those_aged_70_by_ccg98910[[#This Row],[Number of adults aged 72 vaccinated in quarter 1]]/uptake_in_those_aged_70_by_ccg98910[[#This Row],[Number of adults aged 72 eligible in quarter 1]]*100</f>
        <v>31.713395638629283</v>
      </c>
      <c r="AA88" s="21">
        <v>1519</v>
      </c>
      <c r="AB88" s="21">
        <v>229</v>
      </c>
      <c r="AC88" s="25">
        <f>uptake_in_those_aged_70_by_ccg98910[[#This Row],[Number of adults aged 73 vaccinated in quarter 1]]/uptake_in_those_aged_70_by_ccg98910[[#This Row],[Number of adults aged 73 eligible in quarter 1]]*100</f>
        <v>15.075707702435814</v>
      </c>
      <c r="AD88" s="21">
        <v>1537</v>
      </c>
      <c r="AE88" s="21">
        <v>177</v>
      </c>
      <c r="AF88" s="20">
        <f>uptake_in_those_aged_70_by_ccg98910[[#This Row],[Number of adults aged 74 vaccinated in quarter 1]]/uptake_in_those_aged_70_by_ccg98910[[#This Row],[Number of adults aged 74 eligible in quarter 1]]*100</f>
        <v>11.515940143135978</v>
      </c>
      <c r="AG88" s="21">
        <v>1525</v>
      </c>
      <c r="AH88" s="21">
        <v>146</v>
      </c>
      <c r="AI88" s="20">
        <f>uptake_in_those_aged_70_by_ccg98910[[#This Row],[Number of adults aged 75 vaccinated in quarter 1]]/uptake_in_those_aged_70_by_ccg98910[[#This Row],[Number of adults aged 75 eligible in quarter 1]]*100</f>
        <v>9.5737704918032787</v>
      </c>
      <c r="AJ88" s="21">
        <v>1477</v>
      </c>
      <c r="AK88" s="21">
        <v>107</v>
      </c>
      <c r="AL88" s="20">
        <f>uptake_in_those_aged_70_by_ccg98910[[#This Row],[Number of adults aged 76 vaccinated in quarter 1]]/uptake_in_those_aged_70_by_ccg98910[[#This Row],[Number of adults aged 76 eligible in quarter 1]]*100</f>
        <v>7.244414353419093</v>
      </c>
      <c r="AM88" s="21">
        <v>1528</v>
      </c>
      <c r="AN88" s="21">
        <v>70</v>
      </c>
      <c r="AO88" s="25">
        <f>uptake_in_those_aged_70_by_ccg98910[[#This Row],[Number of adults aged 77 vaccinated in quarter 1]]/uptake_in_those_aged_70_by_ccg98910[[#This Row],[Number of adults aged 77 eligible in quarter 1]]*100</f>
        <v>4.5811518324607325</v>
      </c>
      <c r="AP88" s="21">
        <v>1621</v>
      </c>
      <c r="AQ88" s="21">
        <v>72</v>
      </c>
      <c r="AR88" s="25">
        <f>uptake_in_those_aged_70_by_ccg98910[[#This Row],[Number of adults aged 78 vaccinated in quarter 1]]/uptake_in_those_aged_70_by_ccg98910[[#This Row],[Number of adults aged 78 eligible in quarter 1]]*100</f>
        <v>4.4417026526835288</v>
      </c>
      <c r="AS88" s="21">
        <v>1233</v>
      </c>
      <c r="AT88" s="21">
        <v>48</v>
      </c>
      <c r="AU88" s="20">
        <f>uptake_in_those_aged_70_by_ccg98910[[#This Row],[Number of adults aged 79 vaccinated in quarter 1]]/uptake_in_those_aged_70_by_ccg98910[[#This Row],[Number of adults aged 79 eligible in quarter 1]]*100</f>
        <v>3.8929440389294405</v>
      </c>
      <c r="AV88" s="21">
        <v>1056</v>
      </c>
      <c r="AW88" s="21">
        <v>22</v>
      </c>
      <c r="AX88" s="25">
        <f>uptake_in_those_aged_70_by_ccg98910[[#This Row],[Number of adults aged 80 vaccinated in quarter 1]]/uptake_in_those_aged_70_by_ccg98910[[#This Row],[Number of adults aged 80 eligible in quarter 1]]*100</f>
        <v>2.083333333333333</v>
      </c>
    </row>
    <row r="89" spans="1:50" x14ac:dyDescent="0.2">
      <c r="A89" t="s">
        <v>494</v>
      </c>
      <c r="B89" t="s">
        <v>495</v>
      </c>
      <c r="C89">
        <v>3675</v>
      </c>
      <c r="D89">
        <v>205</v>
      </c>
      <c r="E89" s="20">
        <f>uptake_in_those_aged_70_by_ccg98910[[#This Row],[Number of adults aged 65 vaccinated in quarter 1]]/uptake_in_those_aged_70_by_ccg98910[[#This Row],[Number of adults aged 65 eligible in quarter 1]]*100</f>
        <v>5.5782312925170068</v>
      </c>
      <c r="F89" s="35">
        <v>3683</v>
      </c>
      <c r="G89" s="35">
        <v>1160</v>
      </c>
      <c r="H89" s="20">
        <f>uptake_in_those_aged_70_by_ccg98910[[#This Row],[Number of adults aged 66 vaccinated in quarter 1]]/uptake_in_those_aged_70_by_ccg98910[[#This Row],[Number of adults aged 66 eligible in quarter 1]]*100</f>
        <v>31.496062992125985</v>
      </c>
      <c r="I89" s="21">
        <v>3628</v>
      </c>
      <c r="J89">
        <v>91</v>
      </c>
      <c r="K89" s="20">
        <f>uptake_in_those_aged_70_by_ccg98910[[#This Row],[Number of adults aged 67 vaccinated in quarter 1]]/uptake_in_those_aged_70_by_ccg98910[[#This Row],[Number of adults aged 67 eligible in quarter 1]]*100</f>
        <v>2.5082690187431091</v>
      </c>
      <c r="L89" s="21">
        <v>3585</v>
      </c>
      <c r="M89" s="21">
        <v>38</v>
      </c>
      <c r="N89" s="25">
        <f>uptake_in_those_aged_70_by_ccg98910[[#This Row],[Number of adults aged 68 vaccinated in quarter 1]]/uptake_in_those_aged_70_by_ccg98910[[#This Row],[Number of adults aged 68 eligible in quarter 1]]*100</f>
        <v>1.0599721059972107</v>
      </c>
      <c r="O89" s="21">
        <v>3249</v>
      </c>
      <c r="P89" s="21">
        <v>40</v>
      </c>
      <c r="Q89" s="25">
        <f>uptake_in_those_aged_70_by_ccg98910[[#This Row],[Number of adults aged 69 vaccinated in quarter 1]]/uptake_in_those_aged_70_by_ccg98910[[#This Row],[Number of adults aged 69 eligible in quarter 1]]*100</f>
        <v>1.2311480455524777</v>
      </c>
      <c r="R89" s="21">
        <v>2990</v>
      </c>
      <c r="S89" s="21">
        <v>248</v>
      </c>
      <c r="T89" s="20">
        <f>uptake_in_those_aged_70_by_ccg98910[[#This Row],[Number of adults aged 70 vaccinated in quarter 1]]/uptake_in_those_aged_70_by_ccg98910[[#This Row],[Number of adults aged 70 eligible in quarter 1]]*100</f>
        <v>8.2943143812709028</v>
      </c>
      <c r="U89">
        <v>3083</v>
      </c>
      <c r="V89">
        <v>1328</v>
      </c>
      <c r="W89" s="20">
        <f>uptake_in_those_aged_70_by_ccg98910[[#This Row],[Number of adults aged 71 vaccinated in quarter 1]]/uptake_in_those_aged_70_by_ccg98910[[#This Row],[Number of adults aged 71 eligible in quarter 1]]*100</f>
        <v>43.074927019137206</v>
      </c>
      <c r="X89">
        <v>2885</v>
      </c>
      <c r="Y89">
        <v>823</v>
      </c>
      <c r="Z89" s="20">
        <f>uptake_in_those_aged_70_by_ccg98910[[#This Row],[Number of adults aged 72 vaccinated in quarter 1]]/uptake_in_those_aged_70_by_ccg98910[[#This Row],[Number of adults aged 72 eligible in quarter 1]]*100</f>
        <v>28.52686308492201</v>
      </c>
      <c r="AA89" s="21">
        <v>2806</v>
      </c>
      <c r="AB89" s="21">
        <v>454</v>
      </c>
      <c r="AC89" s="25">
        <f>uptake_in_those_aged_70_by_ccg98910[[#This Row],[Number of adults aged 73 vaccinated in quarter 1]]/uptake_in_those_aged_70_by_ccg98910[[#This Row],[Number of adults aged 73 eligible in quarter 1]]*100</f>
        <v>16.179615110477549</v>
      </c>
      <c r="AD89" s="21">
        <v>2836</v>
      </c>
      <c r="AE89" s="21">
        <v>289</v>
      </c>
      <c r="AF89" s="20">
        <f>uptake_in_those_aged_70_by_ccg98910[[#This Row],[Number of adults aged 74 vaccinated in quarter 1]]/uptake_in_those_aged_70_by_ccg98910[[#This Row],[Number of adults aged 74 eligible in quarter 1]]*100</f>
        <v>10.190409026798307</v>
      </c>
      <c r="AG89" s="21">
        <v>2666</v>
      </c>
      <c r="AH89" s="21">
        <v>253</v>
      </c>
      <c r="AI89" s="20">
        <f>uptake_in_those_aged_70_by_ccg98910[[#This Row],[Number of adults aged 75 vaccinated in quarter 1]]/uptake_in_those_aged_70_by_ccg98910[[#This Row],[Number of adults aged 75 eligible in quarter 1]]*100</f>
        <v>9.4898724681170297</v>
      </c>
      <c r="AJ89" s="21">
        <v>2690</v>
      </c>
      <c r="AK89" s="21">
        <v>145</v>
      </c>
      <c r="AL89" s="20">
        <f>uptake_in_those_aged_70_by_ccg98910[[#This Row],[Number of adults aged 76 vaccinated in quarter 1]]/uptake_in_those_aged_70_by_ccg98910[[#This Row],[Number of adults aged 76 eligible in quarter 1]]*100</f>
        <v>5.3903345724907066</v>
      </c>
      <c r="AM89" s="21">
        <v>2716</v>
      </c>
      <c r="AN89" s="21">
        <v>129</v>
      </c>
      <c r="AO89" s="25">
        <f>uptake_in_those_aged_70_by_ccg98910[[#This Row],[Number of adults aged 77 vaccinated in quarter 1]]/uptake_in_those_aged_70_by_ccg98910[[#This Row],[Number of adults aged 77 eligible in quarter 1]]*100</f>
        <v>4.7496318114874816</v>
      </c>
      <c r="AP89" s="21">
        <v>2925</v>
      </c>
      <c r="AQ89" s="21">
        <v>127</v>
      </c>
      <c r="AR89" s="25">
        <f>uptake_in_those_aged_70_by_ccg98910[[#This Row],[Number of adults aged 78 vaccinated in quarter 1]]/uptake_in_those_aged_70_by_ccg98910[[#This Row],[Number of adults aged 78 eligible in quarter 1]]*100</f>
        <v>4.3418803418803424</v>
      </c>
      <c r="AS89" s="21">
        <v>2212</v>
      </c>
      <c r="AT89" s="21">
        <v>62</v>
      </c>
      <c r="AU89" s="20">
        <f>uptake_in_those_aged_70_by_ccg98910[[#This Row],[Number of adults aged 79 vaccinated in quarter 1]]/uptake_in_those_aged_70_by_ccg98910[[#This Row],[Number of adults aged 79 eligible in quarter 1]]*100</f>
        <v>2.8028933092224229</v>
      </c>
      <c r="AV89" s="21">
        <v>1908</v>
      </c>
      <c r="AW89" s="21">
        <v>29</v>
      </c>
      <c r="AX89" s="25">
        <f>uptake_in_those_aged_70_by_ccg98910[[#This Row],[Number of adults aged 80 vaccinated in quarter 1]]/uptake_in_those_aged_70_by_ccg98910[[#This Row],[Number of adults aged 80 eligible in quarter 1]]*100</f>
        <v>1.519916142557652</v>
      </c>
    </row>
    <row r="90" spans="1:50" x14ac:dyDescent="0.2">
      <c r="A90" t="s">
        <v>496</v>
      </c>
      <c r="B90" t="s">
        <v>497</v>
      </c>
      <c r="C90">
        <v>11860</v>
      </c>
      <c r="D90">
        <v>404</v>
      </c>
      <c r="E90" s="20">
        <f>uptake_in_those_aged_70_by_ccg98910[[#This Row],[Number of adults aged 65 vaccinated in quarter 1]]/uptake_in_those_aged_70_by_ccg98910[[#This Row],[Number of adults aged 65 eligible in quarter 1]]*100</f>
        <v>3.4064080944350761</v>
      </c>
      <c r="F90" s="35">
        <v>11122</v>
      </c>
      <c r="G90" s="35">
        <v>2486</v>
      </c>
      <c r="H90" s="20">
        <f>uptake_in_those_aged_70_by_ccg98910[[#This Row],[Number of adults aged 66 vaccinated in quarter 1]]/uptake_in_those_aged_70_by_ccg98910[[#This Row],[Number of adults aged 66 eligible in quarter 1]]*100</f>
        <v>22.352094946951986</v>
      </c>
      <c r="I90" s="21">
        <v>10832</v>
      </c>
      <c r="J90">
        <v>243</v>
      </c>
      <c r="K90" s="20">
        <f>uptake_in_those_aged_70_by_ccg98910[[#This Row],[Number of adults aged 67 vaccinated in quarter 1]]/uptake_in_those_aged_70_by_ccg98910[[#This Row],[Number of adults aged 67 eligible in quarter 1]]*100</f>
        <v>2.2433530280649929</v>
      </c>
      <c r="L90" s="21">
        <v>10188</v>
      </c>
      <c r="M90" s="21">
        <v>144</v>
      </c>
      <c r="N90" s="25">
        <f>uptake_in_those_aged_70_by_ccg98910[[#This Row],[Number of adults aged 68 vaccinated in quarter 1]]/uptake_in_those_aged_70_by_ccg98910[[#This Row],[Number of adults aged 68 eligible in quarter 1]]*100</f>
        <v>1.4134275618374559</v>
      </c>
      <c r="O90" s="21">
        <v>9409</v>
      </c>
      <c r="P90" s="21">
        <v>159</v>
      </c>
      <c r="Q90" s="25">
        <f>uptake_in_those_aged_70_by_ccg98910[[#This Row],[Number of adults aged 69 vaccinated in quarter 1]]/uptake_in_those_aged_70_by_ccg98910[[#This Row],[Number of adults aged 69 eligible in quarter 1]]*100</f>
        <v>1.6898713997236687</v>
      </c>
      <c r="R90" s="21">
        <v>9008</v>
      </c>
      <c r="S90" s="21">
        <v>630</v>
      </c>
      <c r="T90" s="20">
        <f>uptake_in_those_aged_70_by_ccg98910[[#This Row],[Number of adults aged 70 vaccinated in quarter 1]]/uptake_in_those_aged_70_by_ccg98910[[#This Row],[Number of adults aged 70 eligible in quarter 1]]*100</f>
        <v>6.9937833037300186</v>
      </c>
      <c r="U90">
        <v>8732</v>
      </c>
      <c r="V90">
        <v>2963</v>
      </c>
      <c r="W90" s="20">
        <f>uptake_in_those_aged_70_by_ccg98910[[#This Row],[Number of adults aged 71 vaccinated in quarter 1]]/uptake_in_those_aged_70_by_ccg98910[[#This Row],[Number of adults aged 71 eligible in quarter 1]]*100</f>
        <v>33.932661475034358</v>
      </c>
      <c r="X90">
        <v>8650</v>
      </c>
      <c r="Y90">
        <v>2384</v>
      </c>
      <c r="Z90" s="20">
        <f>uptake_in_those_aged_70_by_ccg98910[[#This Row],[Number of adults aged 72 vaccinated in quarter 1]]/uptake_in_those_aged_70_by_ccg98910[[#This Row],[Number of adults aged 72 eligible in quarter 1]]*100</f>
        <v>27.560693641618496</v>
      </c>
      <c r="AA90" s="21">
        <v>8084</v>
      </c>
      <c r="AB90" s="21">
        <v>1516</v>
      </c>
      <c r="AC90" s="25">
        <f>uptake_in_those_aged_70_by_ccg98910[[#This Row],[Number of adults aged 73 vaccinated in quarter 1]]/uptake_in_those_aged_70_by_ccg98910[[#This Row],[Number of adults aged 73 eligible in quarter 1]]*100</f>
        <v>18.753092528451262</v>
      </c>
      <c r="AD90" s="21">
        <v>7549</v>
      </c>
      <c r="AE90" s="21">
        <v>1048</v>
      </c>
      <c r="AF90" s="20">
        <f>uptake_in_those_aged_70_by_ccg98910[[#This Row],[Number of adults aged 74 vaccinated in quarter 1]]/uptake_in_those_aged_70_by_ccg98910[[#This Row],[Number of adults aged 74 eligible in quarter 1]]*100</f>
        <v>13.882633461385613</v>
      </c>
      <c r="AG90" s="21">
        <v>7524</v>
      </c>
      <c r="AH90" s="21">
        <v>915</v>
      </c>
      <c r="AI90" s="20">
        <f>uptake_in_those_aged_70_by_ccg98910[[#This Row],[Number of adults aged 75 vaccinated in quarter 1]]/uptake_in_those_aged_70_by_ccg98910[[#This Row],[Number of adults aged 75 eligible in quarter 1]]*100</f>
        <v>12.161084529505581</v>
      </c>
      <c r="AJ90" s="21">
        <v>7076</v>
      </c>
      <c r="AK90" s="21">
        <v>715</v>
      </c>
      <c r="AL90" s="20">
        <f>uptake_in_those_aged_70_by_ccg98910[[#This Row],[Number of adults aged 76 vaccinated in quarter 1]]/uptake_in_those_aged_70_by_ccg98910[[#This Row],[Number of adults aged 76 eligible in quarter 1]]*100</f>
        <v>10.104578858111928</v>
      </c>
      <c r="AM90" s="21">
        <v>7243</v>
      </c>
      <c r="AN90" s="21">
        <v>579</v>
      </c>
      <c r="AO90" s="25">
        <f>uptake_in_those_aged_70_by_ccg98910[[#This Row],[Number of adults aged 77 vaccinated in quarter 1]]/uptake_in_those_aged_70_by_ccg98910[[#This Row],[Number of adults aged 77 eligible in quarter 1]]*100</f>
        <v>7.993925169128814</v>
      </c>
      <c r="AP90" s="21">
        <v>7388</v>
      </c>
      <c r="AQ90" s="21">
        <v>509</v>
      </c>
      <c r="AR90" s="25">
        <f>uptake_in_those_aged_70_by_ccg98910[[#This Row],[Number of adults aged 78 vaccinated in quarter 1]]/uptake_in_those_aged_70_by_ccg98910[[#This Row],[Number of adults aged 78 eligible in quarter 1]]*100</f>
        <v>6.8895506226312939</v>
      </c>
      <c r="AS90" s="21">
        <v>5885</v>
      </c>
      <c r="AT90" s="21">
        <v>332</v>
      </c>
      <c r="AU90" s="20">
        <f>uptake_in_those_aged_70_by_ccg98910[[#This Row],[Number of adults aged 79 vaccinated in quarter 1]]/uptake_in_those_aged_70_by_ccg98910[[#This Row],[Number of adults aged 79 eligible in quarter 1]]*100</f>
        <v>5.6414613423959219</v>
      </c>
      <c r="AV90" s="21">
        <v>5535</v>
      </c>
      <c r="AW90" s="21">
        <v>230</v>
      </c>
      <c r="AX90" s="25">
        <f>uptake_in_those_aged_70_by_ccg98910[[#This Row],[Number of adults aged 80 vaccinated in quarter 1]]/uptake_in_those_aged_70_by_ccg98910[[#This Row],[Number of adults aged 80 eligible in quarter 1]]*100</f>
        <v>4.1553748870822043</v>
      </c>
    </row>
    <row r="91" spans="1:50" x14ac:dyDescent="0.2">
      <c r="A91" t="s">
        <v>498</v>
      </c>
      <c r="B91" t="s">
        <v>499</v>
      </c>
      <c r="C91">
        <v>3786</v>
      </c>
      <c r="D91">
        <v>165</v>
      </c>
      <c r="E91" s="20">
        <f>uptake_in_those_aged_70_by_ccg98910[[#This Row],[Number of adults aged 65 vaccinated in quarter 1]]/uptake_in_those_aged_70_by_ccg98910[[#This Row],[Number of adults aged 65 eligible in quarter 1]]*100</f>
        <v>4.3581616481774965</v>
      </c>
      <c r="F91" s="35">
        <v>3657</v>
      </c>
      <c r="G91" s="35">
        <v>1063</v>
      </c>
      <c r="H91" s="20">
        <f>uptake_in_those_aged_70_by_ccg98910[[#This Row],[Number of adults aged 66 vaccinated in quarter 1]]/uptake_in_those_aged_70_by_ccg98910[[#This Row],[Number of adults aged 66 eligible in quarter 1]]*100</f>
        <v>29.067541700847688</v>
      </c>
      <c r="I91" s="21">
        <v>3379</v>
      </c>
      <c r="J91">
        <v>112</v>
      </c>
      <c r="K91" s="20">
        <f>uptake_in_those_aged_70_by_ccg98910[[#This Row],[Number of adults aged 67 vaccinated in quarter 1]]/uptake_in_those_aged_70_by_ccg98910[[#This Row],[Number of adults aged 67 eligible in quarter 1]]*100</f>
        <v>3.3145901154187625</v>
      </c>
      <c r="L91" s="21">
        <v>3295</v>
      </c>
      <c r="M91" s="21">
        <v>50</v>
      </c>
      <c r="N91" s="25">
        <f>uptake_in_those_aged_70_by_ccg98910[[#This Row],[Number of adults aged 68 vaccinated in quarter 1]]/uptake_in_those_aged_70_by_ccg98910[[#This Row],[Number of adults aged 68 eligible in quarter 1]]*100</f>
        <v>1.5174506828528074</v>
      </c>
      <c r="O91" s="21">
        <v>3093</v>
      </c>
      <c r="P91" s="21">
        <v>54</v>
      </c>
      <c r="Q91" s="25">
        <f>uptake_in_those_aged_70_by_ccg98910[[#This Row],[Number of adults aged 69 vaccinated in quarter 1]]/uptake_in_those_aged_70_by_ccg98910[[#This Row],[Number of adults aged 69 eligible in quarter 1]]*100</f>
        <v>1.7458777885548011</v>
      </c>
      <c r="R91" s="21">
        <v>2943</v>
      </c>
      <c r="S91" s="21">
        <v>284</v>
      </c>
      <c r="T91" s="20">
        <f>uptake_in_those_aged_70_by_ccg98910[[#This Row],[Number of adults aged 70 vaccinated in quarter 1]]/uptake_in_those_aged_70_by_ccg98910[[#This Row],[Number of adults aged 70 eligible in quarter 1]]*100</f>
        <v>9.6500169894665309</v>
      </c>
      <c r="U91">
        <v>2848</v>
      </c>
      <c r="V91">
        <v>1244</v>
      </c>
      <c r="W91" s="20">
        <f>uptake_in_those_aged_70_by_ccg98910[[#This Row],[Number of adults aged 71 vaccinated in quarter 1]]/uptake_in_those_aged_70_by_ccg98910[[#This Row],[Number of adults aged 71 eligible in quarter 1]]*100</f>
        <v>43.679775280898873</v>
      </c>
      <c r="X91">
        <v>2744</v>
      </c>
      <c r="Y91">
        <v>862</v>
      </c>
      <c r="Z91" s="20">
        <f>uptake_in_those_aged_70_by_ccg98910[[#This Row],[Number of adults aged 72 vaccinated in quarter 1]]/uptake_in_those_aged_70_by_ccg98910[[#This Row],[Number of adults aged 72 eligible in quarter 1]]*100</f>
        <v>31.41399416909621</v>
      </c>
      <c r="AA91" s="21">
        <v>2582</v>
      </c>
      <c r="AB91" s="21">
        <v>440</v>
      </c>
      <c r="AC91" s="25">
        <f>uptake_in_those_aged_70_by_ccg98910[[#This Row],[Number of adults aged 73 vaccinated in quarter 1]]/uptake_in_those_aged_70_by_ccg98910[[#This Row],[Number of adults aged 73 eligible in quarter 1]]*100</f>
        <v>17.041053446940357</v>
      </c>
      <c r="AD91" s="21">
        <v>2470</v>
      </c>
      <c r="AE91" s="21">
        <v>272</v>
      </c>
      <c r="AF91" s="20">
        <f>uptake_in_those_aged_70_by_ccg98910[[#This Row],[Number of adults aged 74 vaccinated in quarter 1]]/uptake_in_those_aged_70_by_ccg98910[[#This Row],[Number of adults aged 74 eligible in quarter 1]]*100</f>
        <v>11.012145748987855</v>
      </c>
      <c r="AG91" s="21">
        <v>2553</v>
      </c>
      <c r="AH91" s="21">
        <v>213</v>
      </c>
      <c r="AI91" s="20">
        <f>uptake_in_those_aged_70_by_ccg98910[[#This Row],[Number of adults aged 75 vaccinated in quarter 1]]/uptake_in_those_aged_70_by_ccg98910[[#This Row],[Number of adults aged 75 eligible in quarter 1]]*100</f>
        <v>8.3431257344300818</v>
      </c>
      <c r="AJ91" s="21">
        <v>2390</v>
      </c>
      <c r="AK91" s="21">
        <v>146</v>
      </c>
      <c r="AL91" s="20">
        <f>uptake_in_those_aged_70_by_ccg98910[[#This Row],[Number of adults aged 76 vaccinated in quarter 1]]/uptake_in_those_aged_70_by_ccg98910[[#This Row],[Number of adults aged 76 eligible in quarter 1]]*100</f>
        <v>6.1087866108786608</v>
      </c>
      <c r="AM91" s="21">
        <v>2517</v>
      </c>
      <c r="AN91" s="21">
        <v>115</v>
      </c>
      <c r="AO91" s="25">
        <f>uptake_in_those_aged_70_by_ccg98910[[#This Row],[Number of adults aged 77 vaccinated in quarter 1]]/uptake_in_those_aged_70_by_ccg98910[[#This Row],[Number of adults aged 77 eligible in quarter 1]]*100</f>
        <v>4.5689312673818039</v>
      </c>
      <c r="AP91" s="21">
        <v>2562</v>
      </c>
      <c r="AQ91" s="21">
        <v>122</v>
      </c>
      <c r="AR91" s="25">
        <f>uptake_in_those_aged_70_by_ccg98910[[#This Row],[Number of adults aged 78 vaccinated in quarter 1]]/uptake_in_those_aged_70_by_ccg98910[[#This Row],[Number of adults aged 78 eligible in quarter 1]]*100</f>
        <v>4.7619047619047619</v>
      </c>
      <c r="AS91" s="21">
        <v>2089</v>
      </c>
      <c r="AT91" s="21">
        <v>67</v>
      </c>
      <c r="AU91" s="20">
        <f>uptake_in_those_aged_70_by_ccg98910[[#This Row],[Number of adults aged 79 vaccinated in quarter 1]]/uptake_in_those_aged_70_by_ccg98910[[#This Row],[Number of adults aged 79 eligible in quarter 1]]*100</f>
        <v>3.2072762087123028</v>
      </c>
      <c r="AV91" s="21">
        <v>2048</v>
      </c>
      <c r="AW91" s="21">
        <v>48</v>
      </c>
      <c r="AX91" s="25">
        <f>uptake_in_those_aged_70_by_ccg98910[[#This Row],[Number of adults aged 80 vaccinated in quarter 1]]/uptake_in_those_aged_70_by_ccg98910[[#This Row],[Number of adults aged 80 eligible in quarter 1]]*100</f>
        <v>2.34375</v>
      </c>
    </row>
    <row r="92" spans="1:50" x14ac:dyDescent="0.2">
      <c r="A92" t="s">
        <v>500</v>
      </c>
      <c r="B92" t="s">
        <v>501</v>
      </c>
      <c r="C92">
        <v>3823</v>
      </c>
      <c r="D92">
        <v>159</v>
      </c>
      <c r="E92" s="20">
        <f>uptake_in_those_aged_70_by_ccg98910[[#This Row],[Number of adults aged 65 vaccinated in quarter 1]]/uptake_in_those_aged_70_by_ccg98910[[#This Row],[Number of adults aged 65 eligible in quarter 1]]*100</f>
        <v>4.1590374051791787</v>
      </c>
      <c r="F92" s="35">
        <v>3680</v>
      </c>
      <c r="G92" s="35">
        <v>969</v>
      </c>
      <c r="H92" s="20">
        <f>uptake_in_those_aged_70_by_ccg98910[[#This Row],[Number of adults aged 66 vaccinated in quarter 1]]/uptake_in_those_aged_70_by_ccg98910[[#This Row],[Number of adults aged 66 eligible in quarter 1]]*100</f>
        <v>26.331521739130437</v>
      </c>
      <c r="I92" s="21">
        <v>3623</v>
      </c>
      <c r="J92">
        <v>132</v>
      </c>
      <c r="K92" s="20">
        <f>uptake_in_those_aged_70_by_ccg98910[[#This Row],[Number of adults aged 67 vaccinated in quarter 1]]/uptake_in_those_aged_70_by_ccg98910[[#This Row],[Number of adults aged 67 eligible in quarter 1]]*100</f>
        <v>3.6433894562517248</v>
      </c>
      <c r="L92" s="21">
        <v>3535</v>
      </c>
      <c r="M92" s="21">
        <v>89</v>
      </c>
      <c r="N92" s="25">
        <f>uptake_in_those_aged_70_by_ccg98910[[#This Row],[Number of adults aged 68 vaccinated in quarter 1]]/uptake_in_those_aged_70_by_ccg98910[[#This Row],[Number of adults aged 68 eligible in quarter 1]]*100</f>
        <v>2.5176803394625176</v>
      </c>
      <c r="O92" s="21">
        <v>3438</v>
      </c>
      <c r="P92" s="21">
        <v>77</v>
      </c>
      <c r="Q92" s="25">
        <f>uptake_in_those_aged_70_by_ccg98910[[#This Row],[Number of adults aged 69 vaccinated in quarter 1]]/uptake_in_those_aged_70_by_ccg98910[[#This Row],[Number of adults aged 69 eligible in quarter 1]]*100</f>
        <v>2.2396742292030249</v>
      </c>
      <c r="R92" s="21">
        <v>3260</v>
      </c>
      <c r="S92" s="21">
        <v>264</v>
      </c>
      <c r="T92" s="20">
        <f>uptake_in_those_aged_70_by_ccg98910[[#This Row],[Number of adults aged 70 vaccinated in quarter 1]]/uptake_in_those_aged_70_by_ccg98910[[#This Row],[Number of adults aged 70 eligible in quarter 1]]*100</f>
        <v>8.0981595092024552</v>
      </c>
      <c r="U92">
        <v>3233</v>
      </c>
      <c r="V92">
        <v>1306</v>
      </c>
      <c r="W92" s="20">
        <f>uptake_in_those_aged_70_by_ccg98910[[#This Row],[Number of adults aged 71 vaccinated in quarter 1]]/uptake_in_those_aged_70_by_ccg98910[[#This Row],[Number of adults aged 71 eligible in quarter 1]]*100</f>
        <v>40.395917104856174</v>
      </c>
      <c r="X92">
        <v>3289</v>
      </c>
      <c r="Y92">
        <v>958</v>
      </c>
      <c r="Z92" s="20">
        <f>uptake_in_those_aged_70_by_ccg98910[[#This Row],[Number of adults aged 72 vaccinated in quarter 1]]/uptake_in_those_aged_70_by_ccg98910[[#This Row],[Number of adults aged 72 eligible in quarter 1]]*100</f>
        <v>29.12739434478565</v>
      </c>
      <c r="AA92" s="21">
        <v>3138</v>
      </c>
      <c r="AB92" s="21">
        <v>575</v>
      </c>
      <c r="AC92" s="25">
        <f>uptake_in_those_aged_70_by_ccg98910[[#This Row],[Number of adults aged 73 vaccinated in quarter 1]]/uptake_in_those_aged_70_by_ccg98910[[#This Row],[Number of adults aged 73 eligible in quarter 1]]*100</f>
        <v>18.323773103887827</v>
      </c>
      <c r="AD92" s="21">
        <v>3188</v>
      </c>
      <c r="AE92" s="21">
        <v>418</v>
      </c>
      <c r="AF92" s="20">
        <f>uptake_in_those_aged_70_by_ccg98910[[#This Row],[Number of adults aged 74 vaccinated in quarter 1]]/uptake_in_those_aged_70_by_ccg98910[[#This Row],[Number of adults aged 74 eligible in quarter 1]]*100</f>
        <v>13.111668757841906</v>
      </c>
      <c r="AG92" s="21">
        <v>3052</v>
      </c>
      <c r="AH92" s="21">
        <v>302</v>
      </c>
      <c r="AI92" s="20">
        <f>uptake_in_those_aged_70_by_ccg98910[[#This Row],[Number of adults aged 75 vaccinated in quarter 1]]/uptake_in_those_aged_70_by_ccg98910[[#This Row],[Number of adults aged 75 eligible in quarter 1]]*100</f>
        <v>9.8951507208387941</v>
      </c>
      <c r="AJ92" s="21">
        <v>3185</v>
      </c>
      <c r="AK92" s="21">
        <v>221</v>
      </c>
      <c r="AL92" s="20">
        <f>uptake_in_those_aged_70_by_ccg98910[[#This Row],[Number of adults aged 76 vaccinated in quarter 1]]/uptake_in_those_aged_70_by_ccg98910[[#This Row],[Number of adults aged 76 eligible in quarter 1]]*100</f>
        <v>6.9387755102040813</v>
      </c>
      <c r="AM92" s="21">
        <v>3117</v>
      </c>
      <c r="AN92" s="21">
        <v>164</v>
      </c>
      <c r="AO92" s="25">
        <f>uptake_in_those_aged_70_by_ccg98910[[#This Row],[Number of adults aged 77 vaccinated in quarter 1]]/uptake_in_those_aged_70_by_ccg98910[[#This Row],[Number of adults aged 77 eligible in quarter 1]]*100</f>
        <v>5.2614693615656076</v>
      </c>
      <c r="AP92" s="21">
        <v>3474</v>
      </c>
      <c r="AQ92" s="21">
        <v>147</v>
      </c>
      <c r="AR92" s="25">
        <f>uptake_in_those_aged_70_by_ccg98910[[#This Row],[Number of adults aged 78 vaccinated in quarter 1]]/uptake_in_those_aged_70_by_ccg98910[[#This Row],[Number of adults aged 78 eligible in quarter 1]]*100</f>
        <v>4.2314335060449046</v>
      </c>
      <c r="AS92" s="21">
        <v>2711</v>
      </c>
      <c r="AT92" s="21">
        <v>74</v>
      </c>
      <c r="AU92" s="20">
        <f>uptake_in_those_aged_70_by_ccg98910[[#This Row],[Number of adults aged 79 vaccinated in quarter 1]]/uptake_in_those_aged_70_by_ccg98910[[#This Row],[Number of adults aged 79 eligible in quarter 1]]*100</f>
        <v>2.7296200663961638</v>
      </c>
      <c r="AV92" s="21">
        <v>2621</v>
      </c>
      <c r="AW92" s="21">
        <v>59</v>
      </c>
      <c r="AX92" s="25">
        <f>uptake_in_those_aged_70_by_ccg98910[[#This Row],[Number of adults aged 80 vaccinated in quarter 1]]/uptake_in_those_aged_70_by_ccg98910[[#This Row],[Number of adults aged 80 eligible in quarter 1]]*100</f>
        <v>2.2510492178557806</v>
      </c>
    </row>
    <row r="93" spans="1:50" x14ac:dyDescent="0.2">
      <c r="A93" t="s">
        <v>502</v>
      </c>
      <c r="B93" t="s">
        <v>503</v>
      </c>
      <c r="C93">
        <v>3544</v>
      </c>
      <c r="D93">
        <v>57</v>
      </c>
      <c r="E93" s="20">
        <f>uptake_in_those_aged_70_by_ccg98910[[#This Row],[Number of adults aged 65 vaccinated in quarter 1]]/uptake_in_those_aged_70_by_ccg98910[[#This Row],[Number of adults aged 65 eligible in quarter 1]]*100</f>
        <v>1.6083521444695259</v>
      </c>
      <c r="F93" s="35">
        <v>3299</v>
      </c>
      <c r="G93" s="35">
        <v>573</v>
      </c>
      <c r="H93" s="20">
        <f>uptake_in_those_aged_70_by_ccg98910[[#This Row],[Number of adults aged 66 vaccinated in quarter 1]]/uptake_in_those_aged_70_by_ccg98910[[#This Row],[Number of adults aged 66 eligible in quarter 1]]*100</f>
        <v>17.368899666565625</v>
      </c>
      <c r="I93" s="21">
        <v>3177</v>
      </c>
      <c r="J93">
        <v>64</v>
      </c>
      <c r="K93" s="20">
        <f>uptake_in_those_aged_70_by_ccg98910[[#This Row],[Number of adults aged 67 vaccinated in quarter 1]]/uptake_in_those_aged_70_by_ccg98910[[#This Row],[Number of adults aged 67 eligible in quarter 1]]*100</f>
        <v>2.014479068303431</v>
      </c>
      <c r="L93" s="21">
        <v>3119</v>
      </c>
      <c r="M93" s="21">
        <v>49</v>
      </c>
      <c r="N93" s="25">
        <f>uptake_in_those_aged_70_by_ccg98910[[#This Row],[Number of adults aged 68 vaccinated in quarter 1]]/uptake_in_those_aged_70_by_ccg98910[[#This Row],[Number of adults aged 68 eligible in quarter 1]]*100</f>
        <v>1.5710163513946778</v>
      </c>
      <c r="O93" s="21">
        <v>2866</v>
      </c>
      <c r="P93" s="21">
        <v>52</v>
      </c>
      <c r="Q93" s="25">
        <f>uptake_in_those_aged_70_by_ccg98910[[#This Row],[Number of adults aged 69 vaccinated in quarter 1]]/uptake_in_those_aged_70_by_ccg98910[[#This Row],[Number of adults aged 69 eligible in quarter 1]]*100</f>
        <v>1.8143754361479414</v>
      </c>
      <c r="R93" s="21">
        <v>2792</v>
      </c>
      <c r="S93" s="21">
        <v>147</v>
      </c>
      <c r="T93" s="20">
        <f>uptake_in_those_aged_70_by_ccg98910[[#This Row],[Number of adults aged 70 vaccinated in quarter 1]]/uptake_in_those_aged_70_by_ccg98910[[#This Row],[Number of adults aged 70 eligible in quarter 1]]*100</f>
        <v>5.2650429799426934</v>
      </c>
      <c r="U93">
        <v>2699</v>
      </c>
      <c r="V93">
        <v>684</v>
      </c>
      <c r="W93" s="20">
        <f>uptake_in_those_aged_70_by_ccg98910[[#This Row],[Number of adults aged 71 vaccinated in quarter 1]]/uptake_in_those_aged_70_by_ccg98910[[#This Row],[Number of adults aged 71 eligible in quarter 1]]*100</f>
        <v>25.34271952575028</v>
      </c>
      <c r="X93">
        <v>2604</v>
      </c>
      <c r="Y93">
        <v>535</v>
      </c>
      <c r="Z93" s="20">
        <f>uptake_in_those_aged_70_by_ccg98910[[#This Row],[Number of adults aged 72 vaccinated in quarter 1]]/uptake_in_those_aged_70_by_ccg98910[[#This Row],[Number of adults aged 72 eligible in quarter 1]]*100</f>
        <v>20.54531490015361</v>
      </c>
      <c r="AA93" s="21">
        <v>2516</v>
      </c>
      <c r="AB93" s="21">
        <v>339</v>
      </c>
      <c r="AC93" s="25">
        <f>uptake_in_those_aged_70_by_ccg98910[[#This Row],[Number of adults aged 73 vaccinated in quarter 1]]/uptake_in_those_aged_70_by_ccg98910[[#This Row],[Number of adults aged 73 eligible in quarter 1]]*100</f>
        <v>13.473767885532592</v>
      </c>
      <c r="AD93" s="21">
        <v>2402</v>
      </c>
      <c r="AE93" s="21">
        <v>239</v>
      </c>
      <c r="AF93" s="20">
        <f>uptake_in_those_aged_70_by_ccg98910[[#This Row],[Number of adults aged 74 vaccinated in quarter 1]]/uptake_in_those_aged_70_by_ccg98910[[#This Row],[Number of adults aged 74 eligible in quarter 1]]*100</f>
        <v>9.950041631973356</v>
      </c>
      <c r="AG93" s="21">
        <v>2338</v>
      </c>
      <c r="AH93" s="21">
        <v>204</v>
      </c>
      <c r="AI93" s="20">
        <f>uptake_in_those_aged_70_by_ccg98910[[#This Row],[Number of adults aged 75 vaccinated in quarter 1]]/uptake_in_those_aged_70_by_ccg98910[[#This Row],[Number of adults aged 75 eligible in quarter 1]]*100</f>
        <v>8.7254063301967495</v>
      </c>
      <c r="AJ93" s="21">
        <v>2338</v>
      </c>
      <c r="AK93" s="21">
        <v>187</v>
      </c>
      <c r="AL93" s="20">
        <f>uptake_in_those_aged_70_by_ccg98910[[#This Row],[Number of adults aged 76 vaccinated in quarter 1]]/uptake_in_those_aged_70_by_ccg98910[[#This Row],[Number of adults aged 76 eligible in quarter 1]]*100</f>
        <v>7.9982891360136863</v>
      </c>
      <c r="AM93" s="21">
        <v>2228</v>
      </c>
      <c r="AN93" s="21">
        <v>126</v>
      </c>
      <c r="AO93" s="25">
        <f>uptake_in_those_aged_70_by_ccg98910[[#This Row],[Number of adults aged 77 vaccinated in quarter 1]]/uptake_in_those_aged_70_by_ccg98910[[#This Row],[Number of adults aged 77 eligible in quarter 1]]*100</f>
        <v>5.6552962298025138</v>
      </c>
      <c r="AP93" s="21">
        <v>2268</v>
      </c>
      <c r="AQ93" s="21">
        <v>107</v>
      </c>
      <c r="AR93" s="25">
        <f>uptake_in_those_aged_70_by_ccg98910[[#This Row],[Number of adults aged 78 vaccinated in quarter 1]]/uptake_in_those_aged_70_by_ccg98910[[#This Row],[Number of adults aged 78 eligible in quarter 1]]*100</f>
        <v>4.7178130511463845</v>
      </c>
      <c r="AS93" s="21">
        <v>1861</v>
      </c>
      <c r="AT93" s="21">
        <v>89</v>
      </c>
      <c r="AU93" s="20">
        <f>uptake_in_those_aged_70_by_ccg98910[[#This Row],[Number of adults aged 79 vaccinated in quarter 1]]/uptake_in_those_aged_70_by_ccg98910[[#This Row],[Number of adults aged 79 eligible in quarter 1]]*100</f>
        <v>4.7823750671681893</v>
      </c>
      <c r="AV93" s="21">
        <v>1749</v>
      </c>
      <c r="AW93" s="21">
        <v>68</v>
      </c>
      <c r="AX93" s="25">
        <f>uptake_in_those_aged_70_by_ccg98910[[#This Row],[Number of adults aged 80 vaccinated in quarter 1]]/uptake_in_those_aged_70_by_ccg98910[[#This Row],[Number of adults aged 80 eligible in quarter 1]]*100</f>
        <v>3.8879359634076613</v>
      </c>
    </row>
    <row r="94" spans="1:50" x14ac:dyDescent="0.2">
      <c r="A94" t="s">
        <v>504</v>
      </c>
      <c r="B94" t="s">
        <v>505</v>
      </c>
      <c r="C94">
        <v>2706</v>
      </c>
      <c r="D94">
        <v>151</v>
      </c>
      <c r="E94" s="20">
        <f>uptake_in_those_aged_70_by_ccg98910[[#This Row],[Number of adults aged 65 vaccinated in quarter 1]]/uptake_in_those_aged_70_by_ccg98910[[#This Row],[Number of adults aged 65 eligible in quarter 1]]*100</f>
        <v>5.5801921655580191</v>
      </c>
      <c r="F94" s="35">
        <v>2610</v>
      </c>
      <c r="G94" s="35">
        <v>986</v>
      </c>
      <c r="H94" s="20">
        <f>uptake_in_those_aged_70_by_ccg98910[[#This Row],[Number of adults aged 66 vaccinated in quarter 1]]/uptake_in_those_aged_70_by_ccg98910[[#This Row],[Number of adults aged 66 eligible in quarter 1]]*100</f>
        <v>37.777777777777779</v>
      </c>
      <c r="I94" s="21">
        <v>2404</v>
      </c>
      <c r="J94">
        <v>35</v>
      </c>
      <c r="K94" s="20">
        <f>uptake_in_those_aged_70_by_ccg98910[[#This Row],[Number of adults aged 67 vaccinated in quarter 1]]/uptake_in_those_aged_70_by_ccg98910[[#This Row],[Number of adults aged 67 eligible in quarter 1]]*100</f>
        <v>1.4559068219633942</v>
      </c>
      <c r="L94" s="21">
        <v>2367</v>
      </c>
      <c r="M94" s="21">
        <v>34</v>
      </c>
      <c r="N94" s="25">
        <f>uptake_in_those_aged_70_by_ccg98910[[#This Row],[Number of adults aged 68 vaccinated in quarter 1]]/uptake_in_those_aged_70_by_ccg98910[[#This Row],[Number of adults aged 68 eligible in quarter 1]]*100</f>
        <v>1.436417405999155</v>
      </c>
      <c r="O94" s="21">
        <v>2203</v>
      </c>
      <c r="P94" s="21">
        <v>34</v>
      </c>
      <c r="Q94" s="25">
        <f>uptake_in_those_aged_70_by_ccg98910[[#This Row],[Number of adults aged 69 vaccinated in quarter 1]]/uptake_in_those_aged_70_by_ccg98910[[#This Row],[Number of adults aged 69 eligible in quarter 1]]*100</f>
        <v>1.5433499773036767</v>
      </c>
      <c r="R94" s="21">
        <v>2094</v>
      </c>
      <c r="S94" s="21">
        <v>194</v>
      </c>
      <c r="T94" s="20">
        <f>uptake_in_those_aged_70_by_ccg98910[[#This Row],[Number of adults aged 70 vaccinated in quarter 1]]/uptake_in_those_aged_70_by_ccg98910[[#This Row],[Number of adults aged 70 eligible in quarter 1]]*100</f>
        <v>9.2645654250238785</v>
      </c>
      <c r="U94">
        <v>2101</v>
      </c>
      <c r="V94">
        <v>1069</v>
      </c>
      <c r="W94" s="20">
        <f>uptake_in_those_aged_70_by_ccg98910[[#This Row],[Number of adults aged 71 vaccinated in quarter 1]]/uptake_in_those_aged_70_by_ccg98910[[#This Row],[Number of adults aged 71 eligible in quarter 1]]*100</f>
        <v>50.880533079485957</v>
      </c>
      <c r="X94">
        <v>2125</v>
      </c>
      <c r="Y94">
        <v>631</v>
      </c>
      <c r="Z94" s="20">
        <f>uptake_in_those_aged_70_by_ccg98910[[#This Row],[Number of adults aged 72 vaccinated in quarter 1]]/uptake_in_those_aged_70_by_ccg98910[[#This Row],[Number of adults aged 72 eligible in quarter 1]]*100</f>
        <v>29.694117647058821</v>
      </c>
      <c r="AA94" s="21">
        <v>2088</v>
      </c>
      <c r="AB94" s="21">
        <v>374</v>
      </c>
      <c r="AC94" s="25">
        <f>uptake_in_those_aged_70_by_ccg98910[[#This Row],[Number of adults aged 73 vaccinated in quarter 1]]/uptake_in_those_aged_70_by_ccg98910[[#This Row],[Number of adults aged 73 eligible in quarter 1]]*100</f>
        <v>17.911877394636015</v>
      </c>
      <c r="AD94" s="21">
        <v>2060</v>
      </c>
      <c r="AE94" s="21">
        <v>250</v>
      </c>
      <c r="AF94" s="20">
        <f>uptake_in_those_aged_70_by_ccg98910[[#This Row],[Number of adults aged 74 vaccinated in quarter 1]]/uptake_in_those_aged_70_by_ccg98910[[#This Row],[Number of adults aged 74 eligible in quarter 1]]*100</f>
        <v>12.135922330097088</v>
      </c>
      <c r="AG94" s="21">
        <v>2053</v>
      </c>
      <c r="AH94" s="21">
        <v>208</v>
      </c>
      <c r="AI94" s="20">
        <f>uptake_in_those_aged_70_by_ccg98910[[#This Row],[Number of adults aged 75 vaccinated in quarter 1]]/uptake_in_those_aged_70_by_ccg98910[[#This Row],[Number of adults aged 75 eligible in quarter 1]]*100</f>
        <v>10.131514856307842</v>
      </c>
      <c r="AJ94" s="21">
        <v>2230</v>
      </c>
      <c r="AK94" s="21">
        <v>179</v>
      </c>
      <c r="AL94" s="20">
        <f>uptake_in_those_aged_70_by_ccg98910[[#This Row],[Number of adults aged 76 vaccinated in quarter 1]]/uptake_in_those_aged_70_by_ccg98910[[#This Row],[Number of adults aged 76 eligible in quarter 1]]*100</f>
        <v>8.026905829596414</v>
      </c>
      <c r="AM94" s="21">
        <v>2272</v>
      </c>
      <c r="AN94" s="21">
        <v>116</v>
      </c>
      <c r="AO94" s="25">
        <f>uptake_in_those_aged_70_by_ccg98910[[#This Row],[Number of adults aged 77 vaccinated in quarter 1]]/uptake_in_those_aged_70_by_ccg98910[[#This Row],[Number of adults aged 77 eligible in quarter 1]]*100</f>
        <v>5.1056338028169019</v>
      </c>
      <c r="AP94" s="21">
        <v>2446</v>
      </c>
      <c r="AQ94" s="21">
        <v>105</v>
      </c>
      <c r="AR94" s="25">
        <f>uptake_in_those_aged_70_by_ccg98910[[#This Row],[Number of adults aged 78 vaccinated in quarter 1]]/uptake_in_those_aged_70_by_ccg98910[[#This Row],[Number of adults aged 78 eligible in quarter 1]]*100</f>
        <v>4.2927228127555193</v>
      </c>
      <c r="AS94" s="21">
        <v>1908</v>
      </c>
      <c r="AT94" s="21">
        <v>72</v>
      </c>
      <c r="AU94" s="20">
        <f>uptake_in_those_aged_70_by_ccg98910[[#This Row],[Number of adults aged 79 vaccinated in quarter 1]]/uptake_in_those_aged_70_by_ccg98910[[#This Row],[Number of adults aged 79 eligible in quarter 1]]*100</f>
        <v>3.7735849056603774</v>
      </c>
      <c r="AV94" s="21">
        <v>1832</v>
      </c>
      <c r="AW94" s="21">
        <v>68</v>
      </c>
      <c r="AX94" s="25">
        <f>uptake_in_those_aged_70_by_ccg98910[[#This Row],[Number of adults aged 80 vaccinated in quarter 1]]/uptake_in_those_aged_70_by_ccg98910[[#This Row],[Number of adults aged 80 eligible in quarter 1]]*100</f>
        <v>3.7117903930131009</v>
      </c>
    </row>
    <row r="95" spans="1:50" x14ac:dyDescent="0.2">
      <c r="A95" t="s">
        <v>506</v>
      </c>
      <c r="B95" t="s">
        <v>507</v>
      </c>
      <c r="C95">
        <v>3198</v>
      </c>
      <c r="D95">
        <v>167</v>
      </c>
      <c r="E95" s="20">
        <f>uptake_in_those_aged_70_by_ccg98910[[#This Row],[Number of adults aged 65 vaccinated in quarter 1]]/uptake_in_those_aged_70_by_ccg98910[[#This Row],[Number of adults aged 65 eligible in quarter 1]]*100</f>
        <v>5.2220137585991244</v>
      </c>
      <c r="F95" s="35">
        <v>2990</v>
      </c>
      <c r="G95" s="35">
        <v>780</v>
      </c>
      <c r="H95" s="20">
        <f>uptake_in_those_aged_70_by_ccg98910[[#This Row],[Number of adults aged 66 vaccinated in quarter 1]]/uptake_in_those_aged_70_by_ccg98910[[#This Row],[Number of adults aged 66 eligible in quarter 1]]*100</f>
        <v>26.086956521739129</v>
      </c>
      <c r="I95" s="21">
        <v>3024</v>
      </c>
      <c r="J95">
        <v>93</v>
      </c>
      <c r="K95" s="20">
        <f>uptake_in_those_aged_70_by_ccg98910[[#This Row],[Number of adults aged 67 vaccinated in quarter 1]]/uptake_in_those_aged_70_by_ccg98910[[#This Row],[Number of adults aged 67 eligible in quarter 1]]*100</f>
        <v>3.0753968253968251</v>
      </c>
      <c r="L95" s="21">
        <v>2829</v>
      </c>
      <c r="M95" s="21">
        <v>37</v>
      </c>
      <c r="N95" s="25">
        <f>uptake_in_those_aged_70_by_ccg98910[[#This Row],[Number of adults aged 68 vaccinated in quarter 1]]/uptake_in_those_aged_70_by_ccg98910[[#This Row],[Number of adults aged 68 eligible in quarter 1]]*100</f>
        <v>1.3078826440438318</v>
      </c>
      <c r="O95" s="21">
        <v>2689</v>
      </c>
      <c r="P95" s="21">
        <v>46</v>
      </c>
      <c r="Q95" s="25">
        <f>uptake_in_those_aged_70_by_ccg98910[[#This Row],[Number of adults aged 69 vaccinated in quarter 1]]/uptake_in_those_aged_70_by_ccg98910[[#This Row],[Number of adults aged 69 eligible in quarter 1]]*100</f>
        <v>1.7106731126812942</v>
      </c>
      <c r="R95" s="21">
        <v>2457</v>
      </c>
      <c r="S95" s="21">
        <v>212</v>
      </c>
      <c r="T95" s="20">
        <f>uptake_in_those_aged_70_by_ccg98910[[#This Row],[Number of adults aged 70 vaccinated in quarter 1]]/uptake_in_those_aged_70_by_ccg98910[[#This Row],[Number of adults aged 70 eligible in quarter 1]]*100</f>
        <v>8.6284086284086285</v>
      </c>
      <c r="U95">
        <v>2460</v>
      </c>
      <c r="V95">
        <v>930</v>
      </c>
      <c r="W95" s="20">
        <f>uptake_in_those_aged_70_by_ccg98910[[#This Row],[Number of adults aged 71 vaccinated in quarter 1]]/uptake_in_those_aged_70_by_ccg98910[[#This Row],[Number of adults aged 71 eligible in quarter 1]]*100</f>
        <v>37.804878048780488</v>
      </c>
      <c r="X95">
        <v>2391</v>
      </c>
      <c r="Y95">
        <v>691</v>
      </c>
      <c r="Z95" s="20">
        <f>uptake_in_those_aged_70_by_ccg98910[[#This Row],[Number of adults aged 72 vaccinated in quarter 1]]/uptake_in_those_aged_70_by_ccg98910[[#This Row],[Number of adults aged 72 eligible in quarter 1]]*100</f>
        <v>28.900041823504807</v>
      </c>
      <c r="AA95" s="21">
        <v>2297</v>
      </c>
      <c r="AB95" s="21">
        <v>315</v>
      </c>
      <c r="AC95" s="25">
        <f>uptake_in_those_aged_70_by_ccg98910[[#This Row],[Number of adults aged 73 vaccinated in quarter 1]]/uptake_in_those_aged_70_by_ccg98910[[#This Row],[Number of adults aged 73 eligible in quarter 1]]*100</f>
        <v>13.713539399216367</v>
      </c>
      <c r="AD95" s="21">
        <v>2227</v>
      </c>
      <c r="AE95" s="21">
        <v>266</v>
      </c>
      <c r="AF95" s="20">
        <f>uptake_in_those_aged_70_by_ccg98910[[#This Row],[Number of adults aged 74 vaccinated in quarter 1]]/uptake_in_those_aged_70_by_ccg98910[[#This Row],[Number of adults aged 74 eligible in quarter 1]]*100</f>
        <v>11.944319712617872</v>
      </c>
      <c r="AG95" s="21">
        <v>2185</v>
      </c>
      <c r="AH95" s="21">
        <v>212</v>
      </c>
      <c r="AI95" s="20">
        <f>uptake_in_those_aged_70_by_ccg98910[[#This Row],[Number of adults aged 75 vaccinated in quarter 1]]/uptake_in_those_aged_70_by_ccg98910[[#This Row],[Number of adults aged 75 eligible in quarter 1]]*100</f>
        <v>9.7025171624713948</v>
      </c>
      <c r="AJ95" s="21">
        <v>2204</v>
      </c>
      <c r="AK95" s="21">
        <v>148</v>
      </c>
      <c r="AL95" s="20">
        <f>uptake_in_those_aged_70_by_ccg98910[[#This Row],[Number of adults aged 76 vaccinated in quarter 1]]/uptake_in_those_aged_70_by_ccg98910[[#This Row],[Number of adults aged 76 eligible in quarter 1]]*100</f>
        <v>6.7150635208711433</v>
      </c>
      <c r="AM95" s="21">
        <v>2274</v>
      </c>
      <c r="AN95" s="21">
        <v>128</v>
      </c>
      <c r="AO95" s="25">
        <f>uptake_in_those_aged_70_by_ccg98910[[#This Row],[Number of adults aged 77 vaccinated in quarter 1]]/uptake_in_those_aged_70_by_ccg98910[[#This Row],[Number of adults aged 77 eligible in quarter 1]]*100</f>
        <v>5.6288478452066846</v>
      </c>
      <c r="AP95" s="21">
        <v>2326</v>
      </c>
      <c r="AQ95" s="21">
        <v>94</v>
      </c>
      <c r="AR95" s="25">
        <f>uptake_in_those_aged_70_by_ccg98910[[#This Row],[Number of adults aged 78 vaccinated in quarter 1]]/uptake_in_those_aged_70_by_ccg98910[[#This Row],[Number of adults aged 78 eligible in quarter 1]]*100</f>
        <v>4.041272570937231</v>
      </c>
      <c r="AS95" s="21">
        <v>1854</v>
      </c>
      <c r="AT95" s="21">
        <v>65</v>
      </c>
      <c r="AU95" s="20">
        <f>uptake_in_those_aged_70_by_ccg98910[[#This Row],[Number of adults aged 79 vaccinated in quarter 1]]/uptake_in_those_aged_70_by_ccg98910[[#This Row],[Number of adults aged 79 eligible in quarter 1]]*100</f>
        <v>3.505933117583603</v>
      </c>
      <c r="AV95" s="21">
        <v>1805</v>
      </c>
      <c r="AW95" s="21">
        <v>61</v>
      </c>
      <c r="AX95" s="25">
        <f>uptake_in_those_aged_70_by_ccg98910[[#This Row],[Number of adults aged 80 vaccinated in quarter 1]]/uptake_in_those_aged_70_by_ccg98910[[#This Row],[Number of adults aged 80 eligible in quarter 1]]*100</f>
        <v>3.3795013850415514</v>
      </c>
    </row>
    <row r="96" spans="1:50" x14ac:dyDescent="0.2">
      <c r="A96" t="s">
        <v>508</v>
      </c>
      <c r="B96" t="s">
        <v>509</v>
      </c>
      <c r="C96">
        <v>3011</v>
      </c>
      <c r="D96">
        <v>85</v>
      </c>
      <c r="E96" s="20">
        <f>uptake_in_those_aged_70_by_ccg98910[[#This Row],[Number of adults aged 65 vaccinated in quarter 1]]/uptake_in_those_aged_70_by_ccg98910[[#This Row],[Number of adults aged 65 eligible in quarter 1]]*100</f>
        <v>2.8229823978744606</v>
      </c>
      <c r="F96" s="35">
        <v>2894</v>
      </c>
      <c r="G96" s="35">
        <v>723</v>
      </c>
      <c r="H96" s="20">
        <f>uptake_in_those_aged_70_by_ccg98910[[#This Row],[Number of adults aged 66 vaccinated in quarter 1]]/uptake_in_those_aged_70_by_ccg98910[[#This Row],[Number of adults aged 66 eligible in quarter 1]]*100</f>
        <v>24.982722874913616</v>
      </c>
      <c r="I96" s="21">
        <v>2705</v>
      </c>
      <c r="J96">
        <v>85</v>
      </c>
      <c r="K96" s="20">
        <f>uptake_in_those_aged_70_by_ccg98910[[#This Row],[Number of adults aged 67 vaccinated in quarter 1]]/uptake_in_those_aged_70_by_ccg98910[[#This Row],[Number of adults aged 67 eligible in quarter 1]]*100</f>
        <v>3.1423290203327174</v>
      </c>
      <c r="L96" s="21">
        <v>2698</v>
      </c>
      <c r="M96" s="21">
        <v>45</v>
      </c>
      <c r="N96" s="25">
        <f>uptake_in_those_aged_70_by_ccg98910[[#This Row],[Number of adults aged 68 vaccinated in quarter 1]]/uptake_in_those_aged_70_by_ccg98910[[#This Row],[Number of adults aged 68 eligible in quarter 1]]*100</f>
        <v>1.6679021497405486</v>
      </c>
      <c r="O96" s="21">
        <v>2527</v>
      </c>
      <c r="P96" s="21">
        <v>45</v>
      </c>
      <c r="Q96" s="25">
        <f>uptake_in_those_aged_70_by_ccg98910[[#This Row],[Number of adults aged 69 vaccinated in quarter 1]]/uptake_in_those_aged_70_by_ccg98910[[#This Row],[Number of adults aged 69 eligible in quarter 1]]*100</f>
        <v>1.780767708745548</v>
      </c>
      <c r="R96" s="21">
        <v>2354</v>
      </c>
      <c r="S96" s="21">
        <v>163</v>
      </c>
      <c r="T96" s="20">
        <f>uptake_in_those_aged_70_by_ccg98910[[#This Row],[Number of adults aged 70 vaccinated in quarter 1]]/uptake_in_those_aged_70_by_ccg98910[[#This Row],[Number of adults aged 70 eligible in quarter 1]]*100</f>
        <v>6.9243840271877657</v>
      </c>
      <c r="U96">
        <v>2393</v>
      </c>
      <c r="V96">
        <v>777</v>
      </c>
      <c r="W96" s="20">
        <f>uptake_in_those_aged_70_by_ccg98910[[#This Row],[Number of adults aged 71 vaccinated in quarter 1]]/uptake_in_those_aged_70_by_ccg98910[[#This Row],[Number of adults aged 71 eligible in quarter 1]]*100</f>
        <v>32.469703301295446</v>
      </c>
      <c r="X96">
        <v>2217</v>
      </c>
      <c r="Y96">
        <v>530</v>
      </c>
      <c r="Z96" s="20">
        <f>uptake_in_those_aged_70_by_ccg98910[[#This Row],[Number of adults aged 72 vaccinated in quarter 1]]/uptake_in_those_aged_70_by_ccg98910[[#This Row],[Number of adults aged 72 eligible in quarter 1]]*100</f>
        <v>23.906179521876407</v>
      </c>
      <c r="AA96" s="21">
        <v>2209</v>
      </c>
      <c r="AB96" s="21">
        <v>309</v>
      </c>
      <c r="AC96" s="25">
        <f>uptake_in_those_aged_70_by_ccg98910[[#This Row],[Number of adults aged 73 vaccinated in quarter 1]]/uptake_in_those_aged_70_by_ccg98910[[#This Row],[Number of adults aged 73 eligible in quarter 1]]*100</f>
        <v>13.988229968311453</v>
      </c>
      <c r="AD96" s="21">
        <v>2166</v>
      </c>
      <c r="AE96" s="21">
        <v>243</v>
      </c>
      <c r="AF96" s="20">
        <f>uptake_in_those_aged_70_by_ccg98910[[#This Row],[Number of adults aged 74 vaccinated in quarter 1]]/uptake_in_those_aged_70_by_ccg98910[[#This Row],[Number of adults aged 74 eligible in quarter 1]]*100</f>
        <v>11.218836565096952</v>
      </c>
      <c r="AG96" s="21">
        <v>2074</v>
      </c>
      <c r="AH96" s="21">
        <v>181</v>
      </c>
      <c r="AI96" s="20">
        <f>uptake_in_those_aged_70_by_ccg98910[[#This Row],[Number of adults aged 75 vaccinated in quarter 1]]/uptake_in_those_aged_70_by_ccg98910[[#This Row],[Number of adults aged 75 eligible in quarter 1]]*100</f>
        <v>8.7270973963355836</v>
      </c>
      <c r="AJ96" s="21">
        <v>1991</v>
      </c>
      <c r="AK96" s="21">
        <v>129</v>
      </c>
      <c r="AL96" s="20">
        <f>uptake_in_those_aged_70_by_ccg98910[[#This Row],[Number of adults aged 76 vaccinated in quarter 1]]/uptake_in_those_aged_70_by_ccg98910[[#This Row],[Number of adults aged 76 eligible in quarter 1]]*100</f>
        <v>6.4791562029131082</v>
      </c>
      <c r="AM96" s="21">
        <v>1934</v>
      </c>
      <c r="AN96" s="21">
        <v>113</v>
      </c>
      <c r="AO96" s="25">
        <f>uptake_in_those_aged_70_by_ccg98910[[#This Row],[Number of adults aged 77 vaccinated in quarter 1]]/uptake_in_those_aged_70_by_ccg98910[[#This Row],[Number of adults aged 77 eligible in quarter 1]]*100</f>
        <v>5.8428128231644259</v>
      </c>
      <c r="AP96" s="21">
        <v>2029</v>
      </c>
      <c r="AQ96" s="21">
        <v>106</v>
      </c>
      <c r="AR96" s="25">
        <f>uptake_in_those_aged_70_by_ccg98910[[#This Row],[Number of adults aged 78 vaccinated in quarter 1]]/uptake_in_those_aged_70_by_ccg98910[[#This Row],[Number of adults aged 78 eligible in quarter 1]]*100</f>
        <v>5.2242483982257264</v>
      </c>
      <c r="AS96" s="21">
        <v>1605</v>
      </c>
      <c r="AT96" s="21">
        <v>56</v>
      </c>
      <c r="AU96" s="20">
        <f>uptake_in_those_aged_70_by_ccg98910[[#This Row],[Number of adults aged 79 vaccinated in quarter 1]]/uptake_in_those_aged_70_by_ccg98910[[#This Row],[Number of adults aged 79 eligible in quarter 1]]*100</f>
        <v>3.4890965732087227</v>
      </c>
      <c r="AV96" s="21">
        <v>1471</v>
      </c>
      <c r="AW96" s="21">
        <v>41</v>
      </c>
      <c r="AX96" s="25">
        <f>uptake_in_those_aged_70_by_ccg98910[[#This Row],[Number of adults aged 80 vaccinated in quarter 1]]/uptake_in_those_aged_70_by_ccg98910[[#This Row],[Number of adults aged 80 eligible in quarter 1]]*100</f>
        <v>2.7872195785180147</v>
      </c>
    </row>
    <row r="97" spans="1:50" x14ac:dyDescent="0.2">
      <c r="A97" t="s">
        <v>510</v>
      </c>
      <c r="B97" t="s">
        <v>511</v>
      </c>
      <c r="C97">
        <v>6561</v>
      </c>
      <c r="D97">
        <v>314</v>
      </c>
      <c r="E97" s="20">
        <f>uptake_in_those_aged_70_by_ccg98910[[#This Row],[Number of adults aged 65 vaccinated in quarter 1]]/uptake_in_those_aged_70_by_ccg98910[[#This Row],[Number of adults aged 65 eligible in quarter 1]]*100</f>
        <v>4.7858558146623995</v>
      </c>
      <c r="F97" s="35">
        <v>6056</v>
      </c>
      <c r="G97" s="35">
        <v>2019</v>
      </c>
      <c r="H97" s="20">
        <f>uptake_in_those_aged_70_by_ccg98910[[#This Row],[Number of adults aged 66 vaccinated in quarter 1]]/uptake_in_those_aged_70_by_ccg98910[[#This Row],[Number of adults aged 66 eligible in quarter 1]]*100</f>
        <v>33.338837516512548</v>
      </c>
      <c r="I97" s="21">
        <v>5949</v>
      </c>
      <c r="J97">
        <v>200</v>
      </c>
      <c r="K97" s="20">
        <f>uptake_in_those_aged_70_by_ccg98910[[#This Row],[Number of adults aged 67 vaccinated in quarter 1]]/uptake_in_those_aged_70_by_ccg98910[[#This Row],[Number of adults aged 67 eligible in quarter 1]]*100</f>
        <v>3.3619095646327111</v>
      </c>
      <c r="L97" s="21">
        <v>5696</v>
      </c>
      <c r="M97" s="21">
        <v>138</v>
      </c>
      <c r="N97" s="25">
        <f>uptake_in_those_aged_70_by_ccg98910[[#This Row],[Number of adults aged 68 vaccinated in quarter 1]]/uptake_in_those_aged_70_by_ccg98910[[#This Row],[Number of adults aged 68 eligible in quarter 1]]*100</f>
        <v>2.422752808988764</v>
      </c>
      <c r="O97" s="21">
        <v>5449</v>
      </c>
      <c r="P97" s="21">
        <v>129</v>
      </c>
      <c r="Q97" s="25">
        <f>uptake_in_those_aged_70_by_ccg98910[[#This Row],[Number of adults aged 69 vaccinated in quarter 1]]/uptake_in_those_aged_70_by_ccg98910[[#This Row],[Number of adults aged 69 eligible in quarter 1]]*100</f>
        <v>2.3674068636447054</v>
      </c>
      <c r="R97" s="21">
        <v>5058</v>
      </c>
      <c r="S97" s="21">
        <v>394</v>
      </c>
      <c r="T97" s="20">
        <f>uptake_in_those_aged_70_by_ccg98910[[#This Row],[Number of adults aged 70 vaccinated in quarter 1]]/uptake_in_those_aged_70_by_ccg98910[[#This Row],[Number of adults aged 70 eligible in quarter 1]]*100</f>
        <v>7.7896401739818115</v>
      </c>
      <c r="U97">
        <v>5049</v>
      </c>
      <c r="V97">
        <v>2198</v>
      </c>
      <c r="W97" s="20">
        <f>uptake_in_those_aged_70_by_ccg98910[[#This Row],[Number of adults aged 71 vaccinated in quarter 1]]/uptake_in_those_aged_70_by_ccg98910[[#This Row],[Number of adults aged 71 eligible in quarter 1]]*100</f>
        <v>43.53337294513765</v>
      </c>
      <c r="X97">
        <v>4915</v>
      </c>
      <c r="Y97">
        <v>1130</v>
      </c>
      <c r="Z97" s="20">
        <f>uptake_in_those_aged_70_by_ccg98910[[#This Row],[Number of adults aged 72 vaccinated in quarter 1]]/uptake_in_those_aged_70_by_ccg98910[[#This Row],[Number of adults aged 72 eligible in quarter 1]]*100</f>
        <v>22.990844354018311</v>
      </c>
      <c r="AA97" s="21">
        <v>4714</v>
      </c>
      <c r="AB97" s="21">
        <v>744</v>
      </c>
      <c r="AC97" s="25">
        <f>uptake_in_those_aged_70_by_ccg98910[[#This Row],[Number of adults aged 73 vaccinated in quarter 1]]/uptake_in_those_aged_70_by_ccg98910[[#This Row],[Number of adults aged 73 eligible in quarter 1]]*100</f>
        <v>15.782774713619007</v>
      </c>
      <c r="AD97" s="21">
        <v>4447</v>
      </c>
      <c r="AE97" s="21">
        <v>559</v>
      </c>
      <c r="AF97" s="20">
        <f>uptake_in_those_aged_70_by_ccg98910[[#This Row],[Number of adults aged 74 vaccinated in quarter 1]]/uptake_in_those_aged_70_by_ccg98910[[#This Row],[Number of adults aged 74 eligible in quarter 1]]*100</f>
        <v>12.570272093546212</v>
      </c>
      <c r="AG97" s="21">
        <v>4420</v>
      </c>
      <c r="AH97" s="21">
        <v>468</v>
      </c>
      <c r="AI97" s="20">
        <f>uptake_in_those_aged_70_by_ccg98910[[#This Row],[Number of adults aged 75 vaccinated in quarter 1]]/uptake_in_those_aged_70_by_ccg98910[[#This Row],[Number of adults aged 75 eligible in quarter 1]]*100</f>
        <v>10.588235294117647</v>
      </c>
      <c r="AJ97" s="21">
        <v>4322</v>
      </c>
      <c r="AK97" s="21">
        <v>334</v>
      </c>
      <c r="AL97" s="20">
        <f>uptake_in_those_aged_70_by_ccg98910[[#This Row],[Number of adults aged 76 vaccinated in quarter 1]]/uptake_in_those_aged_70_by_ccg98910[[#This Row],[Number of adults aged 76 eligible in quarter 1]]*100</f>
        <v>7.7279037482646915</v>
      </c>
      <c r="AM97" s="21">
        <v>4479</v>
      </c>
      <c r="AN97" s="21">
        <v>264</v>
      </c>
      <c r="AO97" s="25">
        <f>uptake_in_those_aged_70_by_ccg98910[[#This Row],[Number of adults aged 77 vaccinated in quarter 1]]/uptake_in_those_aged_70_by_ccg98910[[#This Row],[Number of adults aged 77 eligible in quarter 1]]*100</f>
        <v>5.8941728064300065</v>
      </c>
      <c r="AP97" s="21">
        <v>4813</v>
      </c>
      <c r="AQ97" s="21">
        <v>250</v>
      </c>
      <c r="AR97" s="25">
        <f>uptake_in_those_aged_70_by_ccg98910[[#This Row],[Number of adults aged 78 vaccinated in quarter 1]]/uptake_in_those_aged_70_by_ccg98910[[#This Row],[Number of adults aged 78 eligible in quarter 1]]*100</f>
        <v>5.1942655308539374</v>
      </c>
      <c r="AS97" s="21">
        <v>3420</v>
      </c>
      <c r="AT97" s="21">
        <v>128</v>
      </c>
      <c r="AU97" s="20">
        <f>uptake_in_those_aged_70_by_ccg98910[[#This Row],[Number of adults aged 79 vaccinated in quarter 1]]/uptake_in_those_aged_70_by_ccg98910[[#This Row],[Number of adults aged 79 eligible in quarter 1]]*100</f>
        <v>3.7426900584795324</v>
      </c>
      <c r="AV97" s="21">
        <v>2910</v>
      </c>
      <c r="AW97" s="21">
        <v>78</v>
      </c>
      <c r="AX97" s="25">
        <f>uptake_in_those_aged_70_by_ccg98910[[#This Row],[Number of adults aged 80 vaccinated in quarter 1]]/uptake_in_those_aged_70_by_ccg98910[[#This Row],[Number of adults aged 80 eligible in quarter 1]]*100</f>
        <v>2.6804123711340204</v>
      </c>
    </row>
    <row r="98" spans="1:50" x14ac:dyDescent="0.2">
      <c r="A98" t="s">
        <v>512</v>
      </c>
      <c r="B98" t="s">
        <v>513</v>
      </c>
      <c r="C98">
        <v>2640</v>
      </c>
      <c r="D98">
        <v>173</v>
      </c>
      <c r="E98" s="20">
        <f>uptake_in_those_aged_70_by_ccg98910[[#This Row],[Number of adults aged 65 vaccinated in quarter 1]]/uptake_in_those_aged_70_by_ccg98910[[#This Row],[Number of adults aged 65 eligible in quarter 1]]*100</f>
        <v>6.5530303030303036</v>
      </c>
      <c r="F98" s="35">
        <v>2659</v>
      </c>
      <c r="G98" s="35">
        <v>996</v>
      </c>
      <c r="H98" s="20">
        <f>uptake_in_those_aged_70_by_ccg98910[[#This Row],[Number of adults aged 66 vaccinated in quarter 1]]/uptake_in_those_aged_70_by_ccg98910[[#This Row],[Number of adults aged 66 eligible in quarter 1]]*100</f>
        <v>37.45769086122602</v>
      </c>
      <c r="I98" s="21">
        <v>2562</v>
      </c>
      <c r="J98">
        <v>51</v>
      </c>
      <c r="K98" s="20">
        <f>uptake_in_those_aged_70_by_ccg98910[[#This Row],[Number of adults aged 67 vaccinated in quarter 1]]/uptake_in_those_aged_70_by_ccg98910[[#This Row],[Number of adults aged 67 eligible in quarter 1]]*100</f>
        <v>1.9906323185011712</v>
      </c>
      <c r="L98" s="21">
        <v>2513</v>
      </c>
      <c r="M98" s="21">
        <v>33</v>
      </c>
      <c r="N98" s="25">
        <f>uptake_in_those_aged_70_by_ccg98910[[#This Row],[Number of adults aged 68 vaccinated in quarter 1]]/uptake_in_those_aged_70_by_ccg98910[[#This Row],[Number of adults aged 68 eligible in quarter 1]]*100</f>
        <v>1.3131715081575805</v>
      </c>
      <c r="O98" s="21">
        <v>2397</v>
      </c>
      <c r="P98" s="21">
        <v>35</v>
      </c>
      <c r="Q98" s="25">
        <f>uptake_in_those_aged_70_by_ccg98910[[#This Row],[Number of adults aged 69 vaccinated in quarter 1]]/uptake_in_those_aged_70_by_ccg98910[[#This Row],[Number of adults aged 69 eligible in quarter 1]]*100</f>
        <v>1.4601585314977055</v>
      </c>
      <c r="R98" s="21">
        <v>2126</v>
      </c>
      <c r="S98" s="21">
        <v>203</v>
      </c>
      <c r="T98" s="20">
        <f>uptake_in_those_aged_70_by_ccg98910[[#This Row],[Number of adults aged 70 vaccinated in quarter 1]]/uptake_in_those_aged_70_by_ccg98910[[#This Row],[Number of adults aged 70 eligible in quarter 1]]*100</f>
        <v>9.5484477892756345</v>
      </c>
      <c r="U98">
        <v>2166</v>
      </c>
      <c r="V98">
        <v>1025</v>
      </c>
      <c r="W98" s="20">
        <f>uptake_in_those_aged_70_by_ccg98910[[#This Row],[Number of adults aged 71 vaccinated in quarter 1]]/uptake_in_those_aged_70_by_ccg98910[[#This Row],[Number of adults aged 71 eligible in quarter 1]]*100</f>
        <v>47.322253000923361</v>
      </c>
      <c r="X98">
        <v>2054</v>
      </c>
      <c r="Y98">
        <v>570</v>
      </c>
      <c r="Z98" s="20">
        <f>uptake_in_those_aged_70_by_ccg98910[[#This Row],[Number of adults aged 72 vaccinated in quarter 1]]/uptake_in_those_aged_70_by_ccg98910[[#This Row],[Number of adults aged 72 eligible in quarter 1]]*100</f>
        <v>27.750730282375851</v>
      </c>
      <c r="AA98" s="21">
        <v>1941</v>
      </c>
      <c r="AB98" s="21">
        <v>269</v>
      </c>
      <c r="AC98" s="25">
        <f>uptake_in_those_aged_70_by_ccg98910[[#This Row],[Number of adults aged 73 vaccinated in quarter 1]]/uptake_in_those_aged_70_by_ccg98910[[#This Row],[Number of adults aged 73 eligible in quarter 1]]*100</f>
        <v>13.858835651725915</v>
      </c>
      <c r="AD98" s="21">
        <v>2019</v>
      </c>
      <c r="AE98" s="21">
        <v>194</v>
      </c>
      <c r="AF98" s="20">
        <f>uptake_in_those_aged_70_by_ccg98910[[#This Row],[Number of adults aged 74 vaccinated in quarter 1]]/uptake_in_those_aged_70_by_ccg98910[[#This Row],[Number of adults aged 74 eligible in quarter 1]]*100</f>
        <v>9.6087171867261034</v>
      </c>
      <c r="AG98" s="21">
        <v>2052</v>
      </c>
      <c r="AH98" s="21">
        <v>219</v>
      </c>
      <c r="AI98" s="20">
        <f>uptake_in_those_aged_70_by_ccg98910[[#This Row],[Number of adults aged 75 vaccinated in quarter 1]]/uptake_in_those_aged_70_by_ccg98910[[#This Row],[Number of adults aged 75 eligible in quarter 1]]*100</f>
        <v>10.672514619883041</v>
      </c>
      <c r="AJ98" s="21">
        <v>2026</v>
      </c>
      <c r="AK98" s="21">
        <v>171</v>
      </c>
      <c r="AL98" s="20">
        <f>uptake_in_those_aged_70_by_ccg98910[[#This Row],[Number of adults aged 76 vaccinated in quarter 1]]/uptake_in_those_aged_70_by_ccg98910[[#This Row],[Number of adults aged 76 eligible in quarter 1]]*100</f>
        <v>8.4402764067127354</v>
      </c>
      <c r="AM98" s="21">
        <v>2050</v>
      </c>
      <c r="AN98" s="21">
        <v>144</v>
      </c>
      <c r="AO98" s="25">
        <f>uptake_in_those_aged_70_by_ccg98910[[#This Row],[Number of adults aged 77 vaccinated in quarter 1]]/uptake_in_those_aged_70_by_ccg98910[[#This Row],[Number of adults aged 77 eligible in quarter 1]]*100</f>
        <v>7.0243902439024399</v>
      </c>
      <c r="AP98" s="21">
        <v>2278</v>
      </c>
      <c r="AQ98" s="21">
        <v>113</v>
      </c>
      <c r="AR98" s="25">
        <f>uptake_in_those_aged_70_by_ccg98910[[#This Row],[Number of adults aged 78 vaccinated in quarter 1]]/uptake_in_those_aged_70_by_ccg98910[[#This Row],[Number of adults aged 78 eligible in quarter 1]]*100</f>
        <v>4.960491659350307</v>
      </c>
      <c r="AS98" s="21">
        <v>1669</v>
      </c>
      <c r="AT98" s="21">
        <v>68</v>
      </c>
      <c r="AU98" s="20">
        <f>uptake_in_those_aged_70_by_ccg98910[[#This Row],[Number of adults aged 79 vaccinated in quarter 1]]/uptake_in_those_aged_70_by_ccg98910[[#This Row],[Number of adults aged 79 eligible in quarter 1]]*100</f>
        <v>4.0742959856201324</v>
      </c>
      <c r="AV98" s="21">
        <v>1468</v>
      </c>
      <c r="AW98" s="21">
        <v>56</v>
      </c>
      <c r="AX98" s="25">
        <f>uptake_in_those_aged_70_by_ccg98910[[#This Row],[Number of adults aged 80 vaccinated in quarter 1]]/uptake_in_those_aged_70_by_ccg98910[[#This Row],[Number of adults aged 80 eligible in quarter 1]]*100</f>
        <v>3.8147138964577656</v>
      </c>
    </row>
    <row r="99" spans="1:50" x14ac:dyDescent="0.2">
      <c r="A99" t="s">
        <v>514</v>
      </c>
      <c r="B99" t="s">
        <v>515</v>
      </c>
      <c r="C99">
        <v>4979</v>
      </c>
      <c r="D99">
        <v>290</v>
      </c>
      <c r="E99" s="20">
        <f>uptake_in_those_aged_70_by_ccg98910[[#This Row],[Number of adults aged 65 vaccinated in quarter 1]]/uptake_in_those_aged_70_by_ccg98910[[#This Row],[Number of adults aged 65 eligible in quarter 1]]*100</f>
        <v>5.8244627435227958</v>
      </c>
      <c r="F99" s="35">
        <v>4754</v>
      </c>
      <c r="G99" s="35">
        <v>1762</v>
      </c>
      <c r="H99" s="20">
        <f>uptake_in_those_aged_70_by_ccg98910[[#This Row],[Number of adults aged 66 vaccinated in quarter 1]]/uptake_in_those_aged_70_by_ccg98910[[#This Row],[Number of adults aged 66 eligible in quarter 1]]*100</f>
        <v>37.063525452250737</v>
      </c>
      <c r="I99" s="21">
        <v>4530</v>
      </c>
      <c r="J99">
        <v>87</v>
      </c>
      <c r="K99" s="20">
        <f>uptake_in_those_aged_70_by_ccg98910[[#This Row],[Number of adults aged 67 vaccinated in quarter 1]]/uptake_in_those_aged_70_by_ccg98910[[#This Row],[Number of adults aged 67 eligible in quarter 1]]*100</f>
        <v>1.9205298013245033</v>
      </c>
      <c r="L99" s="21">
        <v>4414</v>
      </c>
      <c r="M99" s="21">
        <v>71</v>
      </c>
      <c r="N99" s="25">
        <f>uptake_in_those_aged_70_by_ccg98910[[#This Row],[Number of adults aged 68 vaccinated in quarter 1]]/uptake_in_those_aged_70_by_ccg98910[[#This Row],[Number of adults aged 68 eligible in quarter 1]]*100</f>
        <v>1.6085183507023106</v>
      </c>
      <c r="O99" s="21">
        <v>4219</v>
      </c>
      <c r="P99" s="21">
        <v>67</v>
      </c>
      <c r="Q99" s="25">
        <f>uptake_in_those_aged_70_by_ccg98910[[#This Row],[Number of adults aged 69 vaccinated in quarter 1]]/uptake_in_those_aged_70_by_ccg98910[[#This Row],[Number of adults aged 69 eligible in quarter 1]]*100</f>
        <v>1.5880540412420006</v>
      </c>
      <c r="R99" s="21">
        <v>3981</v>
      </c>
      <c r="S99" s="21">
        <v>417</v>
      </c>
      <c r="T99" s="20">
        <f>uptake_in_those_aged_70_by_ccg98910[[#This Row],[Number of adults aged 70 vaccinated in quarter 1]]/uptake_in_those_aged_70_by_ccg98910[[#This Row],[Number of adults aged 70 eligible in quarter 1]]*100</f>
        <v>10.474755086661643</v>
      </c>
      <c r="U99">
        <v>3911</v>
      </c>
      <c r="V99">
        <v>1856</v>
      </c>
      <c r="W99" s="20">
        <f>uptake_in_those_aged_70_by_ccg98910[[#This Row],[Number of adults aged 71 vaccinated in quarter 1]]/uptake_in_those_aged_70_by_ccg98910[[#This Row],[Number of adults aged 71 eligible in quarter 1]]*100</f>
        <v>47.455893633341859</v>
      </c>
      <c r="X99">
        <v>3844</v>
      </c>
      <c r="Y99">
        <v>1048</v>
      </c>
      <c r="Z99" s="20">
        <f>uptake_in_those_aged_70_by_ccg98910[[#This Row],[Number of adults aged 72 vaccinated in quarter 1]]/uptake_in_those_aged_70_by_ccg98910[[#This Row],[Number of adults aged 72 eligible in quarter 1]]*100</f>
        <v>27.263267429760667</v>
      </c>
      <c r="AA99" s="21">
        <v>3713</v>
      </c>
      <c r="AB99" s="21">
        <v>579</v>
      </c>
      <c r="AC99" s="25">
        <f>uptake_in_those_aged_70_by_ccg98910[[#This Row],[Number of adults aged 73 vaccinated in quarter 1]]/uptake_in_those_aged_70_by_ccg98910[[#This Row],[Number of adults aged 73 eligible in quarter 1]]*100</f>
        <v>15.593859412873687</v>
      </c>
      <c r="AD99" s="21">
        <v>3791</v>
      </c>
      <c r="AE99" s="21">
        <v>341</v>
      </c>
      <c r="AF99" s="20">
        <f>uptake_in_those_aged_70_by_ccg98910[[#This Row],[Number of adults aged 74 vaccinated in quarter 1]]/uptake_in_those_aged_70_by_ccg98910[[#This Row],[Number of adults aged 74 eligible in quarter 1]]*100</f>
        <v>8.9949881297810599</v>
      </c>
      <c r="AG99" s="21">
        <v>3666</v>
      </c>
      <c r="AH99" s="21">
        <v>346</v>
      </c>
      <c r="AI99" s="20">
        <f>uptake_in_those_aged_70_by_ccg98910[[#This Row],[Number of adults aged 75 vaccinated in quarter 1]]/uptake_in_those_aged_70_by_ccg98910[[#This Row],[Number of adults aged 75 eligible in quarter 1]]*100</f>
        <v>9.4380796508456086</v>
      </c>
      <c r="AJ99" s="21">
        <v>3648</v>
      </c>
      <c r="AK99" s="21">
        <v>241</v>
      </c>
      <c r="AL99" s="20">
        <f>uptake_in_those_aged_70_by_ccg98910[[#This Row],[Number of adults aged 76 vaccinated in quarter 1]]/uptake_in_those_aged_70_by_ccg98910[[#This Row],[Number of adults aged 76 eligible in quarter 1]]*100</f>
        <v>6.6063596491228074</v>
      </c>
      <c r="AM99" s="21">
        <v>3813</v>
      </c>
      <c r="AN99" s="21">
        <v>193</v>
      </c>
      <c r="AO99" s="25">
        <f>uptake_in_those_aged_70_by_ccg98910[[#This Row],[Number of adults aged 77 vaccinated in quarter 1]]/uptake_in_those_aged_70_by_ccg98910[[#This Row],[Number of adults aged 77 eligible in quarter 1]]*100</f>
        <v>5.061631261473905</v>
      </c>
      <c r="AP99" s="21">
        <v>4245</v>
      </c>
      <c r="AQ99" s="21">
        <v>163</v>
      </c>
      <c r="AR99" s="25">
        <f>uptake_in_those_aged_70_by_ccg98910[[#This Row],[Number of adults aged 78 vaccinated in quarter 1]]/uptake_in_those_aged_70_by_ccg98910[[#This Row],[Number of adults aged 78 eligible in quarter 1]]*100</f>
        <v>3.8398115429917548</v>
      </c>
      <c r="AS99" s="21">
        <v>3013</v>
      </c>
      <c r="AT99" s="21">
        <v>102</v>
      </c>
      <c r="AU99" s="20">
        <f>uptake_in_those_aged_70_by_ccg98910[[#This Row],[Number of adults aged 79 vaccinated in quarter 1]]/uptake_in_those_aged_70_by_ccg98910[[#This Row],[Number of adults aged 79 eligible in quarter 1]]*100</f>
        <v>3.3853302356455361</v>
      </c>
      <c r="AV99" s="21">
        <v>2790</v>
      </c>
      <c r="AW99" s="21">
        <v>58</v>
      </c>
      <c r="AX99" s="25">
        <f>uptake_in_those_aged_70_by_ccg98910[[#This Row],[Number of adults aged 80 vaccinated in quarter 1]]/uptake_in_those_aged_70_by_ccg98910[[#This Row],[Number of adults aged 80 eligible in quarter 1]]*100</f>
        <v>2.0788530465949822</v>
      </c>
    </row>
    <row r="100" spans="1:50" x14ac:dyDescent="0.2">
      <c r="A100" t="s">
        <v>516</v>
      </c>
      <c r="B100" t="s">
        <v>517</v>
      </c>
      <c r="C100">
        <v>8451</v>
      </c>
      <c r="D100">
        <v>476</v>
      </c>
      <c r="E100" s="20">
        <f>uptake_in_those_aged_70_by_ccg98910[[#This Row],[Number of adults aged 65 vaccinated in quarter 1]]/uptake_in_those_aged_70_by_ccg98910[[#This Row],[Number of adults aged 65 eligible in quarter 1]]*100</f>
        <v>5.6324695302331085</v>
      </c>
      <c r="F100" s="35">
        <v>8377</v>
      </c>
      <c r="G100" s="35">
        <v>2674</v>
      </c>
      <c r="H100" s="20">
        <f>uptake_in_those_aged_70_by_ccg98910[[#This Row],[Number of adults aged 66 vaccinated in quarter 1]]/uptake_in_those_aged_70_by_ccg98910[[#This Row],[Number of adults aged 66 eligible in quarter 1]]*100</f>
        <v>31.920735346782859</v>
      </c>
      <c r="I100" s="21">
        <v>8102</v>
      </c>
      <c r="J100">
        <v>262</v>
      </c>
      <c r="K100" s="20">
        <f>uptake_in_those_aged_70_by_ccg98910[[#This Row],[Number of adults aged 67 vaccinated in quarter 1]]/uptake_in_those_aged_70_by_ccg98910[[#This Row],[Number of adults aged 67 eligible in quarter 1]]*100</f>
        <v>3.233769439644532</v>
      </c>
      <c r="L100" s="21">
        <v>7713</v>
      </c>
      <c r="M100" s="21">
        <v>149</v>
      </c>
      <c r="N100" s="25">
        <f>uptake_in_those_aged_70_by_ccg98910[[#This Row],[Number of adults aged 68 vaccinated in quarter 1]]/uptake_in_those_aged_70_by_ccg98910[[#This Row],[Number of adults aged 68 eligible in quarter 1]]*100</f>
        <v>1.9318034487229352</v>
      </c>
      <c r="O100" s="21">
        <v>7306</v>
      </c>
      <c r="P100" s="21">
        <v>145</v>
      </c>
      <c r="Q100" s="25">
        <f>uptake_in_those_aged_70_by_ccg98910[[#This Row],[Number of adults aged 69 vaccinated in quarter 1]]/uptake_in_those_aged_70_by_ccg98910[[#This Row],[Number of adults aged 69 eligible in quarter 1]]*100</f>
        <v>1.9846701341363262</v>
      </c>
      <c r="R100" s="21">
        <v>6647</v>
      </c>
      <c r="S100" s="21">
        <v>665</v>
      </c>
      <c r="T100" s="20">
        <f>uptake_in_those_aged_70_by_ccg98910[[#This Row],[Number of adults aged 70 vaccinated in quarter 1]]/uptake_in_those_aged_70_by_ccg98910[[#This Row],[Number of adults aged 70 eligible in quarter 1]]*100</f>
        <v>10.004513314277117</v>
      </c>
      <c r="U100">
        <v>6672</v>
      </c>
      <c r="V100">
        <v>3038</v>
      </c>
      <c r="W100" s="20">
        <f>uptake_in_those_aged_70_by_ccg98910[[#This Row],[Number of adults aged 71 vaccinated in quarter 1]]/uptake_in_those_aged_70_by_ccg98910[[#This Row],[Number of adults aged 71 eligible in quarter 1]]*100</f>
        <v>45.533573141486812</v>
      </c>
      <c r="X100">
        <v>6669</v>
      </c>
      <c r="Y100">
        <v>1759</v>
      </c>
      <c r="Z100" s="20">
        <f>uptake_in_those_aged_70_by_ccg98910[[#This Row],[Number of adults aged 72 vaccinated in quarter 1]]/uptake_in_those_aged_70_by_ccg98910[[#This Row],[Number of adults aged 72 eligible in quarter 1]]*100</f>
        <v>26.375768481031635</v>
      </c>
      <c r="AA100" s="21">
        <v>6243</v>
      </c>
      <c r="AB100" s="21">
        <v>933</v>
      </c>
      <c r="AC100" s="25">
        <f>uptake_in_those_aged_70_by_ccg98910[[#This Row],[Number of adults aged 73 vaccinated in quarter 1]]/uptake_in_those_aged_70_by_ccg98910[[#This Row],[Number of adults aged 73 eligible in quarter 1]]*100</f>
        <v>14.94473810667948</v>
      </c>
      <c r="AD100" s="21">
        <v>6354</v>
      </c>
      <c r="AE100" s="21">
        <v>579</v>
      </c>
      <c r="AF100" s="20">
        <f>uptake_in_those_aged_70_by_ccg98910[[#This Row],[Number of adults aged 74 vaccinated in quarter 1]]/uptake_in_those_aged_70_by_ccg98910[[#This Row],[Number of adults aged 74 eligible in quarter 1]]*100</f>
        <v>9.1123701605287994</v>
      </c>
      <c r="AG100" s="21">
        <v>6219</v>
      </c>
      <c r="AH100" s="21">
        <v>511</v>
      </c>
      <c r="AI100" s="20">
        <f>uptake_in_those_aged_70_by_ccg98910[[#This Row],[Number of adults aged 75 vaccinated in quarter 1]]/uptake_in_those_aged_70_by_ccg98910[[#This Row],[Number of adults aged 75 eligible in quarter 1]]*100</f>
        <v>8.2167551053223988</v>
      </c>
      <c r="AJ100" s="21">
        <v>6303</v>
      </c>
      <c r="AK100" s="21">
        <v>417</v>
      </c>
      <c r="AL100" s="20">
        <f>uptake_in_those_aged_70_by_ccg98910[[#This Row],[Number of adults aged 76 vaccinated in quarter 1]]/uptake_in_those_aged_70_by_ccg98910[[#This Row],[Number of adults aged 76 eligible in quarter 1]]*100</f>
        <v>6.6158971918134215</v>
      </c>
      <c r="AM100" s="21">
        <v>6533</v>
      </c>
      <c r="AN100" s="21">
        <v>329</v>
      </c>
      <c r="AO100" s="25">
        <f>uptake_in_those_aged_70_by_ccg98910[[#This Row],[Number of adults aged 77 vaccinated in quarter 1]]/uptake_in_those_aged_70_by_ccg98910[[#This Row],[Number of adults aged 77 eligible in quarter 1]]*100</f>
        <v>5.0359712230215825</v>
      </c>
      <c r="AP100" s="21">
        <v>7052</v>
      </c>
      <c r="AQ100" s="21">
        <v>287</v>
      </c>
      <c r="AR100" s="25">
        <f>uptake_in_those_aged_70_by_ccg98910[[#This Row],[Number of adults aged 78 vaccinated in quarter 1]]/uptake_in_those_aged_70_by_ccg98910[[#This Row],[Number of adults aged 78 eligible in quarter 1]]*100</f>
        <v>4.0697674418604652</v>
      </c>
      <c r="AS100" s="21">
        <v>5254</v>
      </c>
      <c r="AT100" s="21">
        <v>184</v>
      </c>
      <c r="AU100" s="20">
        <f>uptake_in_those_aged_70_by_ccg98910[[#This Row],[Number of adults aged 79 vaccinated in quarter 1]]/uptake_in_those_aged_70_by_ccg98910[[#This Row],[Number of adults aged 79 eligible in quarter 1]]*100</f>
        <v>3.5020936429387133</v>
      </c>
      <c r="AV100" s="21">
        <v>4646</v>
      </c>
      <c r="AW100" s="21">
        <v>132</v>
      </c>
      <c r="AX100" s="25">
        <f>uptake_in_those_aged_70_by_ccg98910[[#This Row],[Number of adults aged 80 vaccinated in quarter 1]]/uptake_in_those_aged_70_by_ccg98910[[#This Row],[Number of adults aged 80 eligible in quarter 1]]*100</f>
        <v>2.84115368058545</v>
      </c>
    </row>
    <row r="101" spans="1:50" x14ac:dyDescent="0.2">
      <c r="A101" t="s">
        <v>518</v>
      </c>
      <c r="B101" t="s">
        <v>519</v>
      </c>
      <c r="C101">
        <v>4568</v>
      </c>
      <c r="D101">
        <v>267</v>
      </c>
      <c r="E101" s="20">
        <f>uptake_in_those_aged_70_by_ccg98910[[#This Row],[Number of adults aged 65 vaccinated in quarter 1]]/uptake_in_those_aged_70_by_ccg98910[[#This Row],[Number of adults aged 65 eligible in quarter 1]]*100</f>
        <v>5.8450087565674256</v>
      </c>
      <c r="F101" s="35">
        <v>4563</v>
      </c>
      <c r="G101" s="35">
        <v>1597</v>
      </c>
      <c r="H101" s="20">
        <f>uptake_in_those_aged_70_by_ccg98910[[#This Row],[Number of adults aged 66 vaccinated in quarter 1]]/uptake_in_those_aged_70_by_ccg98910[[#This Row],[Number of adults aged 66 eligible in quarter 1]]*100</f>
        <v>34.998904229673464</v>
      </c>
      <c r="I101" s="21">
        <v>4369</v>
      </c>
      <c r="J101">
        <v>98</v>
      </c>
      <c r="K101" s="20">
        <f>uptake_in_those_aged_70_by_ccg98910[[#This Row],[Number of adults aged 67 vaccinated in quarter 1]]/uptake_in_those_aged_70_by_ccg98910[[#This Row],[Number of adults aged 67 eligible in quarter 1]]*100</f>
        <v>2.243076218814374</v>
      </c>
      <c r="L101" s="21">
        <v>4205</v>
      </c>
      <c r="M101" s="21">
        <v>56</v>
      </c>
      <c r="N101" s="25">
        <f>uptake_in_those_aged_70_by_ccg98910[[#This Row],[Number of adults aged 68 vaccinated in quarter 1]]/uptake_in_those_aged_70_by_ccg98910[[#This Row],[Number of adults aged 68 eligible in quarter 1]]*100</f>
        <v>1.3317479191438764</v>
      </c>
      <c r="O101" s="21">
        <v>3994</v>
      </c>
      <c r="P101" s="21">
        <v>59</v>
      </c>
      <c r="Q101" s="25">
        <f>uptake_in_those_aged_70_by_ccg98910[[#This Row],[Number of adults aged 69 vaccinated in quarter 1]]/uptake_in_those_aged_70_by_ccg98910[[#This Row],[Number of adults aged 69 eligible in quarter 1]]*100</f>
        <v>1.4772158237356035</v>
      </c>
      <c r="R101" s="21">
        <v>3721</v>
      </c>
      <c r="S101" s="21">
        <v>351</v>
      </c>
      <c r="T101" s="20">
        <f>uptake_in_those_aged_70_by_ccg98910[[#This Row],[Number of adults aged 70 vaccinated in quarter 1]]/uptake_in_those_aged_70_by_ccg98910[[#This Row],[Number of adults aged 70 eligible in quarter 1]]*100</f>
        <v>9.4329481322225206</v>
      </c>
      <c r="U101">
        <v>3779</v>
      </c>
      <c r="V101">
        <v>1850</v>
      </c>
      <c r="W101" s="20">
        <f>uptake_in_those_aged_70_by_ccg98910[[#This Row],[Number of adults aged 71 vaccinated in quarter 1]]/uptake_in_those_aged_70_by_ccg98910[[#This Row],[Number of adults aged 71 eligible in quarter 1]]*100</f>
        <v>48.95474993384493</v>
      </c>
      <c r="X101">
        <v>3670</v>
      </c>
      <c r="Y101">
        <v>1083</v>
      </c>
      <c r="Z101" s="20">
        <f>uptake_in_those_aged_70_by_ccg98910[[#This Row],[Number of adults aged 72 vaccinated in quarter 1]]/uptake_in_those_aged_70_by_ccg98910[[#This Row],[Number of adults aged 72 eligible in quarter 1]]*100</f>
        <v>29.509536784741147</v>
      </c>
      <c r="AA101" s="21">
        <v>3437</v>
      </c>
      <c r="AB101" s="21">
        <v>750</v>
      </c>
      <c r="AC101" s="25">
        <f>uptake_in_those_aged_70_by_ccg98910[[#This Row],[Number of adults aged 73 vaccinated in quarter 1]]/uptake_in_those_aged_70_by_ccg98910[[#This Row],[Number of adults aged 73 eligible in quarter 1]]*100</f>
        <v>21.821355833575794</v>
      </c>
      <c r="AD101" s="21">
        <v>3401</v>
      </c>
      <c r="AE101" s="21">
        <v>578</v>
      </c>
      <c r="AF101" s="20">
        <f>uptake_in_those_aged_70_by_ccg98910[[#This Row],[Number of adults aged 74 vaccinated in quarter 1]]/uptake_in_those_aged_70_by_ccg98910[[#This Row],[Number of adults aged 74 eligible in quarter 1]]*100</f>
        <v>16.995001470155838</v>
      </c>
      <c r="AG101" s="21">
        <v>3424</v>
      </c>
      <c r="AH101" s="21">
        <v>436</v>
      </c>
      <c r="AI101" s="20">
        <f>uptake_in_those_aged_70_by_ccg98910[[#This Row],[Number of adults aged 75 vaccinated in quarter 1]]/uptake_in_those_aged_70_by_ccg98910[[#This Row],[Number of adults aged 75 eligible in quarter 1]]*100</f>
        <v>12.733644859813085</v>
      </c>
      <c r="AJ101" s="21">
        <v>3524</v>
      </c>
      <c r="AK101" s="21">
        <v>332</v>
      </c>
      <c r="AL101" s="20">
        <f>uptake_in_those_aged_70_by_ccg98910[[#This Row],[Number of adults aged 76 vaccinated in quarter 1]]/uptake_in_those_aged_70_by_ccg98910[[#This Row],[Number of adults aged 76 eligible in quarter 1]]*100</f>
        <v>9.421112372304199</v>
      </c>
      <c r="AM101" s="21">
        <v>3467</v>
      </c>
      <c r="AN101" s="21">
        <v>268</v>
      </c>
      <c r="AO101" s="25">
        <f>uptake_in_those_aged_70_by_ccg98910[[#This Row],[Number of adults aged 77 vaccinated in quarter 1]]/uptake_in_those_aged_70_by_ccg98910[[#This Row],[Number of adults aged 77 eligible in quarter 1]]*100</f>
        <v>7.7300259590423996</v>
      </c>
      <c r="AP101" s="21">
        <v>3807</v>
      </c>
      <c r="AQ101" s="21">
        <v>216</v>
      </c>
      <c r="AR101" s="25">
        <f>uptake_in_those_aged_70_by_ccg98910[[#This Row],[Number of adults aged 78 vaccinated in quarter 1]]/uptake_in_those_aged_70_by_ccg98910[[#This Row],[Number of adults aged 78 eligible in quarter 1]]*100</f>
        <v>5.6737588652482271</v>
      </c>
      <c r="AS101" s="21">
        <v>2964</v>
      </c>
      <c r="AT101" s="21">
        <v>147</v>
      </c>
      <c r="AU101" s="20">
        <f>uptake_in_those_aged_70_by_ccg98910[[#This Row],[Number of adults aged 79 vaccinated in quarter 1]]/uptake_in_those_aged_70_by_ccg98910[[#This Row],[Number of adults aged 79 eligible in quarter 1]]*100</f>
        <v>4.9595141700404861</v>
      </c>
      <c r="AV101" s="21">
        <v>2670</v>
      </c>
      <c r="AW101" s="21">
        <v>99</v>
      </c>
      <c r="AX101" s="25">
        <f>uptake_in_those_aged_70_by_ccg98910[[#This Row],[Number of adults aged 80 vaccinated in quarter 1]]/uptake_in_those_aged_70_by_ccg98910[[#This Row],[Number of adults aged 80 eligible in quarter 1]]*100</f>
        <v>3.707865168539326</v>
      </c>
    </row>
    <row r="102" spans="1:50" x14ac:dyDescent="0.2">
      <c r="A102" t="s">
        <v>520</v>
      </c>
      <c r="B102" t="s">
        <v>521</v>
      </c>
      <c r="C102">
        <v>2514</v>
      </c>
      <c r="D102">
        <v>124</v>
      </c>
      <c r="E102" s="20">
        <f>uptake_in_those_aged_70_by_ccg98910[[#This Row],[Number of adults aged 65 vaccinated in quarter 1]]/uptake_in_those_aged_70_by_ccg98910[[#This Row],[Number of adults aged 65 eligible in quarter 1]]*100</f>
        <v>4.9323786793953852</v>
      </c>
      <c r="F102" s="35">
        <v>2557</v>
      </c>
      <c r="G102" s="35">
        <v>826</v>
      </c>
      <c r="H102" s="20">
        <f>uptake_in_those_aged_70_by_ccg98910[[#This Row],[Number of adults aged 66 vaccinated in quarter 1]]/uptake_in_those_aged_70_by_ccg98910[[#This Row],[Number of adults aged 66 eligible in quarter 1]]*100</f>
        <v>32.303480641376616</v>
      </c>
      <c r="I102" s="21">
        <v>2500</v>
      </c>
      <c r="J102">
        <v>102</v>
      </c>
      <c r="K102" s="20">
        <f>uptake_in_those_aged_70_by_ccg98910[[#This Row],[Number of adults aged 67 vaccinated in quarter 1]]/uptake_in_those_aged_70_by_ccg98910[[#This Row],[Number of adults aged 67 eligible in quarter 1]]*100</f>
        <v>4.08</v>
      </c>
      <c r="L102" s="21">
        <v>2404</v>
      </c>
      <c r="M102" s="21">
        <v>49</v>
      </c>
      <c r="N102" s="25">
        <f>uptake_in_those_aged_70_by_ccg98910[[#This Row],[Number of adults aged 68 vaccinated in quarter 1]]/uptake_in_those_aged_70_by_ccg98910[[#This Row],[Number of adults aged 68 eligible in quarter 1]]*100</f>
        <v>2.038269550748752</v>
      </c>
      <c r="O102" s="21">
        <v>2268</v>
      </c>
      <c r="P102" s="21">
        <v>50</v>
      </c>
      <c r="Q102" s="25">
        <f>uptake_in_those_aged_70_by_ccg98910[[#This Row],[Number of adults aged 69 vaccinated in quarter 1]]/uptake_in_those_aged_70_by_ccg98910[[#This Row],[Number of adults aged 69 eligible in quarter 1]]*100</f>
        <v>2.204585537918871</v>
      </c>
      <c r="R102" s="21">
        <v>2099</v>
      </c>
      <c r="S102" s="21">
        <v>214</v>
      </c>
      <c r="T102" s="20">
        <f>uptake_in_those_aged_70_by_ccg98910[[#This Row],[Number of adults aged 70 vaccinated in quarter 1]]/uptake_in_those_aged_70_by_ccg98910[[#This Row],[Number of adults aged 70 eligible in quarter 1]]*100</f>
        <v>10.195331110052406</v>
      </c>
      <c r="U102">
        <v>2039</v>
      </c>
      <c r="V102">
        <v>915</v>
      </c>
      <c r="W102" s="20">
        <f>uptake_in_those_aged_70_by_ccg98910[[#This Row],[Number of adults aged 71 vaccinated in quarter 1]]/uptake_in_those_aged_70_by_ccg98910[[#This Row],[Number of adults aged 71 eligible in quarter 1]]*100</f>
        <v>44.874938695438942</v>
      </c>
      <c r="X102">
        <v>2023</v>
      </c>
      <c r="Y102">
        <v>588</v>
      </c>
      <c r="Z102" s="20">
        <f>uptake_in_those_aged_70_by_ccg98910[[#This Row],[Number of adults aged 72 vaccinated in quarter 1]]/uptake_in_those_aged_70_by_ccg98910[[#This Row],[Number of adults aged 72 eligible in quarter 1]]*100</f>
        <v>29.065743944636679</v>
      </c>
      <c r="AA102" s="21">
        <v>1936</v>
      </c>
      <c r="AB102" s="21">
        <v>355</v>
      </c>
      <c r="AC102" s="25">
        <f>uptake_in_those_aged_70_by_ccg98910[[#This Row],[Number of adults aged 73 vaccinated in quarter 1]]/uptake_in_those_aged_70_by_ccg98910[[#This Row],[Number of adults aged 73 eligible in quarter 1]]*100</f>
        <v>18.336776859504134</v>
      </c>
      <c r="AD102" s="21">
        <v>1885</v>
      </c>
      <c r="AE102" s="21">
        <v>214</v>
      </c>
      <c r="AF102" s="20">
        <f>uptake_in_those_aged_70_by_ccg98910[[#This Row],[Number of adults aged 74 vaccinated in quarter 1]]/uptake_in_those_aged_70_by_ccg98910[[#This Row],[Number of adults aged 74 eligible in quarter 1]]*100</f>
        <v>11.352785145888594</v>
      </c>
      <c r="AG102" s="21">
        <v>1933</v>
      </c>
      <c r="AH102" s="21">
        <v>179</v>
      </c>
      <c r="AI102" s="20">
        <f>uptake_in_those_aged_70_by_ccg98910[[#This Row],[Number of adults aged 75 vaccinated in quarter 1]]/uptake_in_those_aged_70_by_ccg98910[[#This Row],[Number of adults aged 75 eligible in quarter 1]]*100</f>
        <v>9.2602172788411785</v>
      </c>
      <c r="AJ102" s="21">
        <v>1912</v>
      </c>
      <c r="AK102" s="21">
        <v>127</v>
      </c>
      <c r="AL102" s="20">
        <f>uptake_in_those_aged_70_by_ccg98910[[#This Row],[Number of adults aged 76 vaccinated in quarter 1]]/uptake_in_those_aged_70_by_ccg98910[[#This Row],[Number of adults aged 76 eligible in quarter 1]]*100</f>
        <v>6.6422594142259417</v>
      </c>
      <c r="AM102" s="21">
        <v>2047</v>
      </c>
      <c r="AN102" s="21">
        <v>123</v>
      </c>
      <c r="AO102" s="25">
        <f>uptake_in_those_aged_70_by_ccg98910[[#This Row],[Number of adults aged 77 vaccinated in quarter 1]]/uptake_in_those_aged_70_by_ccg98910[[#This Row],[Number of adults aged 77 eligible in quarter 1]]*100</f>
        <v>6.0087933561309228</v>
      </c>
      <c r="AP102" s="21">
        <v>2188</v>
      </c>
      <c r="AQ102" s="21">
        <v>102</v>
      </c>
      <c r="AR102" s="25">
        <f>uptake_in_those_aged_70_by_ccg98910[[#This Row],[Number of adults aged 78 vaccinated in quarter 1]]/uptake_in_those_aged_70_by_ccg98910[[#This Row],[Number of adults aged 78 eligible in quarter 1]]*100</f>
        <v>4.6617915904936016</v>
      </c>
      <c r="AS102" s="21">
        <v>1586</v>
      </c>
      <c r="AT102" s="21">
        <v>41</v>
      </c>
      <c r="AU102" s="20">
        <f>uptake_in_those_aged_70_by_ccg98910[[#This Row],[Number of adults aged 79 vaccinated in quarter 1]]/uptake_in_those_aged_70_by_ccg98910[[#This Row],[Number of adults aged 79 eligible in quarter 1]]*100</f>
        <v>2.5851197982345524</v>
      </c>
      <c r="AV102" s="21">
        <v>1458</v>
      </c>
      <c r="AW102" s="21">
        <v>34</v>
      </c>
      <c r="AX102" s="25">
        <f>uptake_in_those_aged_70_by_ccg98910[[#This Row],[Number of adults aged 80 vaccinated in quarter 1]]/uptake_in_those_aged_70_by_ccg98910[[#This Row],[Number of adults aged 80 eligible in quarter 1]]*100</f>
        <v>2.3319615912208507</v>
      </c>
    </row>
    <row r="103" spans="1:50" x14ac:dyDescent="0.2">
      <c r="A103" t="s">
        <v>522</v>
      </c>
      <c r="B103" t="s">
        <v>523</v>
      </c>
      <c r="C103">
        <v>92</v>
      </c>
      <c r="D103">
        <v>4</v>
      </c>
      <c r="E103" s="20">
        <f>uptake_in_those_aged_70_by_ccg98910[[#This Row],[Number of adults aged 65 vaccinated in quarter 1]]/uptake_in_those_aged_70_by_ccg98910[[#This Row],[Number of adults aged 65 eligible in quarter 1]]*100</f>
        <v>4.3478260869565215</v>
      </c>
      <c r="F103" s="35">
        <v>97</v>
      </c>
      <c r="G103" s="35">
        <v>20</v>
      </c>
      <c r="H103" s="20">
        <f>uptake_in_those_aged_70_by_ccg98910[[#This Row],[Number of adults aged 66 vaccinated in quarter 1]]/uptake_in_those_aged_70_by_ccg98910[[#This Row],[Number of adults aged 66 eligible in quarter 1]]*100</f>
        <v>20.618556701030926</v>
      </c>
      <c r="I103" s="21">
        <v>89</v>
      </c>
      <c r="J103">
        <v>1</v>
      </c>
      <c r="K103" s="20">
        <f>uptake_in_those_aged_70_by_ccg98910[[#This Row],[Number of adults aged 67 vaccinated in quarter 1]]/uptake_in_those_aged_70_by_ccg98910[[#This Row],[Number of adults aged 67 eligible in quarter 1]]*100</f>
        <v>1.1235955056179776</v>
      </c>
      <c r="L103" s="21">
        <v>69</v>
      </c>
      <c r="M103" s="21">
        <v>1</v>
      </c>
      <c r="N103" s="25">
        <f>uptake_in_those_aged_70_by_ccg98910[[#This Row],[Number of adults aged 68 vaccinated in quarter 1]]/uptake_in_those_aged_70_by_ccg98910[[#This Row],[Number of adults aged 68 eligible in quarter 1]]*100</f>
        <v>1.4492753623188406</v>
      </c>
      <c r="O103" s="21">
        <v>73</v>
      </c>
      <c r="P103" s="21">
        <v>0</v>
      </c>
      <c r="Q103" s="25">
        <f>uptake_in_those_aged_70_by_ccg98910[[#This Row],[Number of adults aged 69 vaccinated in quarter 1]]/uptake_in_those_aged_70_by_ccg98910[[#This Row],[Number of adults aged 69 eligible in quarter 1]]*100</f>
        <v>0</v>
      </c>
      <c r="R103" s="21">
        <v>92</v>
      </c>
      <c r="S103" s="21">
        <v>12</v>
      </c>
      <c r="T103" s="20">
        <f>uptake_in_those_aged_70_by_ccg98910[[#This Row],[Number of adults aged 70 vaccinated in quarter 1]]/uptake_in_those_aged_70_by_ccg98910[[#This Row],[Number of adults aged 70 eligible in quarter 1]]*100</f>
        <v>13.043478260869565</v>
      </c>
      <c r="U103">
        <v>56</v>
      </c>
      <c r="V103">
        <v>28</v>
      </c>
      <c r="W103" s="20">
        <f>uptake_in_those_aged_70_by_ccg98910[[#This Row],[Number of adults aged 71 vaccinated in quarter 1]]/uptake_in_those_aged_70_by_ccg98910[[#This Row],[Number of adults aged 71 eligible in quarter 1]]*100</f>
        <v>50</v>
      </c>
      <c r="X103">
        <v>70</v>
      </c>
      <c r="Y103">
        <v>26</v>
      </c>
      <c r="Z103" s="20">
        <f>uptake_in_those_aged_70_by_ccg98910[[#This Row],[Number of adults aged 72 vaccinated in quarter 1]]/uptake_in_those_aged_70_by_ccg98910[[#This Row],[Number of adults aged 72 eligible in quarter 1]]*100</f>
        <v>37.142857142857146</v>
      </c>
      <c r="AA103" s="21">
        <v>84</v>
      </c>
      <c r="AB103" s="21">
        <v>23</v>
      </c>
      <c r="AC103" s="25">
        <f>uptake_in_those_aged_70_by_ccg98910[[#This Row],[Number of adults aged 73 vaccinated in quarter 1]]/uptake_in_those_aged_70_by_ccg98910[[#This Row],[Number of adults aged 73 eligible in quarter 1]]*100</f>
        <v>27.380952380952383</v>
      </c>
      <c r="AD103" s="21">
        <v>71</v>
      </c>
      <c r="AE103" s="21">
        <v>13</v>
      </c>
      <c r="AF103" s="20">
        <f>uptake_in_those_aged_70_by_ccg98910[[#This Row],[Number of adults aged 74 vaccinated in quarter 1]]/uptake_in_those_aged_70_by_ccg98910[[#This Row],[Number of adults aged 74 eligible in quarter 1]]*100</f>
        <v>18.30985915492958</v>
      </c>
      <c r="AG103" s="21">
        <v>52</v>
      </c>
      <c r="AH103" s="21">
        <v>6</v>
      </c>
      <c r="AI103" s="20">
        <f>uptake_in_those_aged_70_by_ccg98910[[#This Row],[Number of adults aged 75 vaccinated in quarter 1]]/uptake_in_those_aged_70_by_ccg98910[[#This Row],[Number of adults aged 75 eligible in quarter 1]]*100</f>
        <v>11.538461538461538</v>
      </c>
      <c r="AJ103" s="21">
        <v>61</v>
      </c>
      <c r="AK103" s="21">
        <v>5</v>
      </c>
      <c r="AL103" s="20">
        <f>uptake_in_those_aged_70_by_ccg98910[[#This Row],[Number of adults aged 76 vaccinated in quarter 1]]/uptake_in_those_aged_70_by_ccg98910[[#This Row],[Number of adults aged 76 eligible in quarter 1]]*100</f>
        <v>8.1967213114754092</v>
      </c>
      <c r="AM103" s="21">
        <v>68</v>
      </c>
      <c r="AN103" s="21">
        <v>7</v>
      </c>
      <c r="AO103" s="25">
        <f>uptake_in_those_aged_70_by_ccg98910[[#This Row],[Number of adults aged 77 vaccinated in quarter 1]]/uptake_in_those_aged_70_by_ccg98910[[#This Row],[Number of adults aged 77 eligible in quarter 1]]*100</f>
        <v>10.294117647058822</v>
      </c>
      <c r="AP103" s="21">
        <v>72</v>
      </c>
      <c r="AQ103" s="21">
        <v>3</v>
      </c>
      <c r="AR103" s="25">
        <f>uptake_in_those_aged_70_by_ccg98910[[#This Row],[Number of adults aged 78 vaccinated in quarter 1]]/uptake_in_those_aged_70_by_ccg98910[[#This Row],[Number of adults aged 78 eligible in quarter 1]]*100</f>
        <v>4.1666666666666661</v>
      </c>
      <c r="AS103" s="21">
        <v>52</v>
      </c>
      <c r="AT103" s="21">
        <v>3</v>
      </c>
      <c r="AU103" s="20">
        <f>uptake_in_those_aged_70_by_ccg98910[[#This Row],[Number of adults aged 79 vaccinated in quarter 1]]/uptake_in_those_aged_70_by_ccg98910[[#This Row],[Number of adults aged 79 eligible in quarter 1]]*100</f>
        <v>5.7692307692307692</v>
      </c>
      <c r="AV103" s="21">
        <v>53</v>
      </c>
      <c r="AW103" s="21">
        <v>1</v>
      </c>
      <c r="AX103" s="25">
        <f>uptake_in_those_aged_70_by_ccg98910[[#This Row],[Number of adults aged 80 vaccinated in quarter 1]]/uptake_in_those_aged_70_by_ccg98910[[#This Row],[Number of adults aged 80 eligible in quarter 1]]*100</f>
        <v>1.8867924528301887</v>
      </c>
    </row>
    <row r="104" spans="1:50" x14ac:dyDescent="0.2">
      <c r="A104" t="s">
        <v>524</v>
      </c>
      <c r="B104" t="s">
        <v>525</v>
      </c>
      <c r="C104">
        <v>2070</v>
      </c>
      <c r="D104">
        <v>98</v>
      </c>
      <c r="E104" s="20">
        <f>uptake_in_those_aged_70_by_ccg98910[[#This Row],[Number of adults aged 65 vaccinated in quarter 1]]/uptake_in_those_aged_70_by_ccg98910[[#This Row],[Number of adults aged 65 eligible in quarter 1]]*100</f>
        <v>4.7342995169082132</v>
      </c>
      <c r="F104" s="35">
        <v>1949</v>
      </c>
      <c r="G104" s="35">
        <v>419</v>
      </c>
      <c r="H104" s="20">
        <f>uptake_in_those_aged_70_by_ccg98910[[#This Row],[Number of adults aged 66 vaccinated in quarter 1]]/uptake_in_those_aged_70_by_ccg98910[[#This Row],[Number of adults aged 66 eligible in quarter 1]]*100</f>
        <v>21.498204207285788</v>
      </c>
      <c r="I104" s="21">
        <v>1837</v>
      </c>
      <c r="J104">
        <v>71</v>
      </c>
      <c r="K104" s="20">
        <f>uptake_in_those_aged_70_by_ccg98910[[#This Row],[Number of adults aged 67 vaccinated in quarter 1]]/uptake_in_those_aged_70_by_ccg98910[[#This Row],[Number of adults aged 67 eligible in quarter 1]]*100</f>
        <v>3.8649972781709305</v>
      </c>
      <c r="L104" s="21">
        <v>1592</v>
      </c>
      <c r="M104" s="21">
        <v>29</v>
      </c>
      <c r="N104" s="25">
        <f>uptake_in_those_aged_70_by_ccg98910[[#This Row],[Number of adults aged 68 vaccinated in quarter 1]]/uptake_in_those_aged_70_by_ccg98910[[#This Row],[Number of adults aged 68 eligible in quarter 1]]*100</f>
        <v>1.8216080402010049</v>
      </c>
      <c r="O104" s="21">
        <v>1585</v>
      </c>
      <c r="P104" s="21">
        <v>41</v>
      </c>
      <c r="Q104" s="25">
        <f>uptake_in_those_aged_70_by_ccg98910[[#This Row],[Number of adults aged 69 vaccinated in quarter 1]]/uptake_in_those_aged_70_by_ccg98910[[#This Row],[Number of adults aged 69 eligible in quarter 1]]*100</f>
        <v>2.5867507886435335</v>
      </c>
      <c r="R104" s="21">
        <v>1407</v>
      </c>
      <c r="S104" s="21">
        <v>118</v>
      </c>
      <c r="T104" s="20">
        <f>uptake_in_those_aged_70_by_ccg98910[[#This Row],[Number of adults aged 70 vaccinated in quarter 1]]/uptake_in_those_aged_70_by_ccg98910[[#This Row],[Number of adults aged 70 eligible in quarter 1]]*100</f>
        <v>8.3866382373845063</v>
      </c>
      <c r="U104">
        <v>1357</v>
      </c>
      <c r="V104">
        <v>399</v>
      </c>
      <c r="W104" s="20">
        <f>uptake_in_those_aged_70_by_ccg98910[[#This Row],[Number of adults aged 71 vaccinated in quarter 1]]/uptake_in_those_aged_70_by_ccg98910[[#This Row],[Number of adults aged 71 eligible in quarter 1]]*100</f>
        <v>29.403095062638172</v>
      </c>
      <c r="X104">
        <v>1210</v>
      </c>
      <c r="Y104">
        <v>327</v>
      </c>
      <c r="Z104" s="20">
        <f>uptake_in_those_aged_70_by_ccg98910[[#This Row],[Number of adults aged 72 vaccinated in quarter 1]]/uptake_in_those_aged_70_by_ccg98910[[#This Row],[Number of adults aged 72 eligible in quarter 1]]*100</f>
        <v>27.024793388429753</v>
      </c>
      <c r="AA104" s="21">
        <v>1168</v>
      </c>
      <c r="AB104" s="21">
        <v>230</v>
      </c>
      <c r="AC104" s="25">
        <f>uptake_in_those_aged_70_by_ccg98910[[#This Row],[Number of adults aged 73 vaccinated in quarter 1]]/uptake_in_those_aged_70_by_ccg98910[[#This Row],[Number of adults aged 73 eligible in quarter 1]]*100</f>
        <v>19.69178082191781</v>
      </c>
      <c r="AD104" s="21">
        <v>1092</v>
      </c>
      <c r="AE104" s="21">
        <v>137</v>
      </c>
      <c r="AF104" s="20">
        <f>uptake_in_those_aged_70_by_ccg98910[[#This Row],[Number of adults aged 74 vaccinated in quarter 1]]/uptake_in_those_aged_70_by_ccg98910[[#This Row],[Number of adults aged 74 eligible in quarter 1]]*100</f>
        <v>12.545787545787546</v>
      </c>
      <c r="AG104" s="21">
        <v>1005</v>
      </c>
      <c r="AH104" s="21">
        <v>104</v>
      </c>
      <c r="AI104" s="20">
        <f>uptake_in_those_aged_70_by_ccg98910[[#This Row],[Number of adults aged 75 vaccinated in quarter 1]]/uptake_in_those_aged_70_by_ccg98910[[#This Row],[Number of adults aged 75 eligible in quarter 1]]*100</f>
        <v>10.348258706467661</v>
      </c>
      <c r="AJ104" s="21">
        <v>971</v>
      </c>
      <c r="AK104" s="21">
        <v>63</v>
      </c>
      <c r="AL104" s="20">
        <f>uptake_in_those_aged_70_by_ccg98910[[#This Row],[Number of adults aged 76 vaccinated in quarter 1]]/uptake_in_those_aged_70_by_ccg98910[[#This Row],[Number of adults aged 76 eligible in quarter 1]]*100</f>
        <v>6.4881565396498457</v>
      </c>
      <c r="AM104" s="21">
        <v>943</v>
      </c>
      <c r="AN104" s="21">
        <v>50</v>
      </c>
      <c r="AO104" s="25">
        <f>uptake_in_those_aged_70_by_ccg98910[[#This Row],[Number of adults aged 77 vaccinated in quarter 1]]/uptake_in_those_aged_70_by_ccg98910[[#This Row],[Number of adults aged 77 eligible in quarter 1]]*100</f>
        <v>5.3022269353128317</v>
      </c>
      <c r="AP104" s="21">
        <v>994</v>
      </c>
      <c r="AQ104" s="21">
        <v>39</v>
      </c>
      <c r="AR104" s="25">
        <f>uptake_in_those_aged_70_by_ccg98910[[#This Row],[Number of adults aged 78 vaccinated in quarter 1]]/uptake_in_those_aged_70_by_ccg98910[[#This Row],[Number of adults aged 78 eligible in quarter 1]]*100</f>
        <v>3.9235412474849096</v>
      </c>
      <c r="AS104" s="21">
        <v>799</v>
      </c>
      <c r="AT104" s="21">
        <v>26</v>
      </c>
      <c r="AU104" s="20">
        <f>uptake_in_those_aged_70_by_ccg98910[[#This Row],[Number of adults aged 79 vaccinated in quarter 1]]/uptake_in_those_aged_70_by_ccg98910[[#This Row],[Number of adults aged 79 eligible in quarter 1]]*100</f>
        <v>3.2540675844806008</v>
      </c>
      <c r="AV104" s="21">
        <v>660</v>
      </c>
      <c r="AW104" s="21">
        <v>20</v>
      </c>
      <c r="AX104" s="25">
        <f>uptake_in_those_aged_70_by_ccg98910[[#This Row],[Number of adults aged 80 vaccinated in quarter 1]]/uptake_in_those_aged_70_by_ccg98910[[#This Row],[Number of adults aged 80 eligible in quarter 1]]*100</f>
        <v>3.0303030303030303</v>
      </c>
    </row>
    <row r="105" spans="1:50" x14ac:dyDescent="0.2">
      <c r="A105" t="s">
        <v>526</v>
      </c>
      <c r="B105" t="s">
        <v>527</v>
      </c>
      <c r="C105">
        <v>4248</v>
      </c>
      <c r="D105">
        <v>144</v>
      </c>
      <c r="E105" s="20">
        <f>uptake_in_those_aged_70_by_ccg98910[[#This Row],[Number of adults aged 65 vaccinated in quarter 1]]/uptake_in_those_aged_70_by_ccg98910[[#This Row],[Number of adults aged 65 eligible in quarter 1]]*100</f>
        <v>3.3898305084745761</v>
      </c>
      <c r="F105" s="35">
        <v>4005</v>
      </c>
      <c r="G105" s="35">
        <v>976</v>
      </c>
      <c r="H105" s="20">
        <f>uptake_in_those_aged_70_by_ccg98910[[#This Row],[Number of adults aged 66 vaccinated in quarter 1]]/uptake_in_those_aged_70_by_ccg98910[[#This Row],[Number of adults aged 66 eligible in quarter 1]]*100</f>
        <v>24.369538077403245</v>
      </c>
      <c r="I105" s="21">
        <v>3919</v>
      </c>
      <c r="J105">
        <v>135</v>
      </c>
      <c r="K105" s="20">
        <f>uptake_in_those_aged_70_by_ccg98910[[#This Row],[Number of adults aged 67 vaccinated in quarter 1]]/uptake_in_those_aged_70_by_ccg98910[[#This Row],[Number of adults aged 67 eligible in quarter 1]]*100</f>
        <v>3.4447563153865781</v>
      </c>
      <c r="L105" s="21">
        <v>3662</v>
      </c>
      <c r="M105" s="21">
        <v>71</v>
      </c>
      <c r="N105" s="25">
        <f>uptake_in_those_aged_70_by_ccg98910[[#This Row],[Number of adults aged 68 vaccinated in quarter 1]]/uptake_in_those_aged_70_by_ccg98910[[#This Row],[Number of adults aged 68 eligible in quarter 1]]*100</f>
        <v>1.9388312397596943</v>
      </c>
      <c r="O105" s="21">
        <v>3520</v>
      </c>
      <c r="P105" s="21">
        <v>80</v>
      </c>
      <c r="Q105" s="25">
        <f>uptake_in_those_aged_70_by_ccg98910[[#This Row],[Number of adults aged 69 vaccinated in quarter 1]]/uptake_in_those_aged_70_by_ccg98910[[#This Row],[Number of adults aged 69 eligible in quarter 1]]*100</f>
        <v>2.2727272727272729</v>
      </c>
      <c r="R105" s="21">
        <v>3352</v>
      </c>
      <c r="S105" s="21">
        <v>230</v>
      </c>
      <c r="T105" s="20">
        <f>uptake_in_those_aged_70_by_ccg98910[[#This Row],[Number of adults aged 70 vaccinated in quarter 1]]/uptake_in_those_aged_70_by_ccg98910[[#This Row],[Number of adults aged 70 eligible in quarter 1]]*100</f>
        <v>6.8615751789976125</v>
      </c>
      <c r="U105">
        <v>3166</v>
      </c>
      <c r="V105">
        <v>1158</v>
      </c>
      <c r="W105" s="20">
        <f>uptake_in_those_aged_70_by_ccg98910[[#This Row],[Number of adults aged 71 vaccinated in quarter 1]]/uptake_in_those_aged_70_by_ccg98910[[#This Row],[Number of adults aged 71 eligible in quarter 1]]*100</f>
        <v>36.576121288692356</v>
      </c>
      <c r="X105">
        <v>3015</v>
      </c>
      <c r="Y105">
        <v>913</v>
      </c>
      <c r="Z105" s="20">
        <f>uptake_in_those_aged_70_by_ccg98910[[#This Row],[Number of adults aged 72 vaccinated in quarter 1]]/uptake_in_those_aged_70_by_ccg98910[[#This Row],[Number of adults aged 72 eligible in quarter 1]]*100</f>
        <v>30.281923714759536</v>
      </c>
      <c r="AA105" s="21">
        <v>3012</v>
      </c>
      <c r="AB105" s="21">
        <v>570</v>
      </c>
      <c r="AC105" s="25">
        <f>uptake_in_those_aged_70_by_ccg98910[[#This Row],[Number of adults aged 73 vaccinated in quarter 1]]/uptake_in_those_aged_70_by_ccg98910[[#This Row],[Number of adults aged 73 eligible in quarter 1]]*100</f>
        <v>18.924302788844621</v>
      </c>
      <c r="AD105" s="21">
        <v>2937</v>
      </c>
      <c r="AE105" s="21">
        <v>352</v>
      </c>
      <c r="AF105" s="20">
        <f>uptake_in_those_aged_70_by_ccg98910[[#This Row],[Number of adults aged 74 vaccinated in quarter 1]]/uptake_in_those_aged_70_by_ccg98910[[#This Row],[Number of adults aged 74 eligible in quarter 1]]*100</f>
        <v>11.985018726591761</v>
      </c>
      <c r="AG105" s="21">
        <v>2956</v>
      </c>
      <c r="AH105" s="21">
        <v>277</v>
      </c>
      <c r="AI105" s="20">
        <f>uptake_in_those_aged_70_by_ccg98910[[#This Row],[Number of adults aged 75 vaccinated in quarter 1]]/uptake_in_those_aged_70_by_ccg98910[[#This Row],[Number of adults aged 75 eligible in quarter 1]]*100</f>
        <v>9.3707713125845729</v>
      </c>
      <c r="AJ105" s="21">
        <v>2796</v>
      </c>
      <c r="AK105" s="21">
        <v>206</v>
      </c>
      <c r="AL105" s="20">
        <f>uptake_in_those_aged_70_by_ccg98910[[#This Row],[Number of adults aged 76 vaccinated in quarter 1]]/uptake_in_those_aged_70_by_ccg98910[[#This Row],[Number of adults aged 76 eligible in quarter 1]]*100</f>
        <v>7.3676680972818307</v>
      </c>
      <c r="AM105" s="21">
        <v>2706</v>
      </c>
      <c r="AN105" s="21">
        <v>133</v>
      </c>
      <c r="AO105" s="25">
        <f>uptake_in_those_aged_70_by_ccg98910[[#This Row],[Number of adults aged 77 vaccinated in quarter 1]]/uptake_in_those_aged_70_by_ccg98910[[#This Row],[Number of adults aged 77 eligible in quarter 1]]*100</f>
        <v>4.9150036954915004</v>
      </c>
      <c r="AP105" s="21">
        <v>2885</v>
      </c>
      <c r="AQ105" s="21">
        <v>122</v>
      </c>
      <c r="AR105" s="25">
        <f>uptake_in_those_aged_70_by_ccg98910[[#This Row],[Number of adults aged 78 vaccinated in quarter 1]]/uptake_in_those_aged_70_by_ccg98910[[#This Row],[Number of adults aged 78 eligible in quarter 1]]*100</f>
        <v>4.2287694974003465</v>
      </c>
      <c r="AS105" s="21">
        <v>2418</v>
      </c>
      <c r="AT105" s="21">
        <v>89</v>
      </c>
      <c r="AU105" s="20">
        <f>uptake_in_those_aged_70_by_ccg98910[[#This Row],[Number of adults aged 79 vaccinated in quarter 1]]/uptake_in_those_aged_70_by_ccg98910[[#This Row],[Number of adults aged 79 eligible in quarter 1]]*100</f>
        <v>3.6807278742762612</v>
      </c>
      <c r="AV105" s="21">
        <v>2167</v>
      </c>
      <c r="AW105" s="21">
        <v>66</v>
      </c>
      <c r="AX105" s="25">
        <f>uptake_in_those_aged_70_by_ccg98910[[#This Row],[Number of adults aged 80 vaccinated in quarter 1]]/uptake_in_those_aged_70_by_ccg98910[[#This Row],[Number of adults aged 80 eligible in quarter 1]]*100</f>
        <v>3.0456852791878175</v>
      </c>
    </row>
    <row r="106" spans="1:50" x14ac:dyDescent="0.2">
      <c r="A106" t="s">
        <v>528</v>
      </c>
      <c r="B106" t="s">
        <v>529</v>
      </c>
      <c r="C106">
        <v>2635</v>
      </c>
      <c r="D106">
        <v>75</v>
      </c>
      <c r="E106" s="20">
        <f>uptake_in_those_aged_70_by_ccg98910[[#This Row],[Number of adults aged 65 vaccinated in quarter 1]]/uptake_in_those_aged_70_by_ccg98910[[#This Row],[Number of adults aged 65 eligible in quarter 1]]*100</f>
        <v>2.8462998102466792</v>
      </c>
      <c r="F106" s="35">
        <v>2366</v>
      </c>
      <c r="G106" s="35">
        <v>543</v>
      </c>
      <c r="H106" s="20">
        <f>uptake_in_those_aged_70_by_ccg98910[[#This Row],[Number of adults aged 66 vaccinated in quarter 1]]/uptake_in_those_aged_70_by_ccg98910[[#This Row],[Number of adults aged 66 eligible in quarter 1]]*100</f>
        <v>22.950126796280642</v>
      </c>
      <c r="I106" s="21">
        <v>2311</v>
      </c>
      <c r="J106">
        <v>55</v>
      </c>
      <c r="K106" s="20">
        <f>uptake_in_those_aged_70_by_ccg98910[[#This Row],[Number of adults aged 67 vaccinated in quarter 1]]/uptake_in_those_aged_70_by_ccg98910[[#This Row],[Number of adults aged 67 eligible in quarter 1]]*100</f>
        <v>2.3799221116399827</v>
      </c>
      <c r="L106" s="21">
        <v>2178</v>
      </c>
      <c r="M106" s="21">
        <v>41</v>
      </c>
      <c r="N106" s="25">
        <f>uptake_in_those_aged_70_by_ccg98910[[#This Row],[Number of adults aged 68 vaccinated in quarter 1]]/uptake_in_those_aged_70_by_ccg98910[[#This Row],[Number of adults aged 68 eligible in quarter 1]]*100</f>
        <v>1.8824609733700643</v>
      </c>
      <c r="O106" s="21">
        <v>2104</v>
      </c>
      <c r="P106" s="21">
        <v>41</v>
      </c>
      <c r="Q106" s="25">
        <f>uptake_in_those_aged_70_by_ccg98910[[#This Row],[Number of adults aged 69 vaccinated in quarter 1]]/uptake_in_those_aged_70_by_ccg98910[[#This Row],[Number of adults aged 69 eligible in quarter 1]]*100</f>
        <v>1.9486692015209126</v>
      </c>
      <c r="R106" s="21">
        <v>2004</v>
      </c>
      <c r="S106" s="21">
        <v>145</v>
      </c>
      <c r="T106" s="20">
        <f>uptake_in_those_aged_70_by_ccg98910[[#This Row],[Number of adults aged 70 vaccinated in quarter 1]]/uptake_in_those_aged_70_by_ccg98910[[#This Row],[Number of adults aged 70 eligible in quarter 1]]*100</f>
        <v>7.235528942115768</v>
      </c>
      <c r="U106">
        <v>1877</v>
      </c>
      <c r="V106">
        <v>726</v>
      </c>
      <c r="W106" s="20">
        <f>uptake_in_those_aged_70_by_ccg98910[[#This Row],[Number of adults aged 71 vaccinated in quarter 1]]/uptake_in_those_aged_70_by_ccg98910[[#This Row],[Number of adults aged 71 eligible in quarter 1]]*100</f>
        <v>38.678742674480553</v>
      </c>
      <c r="X106">
        <v>1819</v>
      </c>
      <c r="Y106">
        <v>490</v>
      </c>
      <c r="Z106" s="20">
        <f>uptake_in_those_aged_70_by_ccg98910[[#This Row],[Number of adults aged 72 vaccinated in quarter 1]]/uptake_in_those_aged_70_by_ccg98910[[#This Row],[Number of adults aged 72 eligible in quarter 1]]*100</f>
        <v>26.937877954920285</v>
      </c>
      <c r="AA106" s="21">
        <v>1840</v>
      </c>
      <c r="AB106" s="21">
        <v>301</v>
      </c>
      <c r="AC106" s="25">
        <f>uptake_in_those_aged_70_by_ccg98910[[#This Row],[Number of adults aged 73 vaccinated in quarter 1]]/uptake_in_those_aged_70_by_ccg98910[[#This Row],[Number of adults aged 73 eligible in quarter 1]]*100</f>
        <v>16.358695652173914</v>
      </c>
      <c r="AD106" s="21">
        <v>1810</v>
      </c>
      <c r="AE106" s="21">
        <v>234</v>
      </c>
      <c r="AF106" s="20">
        <f>uptake_in_those_aged_70_by_ccg98910[[#This Row],[Number of adults aged 74 vaccinated in quarter 1]]/uptake_in_those_aged_70_by_ccg98910[[#This Row],[Number of adults aged 74 eligible in quarter 1]]*100</f>
        <v>12.928176795580109</v>
      </c>
      <c r="AG106" s="21">
        <v>1677</v>
      </c>
      <c r="AH106" s="21">
        <v>194</v>
      </c>
      <c r="AI106" s="20">
        <f>uptake_in_those_aged_70_by_ccg98910[[#This Row],[Number of adults aged 75 vaccinated in quarter 1]]/uptake_in_those_aged_70_by_ccg98910[[#This Row],[Number of adults aged 75 eligible in quarter 1]]*100</f>
        <v>11.568276684555755</v>
      </c>
      <c r="AJ106" s="21">
        <v>1758</v>
      </c>
      <c r="AK106" s="21">
        <v>164</v>
      </c>
      <c r="AL106" s="20">
        <f>uptake_in_those_aged_70_by_ccg98910[[#This Row],[Number of adults aged 76 vaccinated in quarter 1]]/uptake_in_those_aged_70_by_ccg98910[[#This Row],[Number of adults aged 76 eligible in quarter 1]]*100</f>
        <v>9.3287827076222971</v>
      </c>
      <c r="AM106" s="21">
        <v>1856</v>
      </c>
      <c r="AN106" s="21">
        <v>120</v>
      </c>
      <c r="AO106" s="25">
        <f>uptake_in_those_aged_70_by_ccg98910[[#This Row],[Number of adults aged 77 vaccinated in quarter 1]]/uptake_in_those_aged_70_by_ccg98910[[#This Row],[Number of adults aged 77 eligible in quarter 1]]*100</f>
        <v>6.4655172413793105</v>
      </c>
      <c r="AP106" s="21">
        <v>1994</v>
      </c>
      <c r="AQ106" s="21">
        <v>120</v>
      </c>
      <c r="AR106" s="25">
        <f>uptake_in_those_aged_70_by_ccg98910[[#This Row],[Number of adults aged 78 vaccinated in quarter 1]]/uptake_in_those_aged_70_by_ccg98910[[#This Row],[Number of adults aged 78 eligible in quarter 1]]*100</f>
        <v>6.0180541624874619</v>
      </c>
      <c r="AS106" s="21">
        <v>1597</v>
      </c>
      <c r="AT106" s="21">
        <v>75</v>
      </c>
      <c r="AU106" s="20">
        <f>uptake_in_those_aged_70_by_ccg98910[[#This Row],[Number of adults aged 79 vaccinated in quarter 1]]/uptake_in_those_aged_70_by_ccg98910[[#This Row],[Number of adults aged 79 eligible in quarter 1]]*100</f>
        <v>4.6963055729492797</v>
      </c>
      <c r="AV106" s="21">
        <v>1343</v>
      </c>
      <c r="AW106" s="21">
        <v>55</v>
      </c>
      <c r="AX106" s="25">
        <f>uptake_in_those_aged_70_by_ccg98910[[#This Row],[Number of adults aged 80 vaccinated in quarter 1]]/uptake_in_those_aged_70_by_ccg98910[[#This Row],[Number of adults aged 80 eligible in quarter 1]]*100</f>
        <v>4.0953090096798217</v>
      </c>
    </row>
    <row r="107" spans="1:50" x14ac:dyDescent="0.2">
      <c r="A107" t="s">
        <v>530</v>
      </c>
      <c r="B107" t="s">
        <v>531</v>
      </c>
      <c r="C107">
        <v>3972</v>
      </c>
      <c r="D107">
        <v>148</v>
      </c>
      <c r="E107" s="20">
        <f>uptake_in_those_aged_70_by_ccg98910[[#This Row],[Number of adults aged 65 vaccinated in quarter 1]]/uptake_in_those_aged_70_by_ccg98910[[#This Row],[Number of adults aged 65 eligible in quarter 1]]*100</f>
        <v>3.726082578046324</v>
      </c>
      <c r="F107" s="35">
        <v>3666</v>
      </c>
      <c r="G107" s="35">
        <v>853</v>
      </c>
      <c r="H107" s="20">
        <f>uptake_in_those_aged_70_by_ccg98910[[#This Row],[Number of adults aged 66 vaccinated in quarter 1]]/uptake_in_those_aged_70_by_ccg98910[[#This Row],[Number of adults aged 66 eligible in quarter 1]]*100</f>
        <v>23.267866884888161</v>
      </c>
      <c r="I107" s="21">
        <v>3486</v>
      </c>
      <c r="J107">
        <v>151</v>
      </c>
      <c r="K107" s="20">
        <f>uptake_in_those_aged_70_by_ccg98910[[#This Row],[Number of adults aged 67 vaccinated in quarter 1]]/uptake_in_those_aged_70_by_ccg98910[[#This Row],[Number of adults aged 67 eligible in quarter 1]]*100</f>
        <v>4.3316121629374642</v>
      </c>
      <c r="L107" s="21">
        <v>3161</v>
      </c>
      <c r="M107" s="21">
        <v>108</v>
      </c>
      <c r="N107" s="25">
        <f>uptake_in_those_aged_70_by_ccg98910[[#This Row],[Number of adults aged 68 vaccinated in quarter 1]]/uptake_in_those_aged_70_by_ccg98910[[#This Row],[Number of adults aged 68 eligible in quarter 1]]*100</f>
        <v>3.4166403037013606</v>
      </c>
      <c r="O107" s="21">
        <v>3007</v>
      </c>
      <c r="P107" s="21">
        <v>93</v>
      </c>
      <c r="Q107" s="25">
        <f>uptake_in_those_aged_70_by_ccg98910[[#This Row],[Number of adults aged 69 vaccinated in quarter 1]]/uptake_in_those_aged_70_by_ccg98910[[#This Row],[Number of adults aged 69 eligible in quarter 1]]*100</f>
        <v>3.0927835051546393</v>
      </c>
      <c r="R107" s="21">
        <v>2792</v>
      </c>
      <c r="S107" s="21">
        <v>212</v>
      </c>
      <c r="T107" s="20">
        <f>uptake_in_those_aged_70_by_ccg98910[[#This Row],[Number of adults aged 70 vaccinated in quarter 1]]/uptake_in_those_aged_70_by_ccg98910[[#This Row],[Number of adults aged 70 eligible in quarter 1]]*100</f>
        <v>7.5931232091690548</v>
      </c>
      <c r="U107">
        <v>2622</v>
      </c>
      <c r="V107">
        <v>880</v>
      </c>
      <c r="W107" s="20">
        <f>uptake_in_those_aged_70_by_ccg98910[[#This Row],[Number of adults aged 71 vaccinated in quarter 1]]/uptake_in_those_aged_70_by_ccg98910[[#This Row],[Number of adults aged 71 eligible in quarter 1]]*100</f>
        <v>33.562166285278408</v>
      </c>
      <c r="X107">
        <v>2399</v>
      </c>
      <c r="Y107">
        <v>647</v>
      </c>
      <c r="Z107" s="20">
        <f>uptake_in_those_aged_70_by_ccg98910[[#This Row],[Number of adults aged 72 vaccinated in quarter 1]]/uptake_in_those_aged_70_by_ccg98910[[#This Row],[Number of adults aged 72 eligible in quarter 1]]*100</f>
        <v>26.969570654439352</v>
      </c>
      <c r="AA107" s="21">
        <v>2340</v>
      </c>
      <c r="AB107" s="21">
        <v>387</v>
      </c>
      <c r="AC107" s="25">
        <f>uptake_in_those_aged_70_by_ccg98910[[#This Row],[Number of adults aged 73 vaccinated in quarter 1]]/uptake_in_those_aged_70_by_ccg98910[[#This Row],[Number of adults aged 73 eligible in quarter 1]]*100</f>
        <v>16.538461538461537</v>
      </c>
      <c r="AD107" s="21">
        <v>2061</v>
      </c>
      <c r="AE107" s="21">
        <v>196</v>
      </c>
      <c r="AF107" s="20">
        <f>uptake_in_those_aged_70_by_ccg98910[[#This Row],[Number of adults aged 74 vaccinated in quarter 1]]/uptake_in_those_aged_70_by_ccg98910[[#This Row],[Number of adults aged 74 eligible in quarter 1]]*100</f>
        <v>9.5099466278505567</v>
      </c>
      <c r="AG107" s="21">
        <v>2060</v>
      </c>
      <c r="AH107" s="21">
        <v>156</v>
      </c>
      <c r="AI107" s="20">
        <f>uptake_in_those_aged_70_by_ccg98910[[#This Row],[Number of adults aged 75 vaccinated in quarter 1]]/uptake_in_those_aged_70_by_ccg98910[[#This Row],[Number of adults aged 75 eligible in quarter 1]]*100</f>
        <v>7.5728155339805827</v>
      </c>
      <c r="AJ107" s="21">
        <v>1932</v>
      </c>
      <c r="AK107" s="21">
        <v>108</v>
      </c>
      <c r="AL107" s="20">
        <f>uptake_in_those_aged_70_by_ccg98910[[#This Row],[Number of adults aged 76 vaccinated in quarter 1]]/uptake_in_those_aged_70_by_ccg98910[[#This Row],[Number of adults aged 76 eligible in quarter 1]]*100</f>
        <v>5.5900621118012426</v>
      </c>
      <c r="AM107" s="21">
        <v>1751</v>
      </c>
      <c r="AN107" s="21">
        <v>78</v>
      </c>
      <c r="AO107" s="25">
        <f>uptake_in_those_aged_70_by_ccg98910[[#This Row],[Number of adults aged 77 vaccinated in quarter 1]]/uptake_in_those_aged_70_by_ccg98910[[#This Row],[Number of adults aged 77 eligible in quarter 1]]*100</f>
        <v>4.4545973729297543</v>
      </c>
      <c r="AP107" s="21">
        <v>1681</v>
      </c>
      <c r="AQ107" s="21">
        <v>56</v>
      </c>
      <c r="AR107" s="25">
        <f>uptake_in_those_aged_70_by_ccg98910[[#This Row],[Number of adults aged 78 vaccinated in quarter 1]]/uptake_in_those_aged_70_by_ccg98910[[#This Row],[Number of adults aged 78 eligible in quarter 1]]*100</f>
        <v>3.3313503866745982</v>
      </c>
      <c r="AS107" s="21">
        <v>1473</v>
      </c>
      <c r="AT107" s="21">
        <v>38</v>
      </c>
      <c r="AU107" s="20">
        <f>uptake_in_those_aged_70_by_ccg98910[[#This Row],[Number of adults aged 79 vaccinated in quarter 1]]/uptake_in_those_aged_70_by_ccg98910[[#This Row],[Number of adults aged 79 eligible in quarter 1]]*100</f>
        <v>2.5797691785471826</v>
      </c>
      <c r="AV107" s="21">
        <v>1322</v>
      </c>
      <c r="AW107" s="21">
        <v>33</v>
      </c>
      <c r="AX107" s="25">
        <f>uptake_in_those_aged_70_by_ccg98910[[#This Row],[Number of adults aged 80 vaccinated in quarter 1]]/uptake_in_those_aged_70_by_ccg98910[[#This Row],[Number of adults aged 80 eligible in quarter 1]]*100</f>
        <v>2.4962178517397882</v>
      </c>
    </row>
    <row r="108" spans="1:50" x14ac:dyDescent="0.2">
      <c r="A108" t="s">
        <v>532</v>
      </c>
      <c r="B108" t="s">
        <v>533</v>
      </c>
      <c r="C108">
        <v>3934</v>
      </c>
      <c r="D108">
        <v>162</v>
      </c>
      <c r="E108" s="20">
        <f>uptake_in_those_aged_70_by_ccg98910[[#This Row],[Number of adults aged 65 vaccinated in quarter 1]]/uptake_in_those_aged_70_by_ccg98910[[#This Row],[Number of adults aged 65 eligible in quarter 1]]*100</f>
        <v>4.1179461108286732</v>
      </c>
      <c r="F108" s="35">
        <v>3674</v>
      </c>
      <c r="G108" s="35">
        <v>1072</v>
      </c>
      <c r="H108" s="20">
        <f>uptake_in_those_aged_70_by_ccg98910[[#This Row],[Number of adults aged 66 vaccinated in quarter 1]]/uptake_in_those_aged_70_by_ccg98910[[#This Row],[Number of adults aged 66 eligible in quarter 1]]*100</f>
        <v>29.178007621121395</v>
      </c>
      <c r="I108" s="21">
        <v>3590</v>
      </c>
      <c r="J108">
        <v>135</v>
      </c>
      <c r="K108" s="20">
        <f>uptake_in_those_aged_70_by_ccg98910[[#This Row],[Number of adults aged 67 vaccinated in quarter 1]]/uptake_in_those_aged_70_by_ccg98910[[#This Row],[Number of adults aged 67 eligible in quarter 1]]*100</f>
        <v>3.7604456824512535</v>
      </c>
      <c r="L108" s="21">
        <v>3329</v>
      </c>
      <c r="M108" s="21">
        <v>76</v>
      </c>
      <c r="N108" s="25">
        <f>uptake_in_those_aged_70_by_ccg98910[[#This Row],[Number of adults aged 68 vaccinated in quarter 1]]/uptake_in_those_aged_70_by_ccg98910[[#This Row],[Number of adults aged 68 eligible in quarter 1]]*100</f>
        <v>2.2829678582156805</v>
      </c>
      <c r="O108" s="21">
        <v>3150</v>
      </c>
      <c r="P108" s="21">
        <v>71</v>
      </c>
      <c r="Q108" s="25">
        <f>uptake_in_those_aged_70_by_ccg98910[[#This Row],[Number of adults aged 69 vaccinated in quarter 1]]/uptake_in_those_aged_70_by_ccg98910[[#This Row],[Number of adults aged 69 eligible in quarter 1]]*100</f>
        <v>2.253968253968254</v>
      </c>
      <c r="R108" s="21">
        <v>2998</v>
      </c>
      <c r="S108" s="21">
        <v>209</v>
      </c>
      <c r="T108" s="20">
        <f>uptake_in_those_aged_70_by_ccg98910[[#This Row],[Number of adults aged 70 vaccinated in quarter 1]]/uptake_in_those_aged_70_by_ccg98910[[#This Row],[Number of adults aged 70 eligible in quarter 1]]*100</f>
        <v>6.9713142094729816</v>
      </c>
      <c r="U108">
        <v>2912</v>
      </c>
      <c r="V108">
        <v>1186</v>
      </c>
      <c r="W108" s="20">
        <f>uptake_in_those_aged_70_by_ccg98910[[#This Row],[Number of adults aged 71 vaccinated in quarter 1]]/uptake_in_those_aged_70_by_ccg98910[[#This Row],[Number of adults aged 71 eligible in quarter 1]]*100</f>
        <v>40.728021978021978</v>
      </c>
      <c r="X108">
        <v>2787</v>
      </c>
      <c r="Y108">
        <v>769</v>
      </c>
      <c r="Z108" s="20">
        <f>uptake_in_those_aged_70_by_ccg98910[[#This Row],[Number of adults aged 72 vaccinated in quarter 1]]/uptake_in_those_aged_70_by_ccg98910[[#This Row],[Number of adults aged 72 eligible in quarter 1]]*100</f>
        <v>27.592393254395407</v>
      </c>
      <c r="AA108" s="21">
        <v>2713</v>
      </c>
      <c r="AB108" s="21">
        <v>463</v>
      </c>
      <c r="AC108" s="25">
        <f>uptake_in_those_aged_70_by_ccg98910[[#This Row],[Number of adults aged 73 vaccinated in quarter 1]]/uptake_in_those_aged_70_by_ccg98910[[#This Row],[Number of adults aged 73 eligible in quarter 1]]*100</f>
        <v>17.065978621452267</v>
      </c>
      <c r="AD108" s="21">
        <v>2847</v>
      </c>
      <c r="AE108" s="21">
        <v>337</v>
      </c>
      <c r="AF108" s="20">
        <f>uptake_in_those_aged_70_by_ccg98910[[#This Row],[Number of adults aged 74 vaccinated in quarter 1]]/uptake_in_those_aged_70_by_ccg98910[[#This Row],[Number of adults aged 74 eligible in quarter 1]]*100</f>
        <v>11.837021426062522</v>
      </c>
      <c r="AG108" s="21">
        <v>2753</v>
      </c>
      <c r="AH108" s="21">
        <v>262</v>
      </c>
      <c r="AI108" s="20">
        <f>uptake_in_those_aged_70_by_ccg98910[[#This Row],[Number of adults aged 75 vaccinated in quarter 1]]/uptake_in_those_aged_70_by_ccg98910[[#This Row],[Number of adults aged 75 eligible in quarter 1]]*100</f>
        <v>9.5168906647293863</v>
      </c>
      <c r="AJ108" s="21">
        <v>2927</v>
      </c>
      <c r="AK108" s="21">
        <v>214</v>
      </c>
      <c r="AL108" s="20">
        <f>uptake_in_those_aged_70_by_ccg98910[[#This Row],[Number of adults aged 76 vaccinated in quarter 1]]/uptake_in_those_aged_70_by_ccg98910[[#This Row],[Number of adults aged 76 eligible in quarter 1]]*100</f>
        <v>7.3112401776563027</v>
      </c>
      <c r="AM108" s="21">
        <v>2962</v>
      </c>
      <c r="AN108" s="21">
        <v>189</v>
      </c>
      <c r="AO108" s="25">
        <f>uptake_in_those_aged_70_by_ccg98910[[#This Row],[Number of adults aged 77 vaccinated in quarter 1]]/uptake_in_those_aged_70_by_ccg98910[[#This Row],[Number of adults aged 77 eligible in quarter 1]]*100</f>
        <v>6.380823767724511</v>
      </c>
      <c r="AP108" s="21">
        <v>3390</v>
      </c>
      <c r="AQ108" s="21">
        <v>176</v>
      </c>
      <c r="AR108" s="25">
        <f>uptake_in_those_aged_70_by_ccg98910[[#This Row],[Number of adults aged 78 vaccinated in quarter 1]]/uptake_in_those_aged_70_by_ccg98910[[#This Row],[Number of adults aged 78 eligible in quarter 1]]*100</f>
        <v>5.1917404129793514</v>
      </c>
      <c r="AS108" s="21">
        <v>2580</v>
      </c>
      <c r="AT108" s="21">
        <v>109</v>
      </c>
      <c r="AU108" s="20">
        <f>uptake_in_those_aged_70_by_ccg98910[[#This Row],[Number of adults aged 79 vaccinated in quarter 1]]/uptake_in_those_aged_70_by_ccg98910[[#This Row],[Number of adults aged 79 eligible in quarter 1]]*100</f>
        <v>4.224806201550388</v>
      </c>
      <c r="AV108" s="21">
        <v>2191</v>
      </c>
      <c r="AW108" s="21">
        <v>78</v>
      </c>
      <c r="AX108" s="25">
        <f>uptake_in_those_aged_70_by_ccg98910[[#This Row],[Number of adults aged 80 vaccinated in quarter 1]]/uptake_in_those_aged_70_by_ccg98910[[#This Row],[Number of adults aged 80 eligible in quarter 1]]*100</f>
        <v>3.5600182565038794</v>
      </c>
    </row>
    <row r="109" spans="1:50" x14ac:dyDescent="0.2">
      <c r="A109" t="s">
        <v>534</v>
      </c>
      <c r="B109" t="s">
        <v>535</v>
      </c>
      <c r="C109">
        <v>2246</v>
      </c>
      <c r="D109">
        <v>63</v>
      </c>
      <c r="E109" s="20">
        <f>uptake_in_those_aged_70_by_ccg98910[[#This Row],[Number of adults aged 65 vaccinated in quarter 1]]/uptake_in_those_aged_70_by_ccg98910[[#This Row],[Number of adults aged 65 eligible in quarter 1]]*100</f>
        <v>2.8049866429207477</v>
      </c>
      <c r="F109" s="35">
        <v>2147</v>
      </c>
      <c r="G109" s="35">
        <v>363</v>
      </c>
      <c r="H109" s="20">
        <f>uptake_in_those_aged_70_by_ccg98910[[#This Row],[Number of adults aged 66 vaccinated in quarter 1]]/uptake_in_those_aged_70_by_ccg98910[[#This Row],[Number of adults aged 66 eligible in quarter 1]]*100</f>
        <v>16.907312529110385</v>
      </c>
      <c r="I109" s="21">
        <v>2005</v>
      </c>
      <c r="J109">
        <v>81</v>
      </c>
      <c r="K109" s="20">
        <f>uptake_in_those_aged_70_by_ccg98910[[#This Row],[Number of adults aged 67 vaccinated in quarter 1]]/uptake_in_those_aged_70_by_ccg98910[[#This Row],[Number of adults aged 67 eligible in quarter 1]]*100</f>
        <v>4.0399002493765588</v>
      </c>
      <c r="L109" s="21">
        <v>1860</v>
      </c>
      <c r="M109" s="21">
        <v>43</v>
      </c>
      <c r="N109" s="25">
        <f>uptake_in_those_aged_70_by_ccg98910[[#This Row],[Number of adults aged 68 vaccinated in quarter 1]]/uptake_in_those_aged_70_by_ccg98910[[#This Row],[Number of adults aged 68 eligible in quarter 1]]*100</f>
        <v>2.311827956989247</v>
      </c>
      <c r="O109" s="21">
        <v>1788</v>
      </c>
      <c r="P109" s="21">
        <v>52</v>
      </c>
      <c r="Q109" s="25">
        <f>uptake_in_those_aged_70_by_ccg98910[[#This Row],[Number of adults aged 69 vaccinated in quarter 1]]/uptake_in_those_aged_70_by_ccg98910[[#This Row],[Number of adults aged 69 eligible in quarter 1]]*100</f>
        <v>2.9082774049217002</v>
      </c>
      <c r="R109" s="21">
        <v>1710</v>
      </c>
      <c r="S109" s="21">
        <v>88</v>
      </c>
      <c r="T109" s="20">
        <f>uptake_in_those_aged_70_by_ccg98910[[#This Row],[Number of adults aged 70 vaccinated in quarter 1]]/uptake_in_those_aged_70_by_ccg98910[[#This Row],[Number of adults aged 70 eligible in quarter 1]]*100</f>
        <v>5.1461988304093573</v>
      </c>
      <c r="U109">
        <v>1580</v>
      </c>
      <c r="V109">
        <v>462</v>
      </c>
      <c r="W109" s="20">
        <f>uptake_in_those_aged_70_by_ccg98910[[#This Row],[Number of adults aged 71 vaccinated in quarter 1]]/uptake_in_those_aged_70_by_ccg98910[[#This Row],[Number of adults aged 71 eligible in quarter 1]]*100</f>
        <v>29.240506329113924</v>
      </c>
      <c r="X109">
        <v>1456</v>
      </c>
      <c r="Y109">
        <v>363</v>
      </c>
      <c r="Z109" s="20">
        <f>uptake_in_those_aged_70_by_ccg98910[[#This Row],[Number of adults aged 72 vaccinated in quarter 1]]/uptake_in_those_aged_70_by_ccg98910[[#This Row],[Number of adults aged 72 eligible in quarter 1]]*100</f>
        <v>24.931318681318682</v>
      </c>
      <c r="AA109" s="21">
        <v>1458</v>
      </c>
      <c r="AB109" s="21">
        <v>237</v>
      </c>
      <c r="AC109" s="25">
        <f>uptake_in_those_aged_70_by_ccg98910[[#This Row],[Number of adults aged 73 vaccinated in quarter 1]]/uptake_in_those_aged_70_by_ccg98910[[#This Row],[Number of adults aged 73 eligible in quarter 1]]*100</f>
        <v>16.255144032921812</v>
      </c>
      <c r="AD109" s="21">
        <v>1337</v>
      </c>
      <c r="AE109" s="21">
        <v>167</v>
      </c>
      <c r="AF109" s="20">
        <f>uptake_in_those_aged_70_by_ccg98910[[#This Row],[Number of adults aged 74 vaccinated in quarter 1]]/uptake_in_those_aged_70_by_ccg98910[[#This Row],[Number of adults aged 74 eligible in quarter 1]]*100</f>
        <v>12.490650710545999</v>
      </c>
      <c r="AG109" s="21">
        <v>1433</v>
      </c>
      <c r="AH109" s="21">
        <v>154</v>
      </c>
      <c r="AI109" s="20">
        <f>uptake_in_those_aged_70_by_ccg98910[[#This Row],[Number of adults aged 75 vaccinated in quarter 1]]/uptake_in_those_aged_70_by_ccg98910[[#This Row],[Number of adults aged 75 eligible in quarter 1]]*100</f>
        <v>10.746685275645499</v>
      </c>
      <c r="AJ109" s="21">
        <v>1370</v>
      </c>
      <c r="AK109" s="21">
        <v>108</v>
      </c>
      <c r="AL109" s="20">
        <f>uptake_in_those_aged_70_by_ccg98910[[#This Row],[Number of adults aged 76 vaccinated in quarter 1]]/uptake_in_those_aged_70_by_ccg98910[[#This Row],[Number of adults aged 76 eligible in quarter 1]]*100</f>
        <v>7.8832116788321169</v>
      </c>
      <c r="AM109" s="21">
        <v>1337</v>
      </c>
      <c r="AN109" s="21">
        <v>98</v>
      </c>
      <c r="AO109" s="25">
        <f>uptake_in_those_aged_70_by_ccg98910[[#This Row],[Number of adults aged 77 vaccinated in quarter 1]]/uptake_in_those_aged_70_by_ccg98910[[#This Row],[Number of adults aged 77 eligible in quarter 1]]*100</f>
        <v>7.3298429319371721</v>
      </c>
      <c r="AP109" s="21">
        <v>1313</v>
      </c>
      <c r="AQ109" s="21">
        <v>85</v>
      </c>
      <c r="AR109" s="25">
        <f>uptake_in_those_aged_70_by_ccg98910[[#This Row],[Number of adults aged 78 vaccinated in quarter 1]]/uptake_in_those_aged_70_by_ccg98910[[#This Row],[Number of adults aged 78 eligible in quarter 1]]*100</f>
        <v>6.4737242955064733</v>
      </c>
      <c r="AS109" s="21">
        <v>1169</v>
      </c>
      <c r="AT109" s="21">
        <v>53</v>
      </c>
      <c r="AU109" s="20">
        <f>uptake_in_those_aged_70_by_ccg98910[[#This Row],[Number of adults aged 79 vaccinated in quarter 1]]/uptake_in_those_aged_70_by_ccg98910[[#This Row],[Number of adults aged 79 eligible in quarter 1]]*100</f>
        <v>4.5337895637296839</v>
      </c>
      <c r="AV109" s="21">
        <v>1038</v>
      </c>
      <c r="AW109" s="21">
        <v>36</v>
      </c>
      <c r="AX109" s="25">
        <f>uptake_in_those_aged_70_by_ccg98910[[#This Row],[Number of adults aged 80 vaccinated in quarter 1]]/uptake_in_those_aged_70_by_ccg98910[[#This Row],[Number of adults aged 80 eligible in quarter 1]]*100</f>
        <v>3.4682080924855487</v>
      </c>
    </row>
    <row r="110" spans="1:50" ht="15.75" x14ac:dyDescent="0.25">
      <c r="A110" t="s">
        <v>536</v>
      </c>
      <c r="B110" t="s">
        <v>537</v>
      </c>
      <c r="C110">
        <v>4451</v>
      </c>
      <c r="D110">
        <v>179</v>
      </c>
      <c r="E110" s="20">
        <f>uptake_in_those_aged_70_by_ccg98910[[#This Row],[Number of adults aged 65 vaccinated in quarter 1]]/uptake_in_those_aged_70_by_ccg98910[[#This Row],[Number of adults aged 65 eligible in quarter 1]]*100</f>
        <v>4.021568186924287</v>
      </c>
      <c r="F110" s="35">
        <v>4053</v>
      </c>
      <c r="G110" s="35">
        <v>1076</v>
      </c>
      <c r="H110" s="23">
        <f>uptake_in_those_aged_70_by_ccg98910[[#This Row],[Number of adults aged 66 vaccinated in quarter 1]]/uptake_in_those_aged_70_by_ccg98910[[#This Row],[Number of adults aged 66 eligible in quarter 1]]*100</f>
        <v>26.548235874660747</v>
      </c>
      <c r="I110" s="26">
        <v>3841</v>
      </c>
      <c r="J110" s="26">
        <v>131</v>
      </c>
      <c r="K110" s="23">
        <f>uptake_in_those_aged_70_by_ccg98910[[#This Row],[Number of adults aged 67 vaccinated in quarter 1]]/uptake_in_those_aged_70_by_ccg98910[[#This Row],[Number of adults aged 67 eligible in quarter 1]]*100</f>
        <v>3.4105701640197861</v>
      </c>
      <c r="L110" s="26">
        <v>3560</v>
      </c>
      <c r="M110" s="26">
        <v>69</v>
      </c>
      <c r="N110" s="27">
        <f>uptake_in_those_aged_70_by_ccg98910[[#This Row],[Number of adults aged 68 vaccinated in quarter 1]]/uptake_in_those_aged_70_by_ccg98910[[#This Row],[Number of adults aged 68 eligible in quarter 1]]*100</f>
        <v>1.9382022471910114</v>
      </c>
      <c r="O110" s="26">
        <v>3360</v>
      </c>
      <c r="P110" s="26">
        <v>91</v>
      </c>
      <c r="Q110" s="25">
        <f>uptake_in_those_aged_70_by_ccg98910[[#This Row],[Number of adults aged 69 vaccinated in quarter 1]]/uptake_in_those_aged_70_by_ccg98910[[#This Row],[Number of adults aged 69 eligible in quarter 1]]*100</f>
        <v>2.7083333333333335</v>
      </c>
      <c r="R110" s="26">
        <v>3217</v>
      </c>
      <c r="S110" s="26">
        <v>277</v>
      </c>
      <c r="T110" s="20">
        <f>uptake_in_those_aged_70_by_ccg98910[[#This Row],[Number of adults aged 70 vaccinated in quarter 1]]/uptake_in_those_aged_70_by_ccg98910[[#This Row],[Number of adults aged 70 eligible in quarter 1]]*100</f>
        <v>8.6105066832452604</v>
      </c>
      <c r="U110" s="21">
        <v>2947</v>
      </c>
      <c r="V110" s="21">
        <v>1098</v>
      </c>
      <c r="W110" s="25">
        <f>uptake_in_those_aged_70_by_ccg98910[[#This Row],[Number of adults aged 71 vaccinated in quarter 1]]/uptake_in_those_aged_70_by_ccg98910[[#This Row],[Number of adults aged 71 eligible in quarter 1]]*100</f>
        <v>37.258228707159823</v>
      </c>
      <c r="X110" s="26">
        <v>2771</v>
      </c>
      <c r="Y110" s="26">
        <v>752</v>
      </c>
      <c r="Z110" s="23">
        <f>uptake_in_those_aged_70_by_ccg98910[[#This Row],[Number of adults aged 72 vaccinated in quarter 1]]/uptake_in_those_aged_70_by_ccg98910[[#This Row],[Number of adults aged 72 eligible in quarter 1]]*100</f>
        <v>27.138217250090218</v>
      </c>
      <c r="AA110" s="26">
        <v>2600</v>
      </c>
      <c r="AB110" s="26">
        <v>359</v>
      </c>
      <c r="AC110" s="23">
        <f>uptake_in_those_aged_70_by_ccg98910[[#This Row],[Number of adults aged 73 vaccinated in quarter 1]]/uptake_in_those_aged_70_by_ccg98910[[#This Row],[Number of adults aged 73 eligible in quarter 1]]*100</f>
        <v>13.807692307692307</v>
      </c>
      <c r="AD110" s="26">
        <v>2623</v>
      </c>
      <c r="AE110" s="26">
        <v>242</v>
      </c>
      <c r="AF110" s="23">
        <f>uptake_in_those_aged_70_by_ccg98910[[#This Row],[Number of adults aged 74 vaccinated in quarter 1]]/uptake_in_those_aged_70_by_ccg98910[[#This Row],[Number of adults aged 74 eligible in quarter 1]]*100</f>
        <v>9.2260770110560433</v>
      </c>
      <c r="AG110" s="26">
        <v>2512</v>
      </c>
      <c r="AH110" s="26">
        <v>171</v>
      </c>
      <c r="AI110" s="20">
        <f>uptake_in_those_aged_70_by_ccg98910[[#This Row],[Number of adults aged 75 vaccinated in quarter 1]]/uptake_in_those_aged_70_by_ccg98910[[#This Row],[Number of adults aged 75 eligible in quarter 1]]*100</f>
        <v>6.8073248407643314</v>
      </c>
      <c r="AJ110" s="21">
        <v>2354</v>
      </c>
      <c r="AK110" s="21">
        <v>145</v>
      </c>
      <c r="AL110" s="25">
        <f>uptake_in_those_aged_70_by_ccg98910[[#This Row],[Number of adults aged 76 vaccinated in quarter 1]]/uptake_in_those_aged_70_by_ccg98910[[#This Row],[Number of adults aged 76 eligible in quarter 1]]*100</f>
        <v>6.1597281223449452</v>
      </c>
      <c r="AM110" s="21">
        <v>2564</v>
      </c>
      <c r="AN110" s="26">
        <v>117</v>
      </c>
      <c r="AO110" s="25">
        <f>uptake_in_those_aged_70_by_ccg98910[[#This Row],[Number of adults aged 77 vaccinated in quarter 1]]/uptake_in_those_aged_70_by_ccg98910[[#This Row],[Number of adults aged 77 eligible in quarter 1]]*100</f>
        <v>4.563182527301092</v>
      </c>
      <c r="AP110" s="26">
        <v>2622</v>
      </c>
      <c r="AQ110" s="26">
        <v>103</v>
      </c>
      <c r="AR110" s="27">
        <f>uptake_in_those_aged_70_by_ccg98910[[#This Row],[Number of adults aged 78 vaccinated in quarter 1]]/uptake_in_those_aged_70_by_ccg98910[[#This Row],[Number of adults aged 78 eligible in quarter 1]]*100</f>
        <v>3.9282990083905416</v>
      </c>
      <c r="AS110" s="26">
        <v>2190</v>
      </c>
      <c r="AT110" s="26">
        <v>75</v>
      </c>
      <c r="AU110" s="23">
        <f>uptake_in_those_aged_70_by_ccg98910[[#This Row],[Number of adults aged 79 vaccinated in quarter 1]]/uptake_in_those_aged_70_by_ccg98910[[#This Row],[Number of adults aged 79 eligible in quarter 1]]*100</f>
        <v>3.4246575342465753</v>
      </c>
      <c r="AV110" s="21">
        <v>1790</v>
      </c>
      <c r="AW110" s="21">
        <v>45</v>
      </c>
      <c r="AX110" s="25">
        <f>uptake_in_those_aged_70_by_ccg98910[[#This Row],[Number of adults aged 80 vaccinated in quarter 1]]/uptake_in_those_aged_70_by_ccg98910[[#This Row],[Number of adults aged 80 eligible in quarter 1]]*100</f>
        <v>2.5139664804469275</v>
      </c>
    </row>
    <row r="111" spans="1:50" x14ac:dyDescent="0.2">
      <c r="A111" t="s">
        <v>538</v>
      </c>
      <c r="B111" t="s">
        <v>539</v>
      </c>
      <c r="C111" s="21">
        <v>4093</v>
      </c>
      <c r="D111" s="21">
        <v>185</v>
      </c>
      <c r="E111" s="20">
        <f>uptake_in_those_aged_70_by_ccg98910[[#This Row],[Number of adults aged 65 vaccinated in quarter 1]]/uptake_in_those_aged_70_by_ccg98910[[#This Row],[Number of adults aged 65 eligible in quarter 1]]*100</f>
        <v>4.5199120449548005</v>
      </c>
      <c r="F111" s="35">
        <v>3779</v>
      </c>
      <c r="G111" s="35">
        <v>1138</v>
      </c>
      <c r="H111" s="20">
        <f>uptake_in_those_aged_70_by_ccg98910[[#This Row],[Number of adults aged 66 vaccinated in quarter 1]]/uptake_in_those_aged_70_by_ccg98910[[#This Row],[Number of adults aged 66 eligible in quarter 1]]*100</f>
        <v>30.113786716062453</v>
      </c>
      <c r="I111" s="21">
        <v>3645</v>
      </c>
      <c r="J111" s="21">
        <v>166</v>
      </c>
      <c r="K111" s="20">
        <f>uptake_in_those_aged_70_by_ccg98910[[#This Row],[Number of adults aged 67 vaccinated in quarter 1]]/uptake_in_those_aged_70_by_ccg98910[[#This Row],[Number of adults aged 67 eligible in quarter 1]]*100</f>
        <v>4.5541838134430721</v>
      </c>
      <c r="L111" s="21">
        <v>3329</v>
      </c>
      <c r="M111" s="21">
        <v>99</v>
      </c>
      <c r="N111" s="25">
        <f>uptake_in_those_aged_70_by_ccg98910[[#This Row],[Number of adults aged 68 vaccinated in quarter 1]]/uptake_in_those_aged_70_by_ccg98910[[#This Row],[Number of adults aged 68 eligible in quarter 1]]*100</f>
        <v>2.9738660258335834</v>
      </c>
      <c r="O111" s="21">
        <v>3210</v>
      </c>
      <c r="P111" s="21">
        <v>100</v>
      </c>
      <c r="Q111" s="25">
        <f>uptake_in_those_aged_70_by_ccg98910[[#This Row],[Number of adults aged 69 vaccinated in quarter 1]]/uptake_in_those_aged_70_by_ccg98910[[#This Row],[Number of adults aged 69 eligible in quarter 1]]*100</f>
        <v>3.1152647975077881</v>
      </c>
      <c r="R111" s="21">
        <v>3038</v>
      </c>
      <c r="S111" s="21">
        <v>340</v>
      </c>
      <c r="T111" s="20">
        <f>uptake_in_those_aged_70_by_ccg98910[[#This Row],[Number of adults aged 70 vaccinated in quarter 1]]/uptake_in_those_aged_70_by_ccg98910[[#This Row],[Number of adults aged 70 eligible in quarter 1]]*100</f>
        <v>11.191573403554971</v>
      </c>
      <c r="U111" s="21">
        <v>2899</v>
      </c>
      <c r="V111" s="21">
        <v>1082</v>
      </c>
      <c r="W111" s="20">
        <f>uptake_in_those_aged_70_by_ccg98910[[#This Row],[Number of adults aged 71 vaccinated in quarter 1]]/uptake_in_those_aged_70_by_ccg98910[[#This Row],[Number of adults aged 71 eligible in quarter 1]]*100</f>
        <v>37.323214901690235</v>
      </c>
      <c r="X111" s="21">
        <v>2803</v>
      </c>
      <c r="Y111" s="21">
        <v>665</v>
      </c>
      <c r="Z111" s="20">
        <f>uptake_in_those_aged_70_by_ccg98910[[#This Row],[Number of adults aged 72 vaccinated in quarter 1]]/uptake_in_those_aged_70_by_ccg98910[[#This Row],[Number of adults aged 72 eligible in quarter 1]]*100</f>
        <v>23.724580806278986</v>
      </c>
      <c r="AA111" s="21">
        <v>2601</v>
      </c>
      <c r="AB111" s="21">
        <v>382</v>
      </c>
      <c r="AC111" s="20">
        <f>uptake_in_those_aged_70_by_ccg98910[[#This Row],[Number of adults aged 73 vaccinated in quarter 1]]/uptake_in_those_aged_70_by_ccg98910[[#This Row],[Number of adults aged 73 eligible in quarter 1]]*100</f>
        <v>14.686658977316416</v>
      </c>
      <c r="AD111" s="21">
        <v>2409</v>
      </c>
      <c r="AE111" s="21">
        <v>240</v>
      </c>
      <c r="AF111" s="20">
        <f>uptake_in_those_aged_70_by_ccg98910[[#This Row],[Number of adults aged 74 vaccinated in quarter 1]]/uptake_in_those_aged_70_by_ccg98910[[#This Row],[Number of adults aged 74 eligible in quarter 1]]*100</f>
        <v>9.9626400996264</v>
      </c>
      <c r="AG111" s="21">
        <v>2333</v>
      </c>
      <c r="AH111" s="21">
        <v>178</v>
      </c>
      <c r="AI111" s="20">
        <f>uptake_in_those_aged_70_by_ccg98910[[#This Row],[Number of adults aged 75 vaccinated in quarter 1]]/uptake_in_those_aged_70_by_ccg98910[[#This Row],[Number of adults aged 75 eligible in quarter 1]]*100</f>
        <v>7.6296613801971711</v>
      </c>
      <c r="AJ111" s="21">
        <v>2261</v>
      </c>
      <c r="AK111" s="21">
        <v>99</v>
      </c>
      <c r="AL111" s="20">
        <f>uptake_in_those_aged_70_by_ccg98910[[#This Row],[Number of adults aged 76 vaccinated in quarter 1]]/uptake_in_those_aged_70_by_ccg98910[[#This Row],[Number of adults aged 76 eligible in quarter 1]]*100</f>
        <v>4.37859354268023</v>
      </c>
      <c r="AM111" s="21">
        <v>2174</v>
      </c>
      <c r="AN111" s="21">
        <v>101</v>
      </c>
      <c r="AO111" s="25">
        <f>uptake_in_those_aged_70_by_ccg98910[[#This Row],[Number of adults aged 77 vaccinated in quarter 1]]/uptake_in_those_aged_70_by_ccg98910[[#This Row],[Number of adults aged 77 eligible in quarter 1]]*100</f>
        <v>4.6458141674333024</v>
      </c>
      <c r="AP111" s="21">
        <v>2099</v>
      </c>
      <c r="AQ111" s="21">
        <v>98</v>
      </c>
      <c r="AR111" s="20">
        <f>uptake_in_those_aged_70_by_ccg98910[[#This Row],[Number of adults aged 78 vaccinated in quarter 1]]/uptake_in_those_aged_70_by_ccg98910[[#This Row],[Number of adults aged 78 eligible in quarter 1]]*100</f>
        <v>4.6688899475940921</v>
      </c>
      <c r="AS111" s="21">
        <v>1737</v>
      </c>
      <c r="AT111" s="21">
        <v>72</v>
      </c>
      <c r="AU111" s="20">
        <f>uptake_in_those_aged_70_by_ccg98910[[#This Row],[Number of adults aged 79 vaccinated in quarter 1]]/uptake_in_those_aged_70_by_ccg98910[[#This Row],[Number of adults aged 79 eligible in quarter 1]]*100</f>
        <v>4.1450777202072544</v>
      </c>
      <c r="AV111" s="21">
        <v>1514</v>
      </c>
      <c r="AW111" s="21">
        <v>42</v>
      </c>
      <c r="AX111" s="25">
        <f>uptake_in_those_aged_70_by_ccg98910[[#This Row],[Number of adults aged 80 vaccinated in quarter 1]]/uptake_in_those_aged_70_by_ccg98910[[#This Row],[Number of adults aged 80 eligible in quarter 1]]*100</f>
        <v>2.7741083223249667</v>
      </c>
    </row>
    <row r="112" spans="1:50" x14ac:dyDescent="0.2">
      <c r="A112" t="s">
        <v>540</v>
      </c>
      <c r="B112" t="s">
        <v>541</v>
      </c>
      <c r="C112">
        <v>3778</v>
      </c>
      <c r="D112">
        <v>98</v>
      </c>
      <c r="E112" s="20">
        <f>uptake_in_those_aged_70_by_ccg98910[[#This Row],[Number of adults aged 65 vaccinated in quarter 1]]/uptake_in_those_aged_70_by_ccg98910[[#This Row],[Number of adults aged 65 eligible in quarter 1]]*100</f>
        <v>2.5939650608787721</v>
      </c>
      <c r="F112" s="35">
        <v>3390</v>
      </c>
      <c r="G112" s="35">
        <v>675</v>
      </c>
      <c r="H112" s="20">
        <f>uptake_in_those_aged_70_by_ccg98910[[#This Row],[Number of adults aged 66 vaccinated in quarter 1]]/uptake_in_those_aged_70_by_ccg98910[[#This Row],[Number of adults aged 66 eligible in quarter 1]]*100</f>
        <v>19.911504424778762</v>
      </c>
      <c r="I112" s="21">
        <v>3144</v>
      </c>
      <c r="J112" s="21">
        <v>89</v>
      </c>
      <c r="K112" s="20">
        <f>uptake_in_those_aged_70_by_ccg98910[[#This Row],[Number of adults aged 67 vaccinated in quarter 1]]/uptake_in_those_aged_70_by_ccg98910[[#This Row],[Number of adults aged 67 eligible in quarter 1]]*100</f>
        <v>2.830788804071247</v>
      </c>
      <c r="L112" s="21">
        <v>2942</v>
      </c>
      <c r="M112" s="21">
        <v>68</v>
      </c>
      <c r="N112" s="25">
        <f>uptake_in_those_aged_70_by_ccg98910[[#This Row],[Number of adults aged 68 vaccinated in quarter 1]]/uptake_in_those_aged_70_by_ccg98910[[#This Row],[Number of adults aged 68 eligible in quarter 1]]*100</f>
        <v>2.3113528212100611</v>
      </c>
      <c r="O112" s="21">
        <v>2854</v>
      </c>
      <c r="P112" s="21">
        <v>57</v>
      </c>
      <c r="Q112" s="25">
        <f>uptake_in_those_aged_70_by_ccg98910[[#This Row],[Number of adults aged 69 vaccinated in quarter 1]]/uptake_in_those_aged_70_by_ccg98910[[#This Row],[Number of adults aged 69 eligible in quarter 1]]*100</f>
        <v>1.9971969166082693</v>
      </c>
      <c r="R112" s="21">
        <v>2608</v>
      </c>
      <c r="S112" s="21">
        <v>161</v>
      </c>
      <c r="T112" s="20">
        <f>uptake_in_those_aged_70_by_ccg98910[[#This Row],[Number of adults aged 70 vaccinated in quarter 1]]/uptake_in_those_aged_70_by_ccg98910[[#This Row],[Number of adults aged 70 eligible in quarter 1]]*100</f>
        <v>6.1733128834355826</v>
      </c>
      <c r="U112" s="21">
        <v>2385</v>
      </c>
      <c r="V112" s="21">
        <v>698</v>
      </c>
      <c r="W112" s="20">
        <f>uptake_in_those_aged_70_by_ccg98910[[#This Row],[Number of adults aged 71 vaccinated in quarter 1]]/uptake_in_those_aged_70_by_ccg98910[[#This Row],[Number of adults aged 71 eligible in quarter 1]]*100</f>
        <v>29.266247379454928</v>
      </c>
      <c r="X112" s="21">
        <v>2292</v>
      </c>
      <c r="Y112" s="21">
        <v>556</v>
      </c>
      <c r="Z112" s="20">
        <f>uptake_in_those_aged_70_by_ccg98910[[#This Row],[Number of adults aged 72 vaccinated in quarter 1]]/uptake_in_those_aged_70_by_ccg98910[[#This Row],[Number of adults aged 72 eligible in quarter 1]]*100</f>
        <v>24.258289703315882</v>
      </c>
      <c r="AA112" s="21">
        <v>2231</v>
      </c>
      <c r="AB112" s="21">
        <v>328</v>
      </c>
      <c r="AC112" s="20">
        <f>uptake_in_those_aged_70_by_ccg98910[[#This Row],[Number of adults aged 73 vaccinated in quarter 1]]/uptake_in_those_aged_70_by_ccg98910[[#This Row],[Number of adults aged 73 eligible in quarter 1]]*100</f>
        <v>14.701927386822053</v>
      </c>
      <c r="AD112" s="21">
        <v>2102</v>
      </c>
      <c r="AE112" s="21">
        <v>197</v>
      </c>
      <c r="AF112" s="20">
        <f>uptake_in_those_aged_70_by_ccg98910[[#This Row],[Number of adults aged 74 vaccinated in quarter 1]]/uptake_in_those_aged_70_by_ccg98910[[#This Row],[Number of adults aged 74 eligible in quarter 1]]*100</f>
        <v>9.3720266412940045</v>
      </c>
      <c r="AG112" s="21">
        <v>2103</v>
      </c>
      <c r="AH112" s="21">
        <v>154</v>
      </c>
      <c r="AI112" s="20">
        <f>uptake_in_those_aged_70_by_ccg98910[[#This Row],[Number of adults aged 75 vaccinated in quarter 1]]/uptake_in_those_aged_70_by_ccg98910[[#This Row],[Number of adults aged 75 eligible in quarter 1]]*100</f>
        <v>7.3228720874940558</v>
      </c>
      <c r="AJ112" s="21">
        <v>2038</v>
      </c>
      <c r="AK112" s="21">
        <v>113</v>
      </c>
      <c r="AL112" s="20">
        <f>uptake_in_those_aged_70_by_ccg98910[[#This Row],[Number of adults aged 76 vaccinated in quarter 1]]/uptake_in_those_aged_70_by_ccg98910[[#This Row],[Number of adults aged 76 eligible in quarter 1]]*100</f>
        <v>5.5446516192345436</v>
      </c>
      <c r="AM112" s="21">
        <v>1929</v>
      </c>
      <c r="AN112" s="21">
        <v>71</v>
      </c>
      <c r="AO112" s="25">
        <f>uptake_in_those_aged_70_by_ccg98910[[#This Row],[Number of adults aged 77 vaccinated in quarter 1]]/uptake_in_those_aged_70_by_ccg98910[[#This Row],[Number of adults aged 77 eligible in quarter 1]]*100</f>
        <v>3.6806635562467598</v>
      </c>
      <c r="AP112" s="21">
        <v>2081</v>
      </c>
      <c r="AQ112" s="21">
        <v>65</v>
      </c>
      <c r="AR112" s="20">
        <f>uptake_in_those_aged_70_by_ccg98910[[#This Row],[Number of adults aged 78 vaccinated in quarter 1]]/uptake_in_those_aged_70_by_ccg98910[[#This Row],[Number of adults aged 78 eligible in quarter 1]]*100</f>
        <v>3.1234983181162903</v>
      </c>
      <c r="AS112" s="21">
        <v>1829</v>
      </c>
      <c r="AT112" s="21">
        <v>63</v>
      </c>
      <c r="AU112" s="20">
        <f>uptake_in_those_aged_70_by_ccg98910[[#This Row],[Number of adults aged 79 vaccinated in quarter 1]]/uptake_in_those_aged_70_by_ccg98910[[#This Row],[Number of adults aged 79 eligible in quarter 1]]*100</f>
        <v>3.4445051940951341</v>
      </c>
      <c r="AV112" s="21">
        <v>1511</v>
      </c>
      <c r="AW112" s="21">
        <v>19</v>
      </c>
      <c r="AX112" s="25">
        <f>uptake_in_those_aged_70_by_ccg98910[[#This Row],[Number of adults aged 80 vaccinated in quarter 1]]/uptake_in_those_aged_70_by_ccg98910[[#This Row],[Number of adults aged 80 eligible in quarter 1]]*100</f>
        <v>1.2574454003970881</v>
      </c>
    </row>
    <row r="113" spans="1:50" x14ac:dyDescent="0.2">
      <c r="A113" t="s">
        <v>542</v>
      </c>
      <c r="B113" t="s">
        <v>543</v>
      </c>
      <c r="C113">
        <v>2883</v>
      </c>
      <c r="D113">
        <v>115</v>
      </c>
      <c r="E113" s="20">
        <f>uptake_in_those_aged_70_by_ccg98910[[#This Row],[Number of adults aged 65 vaccinated in quarter 1]]/uptake_in_those_aged_70_by_ccg98910[[#This Row],[Number of adults aged 65 eligible in quarter 1]]*100</f>
        <v>3.9889004509191812</v>
      </c>
      <c r="F113" s="35">
        <v>2604</v>
      </c>
      <c r="G113" s="35">
        <v>569</v>
      </c>
      <c r="H113" s="20">
        <f>uptake_in_those_aged_70_by_ccg98910[[#This Row],[Number of adults aged 66 vaccinated in quarter 1]]/uptake_in_those_aged_70_by_ccg98910[[#This Row],[Number of adults aged 66 eligible in quarter 1]]*100</f>
        <v>21.850998463901689</v>
      </c>
      <c r="I113" s="21">
        <v>2423</v>
      </c>
      <c r="J113" s="21">
        <v>76</v>
      </c>
      <c r="K113" s="20">
        <f>uptake_in_those_aged_70_by_ccg98910[[#This Row],[Number of adults aged 67 vaccinated in quarter 1]]/uptake_in_those_aged_70_by_ccg98910[[#This Row],[Number of adults aged 67 eligible in quarter 1]]*100</f>
        <v>3.1366075113495664</v>
      </c>
      <c r="L113" s="21">
        <v>2203</v>
      </c>
      <c r="M113" s="21">
        <v>51</v>
      </c>
      <c r="N113" s="25">
        <f>uptake_in_those_aged_70_by_ccg98910[[#This Row],[Number of adults aged 68 vaccinated in quarter 1]]/uptake_in_those_aged_70_by_ccg98910[[#This Row],[Number of adults aged 68 eligible in quarter 1]]*100</f>
        <v>2.3150249659555153</v>
      </c>
      <c r="O113" s="21">
        <v>2135</v>
      </c>
      <c r="P113" s="21">
        <v>40</v>
      </c>
      <c r="Q113" s="25">
        <f>uptake_in_those_aged_70_by_ccg98910[[#This Row],[Number of adults aged 69 vaccinated in quarter 1]]/uptake_in_those_aged_70_by_ccg98910[[#This Row],[Number of adults aged 69 eligible in quarter 1]]*100</f>
        <v>1.873536299765808</v>
      </c>
      <c r="R113" s="21">
        <v>1954</v>
      </c>
      <c r="S113" s="21">
        <v>151</v>
      </c>
      <c r="T113" s="20">
        <f>uptake_in_those_aged_70_by_ccg98910[[#This Row],[Number of adults aged 70 vaccinated in quarter 1]]/uptake_in_those_aged_70_by_ccg98910[[#This Row],[Number of adults aged 70 eligible in quarter 1]]*100</f>
        <v>7.7277379733879226</v>
      </c>
      <c r="U113" s="21">
        <v>1856</v>
      </c>
      <c r="V113" s="21">
        <v>677</v>
      </c>
      <c r="W113" s="20">
        <f>uptake_in_those_aged_70_by_ccg98910[[#This Row],[Number of adults aged 71 vaccinated in quarter 1]]/uptake_in_those_aged_70_by_ccg98910[[#This Row],[Number of adults aged 71 eligible in quarter 1]]*100</f>
        <v>36.476293103448278</v>
      </c>
      <c r="X113" s="21">
        <v>1720</v>
      </c>
      <c r="Y113" s="21">
        <v>413</v>
      </c>
      <c r="Z113" s="20">
        <f>uptake_in_those_aged_70_by_ccg98910[[#This Row],[Number of adults aged 72 vaccinated in quarter 1]]/uptake_in_those_aged_70_by_ccg98910[[#This Row],[Number of adults aged 72 eligible in quarter 1]]*100</f>
        <v>24.011627906976742</v>
      </c>
      <c r="AA113" s="21">
        <v>1686</v>
      </c>
      <c r="AB113" s="21">
        <v>223</v>
      </c>
      <c r="AC113" s="20">
        <f>uptake_in_those_aged_70_by_ccg98910[[#This Row],[Number of adults aged 73 vaccinated in quarter 1]]/uptake_in_those_aged_70_by_ccg98910[[#This Row],[Number of adults aged 73 eligible in quarter 1]]*100</f>
        <v>13.226571767497033</v>
      </c>
      <c r="AD113" s="21">
        <v>1556</v>
      </c>
      <c r="AE113" s="21">
        <v>155</v>
      </c>
      <c r="AF113" s="20">
        <f>uptake_in_those_aged_70_by_ccg98910[[#This Row],[Number of adults aged 74 vaccinated in quarter 1]]/uptake_in_those_aged_70_by_ccg98910[[#This Row],[Number of adults aged 74 eligible in quarter 1]]*100</f>
        <v>9.9614395886889451</v>
      </c>
      <c r="AG113" s="21">
        <v>1489</v>
      </c>
      <c r="AH113" s="21">
        <v>130</v>
      </c>
      <c r="AI113" s="20">
        <f>uptake_in_those_aged_70_by_ccg98910[[#This Row],[Number of adults aged 75 vaccinated in quarter 1]]/uptake_in_those_aged_70_by_ccg98910[[#This Row],[Number of adults aged 75 eligible in quarter 1]]*100</f>
        <v>8.730691739422431</v>
      </c>
      <c r="AJ113" s="21">
        <v>1444</v>
      </c>
      <c r="AK113" s="21">
        <v>89</v>
      </c>
      <c r="AL113" s="20">
        <f>uptake_in_those_aged_70_by_ccg98910[[#This Row],[Number of adults aged 76 vaccinated in quarter 1]]/uptake_in_those_aged_70_by_ccg98910[[#This Row],[Number of adults aged 76 eligible in quarter 1]]*100</f>
        <v>6.1634349030470919</v>
      </c>
      <c r="AM113" s="21">
        <v>1455</v>
      </c>
      <c r="AN113" s="21">
        <v>79</v>
      </c>
      <c r="AO113" s="25">
        <f>uptake_in_those_aged_70_by_ccg98910[[#This Row],[Number of adults aged 77 vaccinated in quarter 1]]/uptake_in_those_aged_70_by_ccg98910[[#This Row],[Number of adults aged 77 eligible in quarter 1]]*100</f>
        <v>5.4295532646048112</v>
      </c>
      <c r="AP113" s="21">
        <v>1574</v>
      </c>
      <c r="AQ113" s="21">
        <v>64</v>
      </c>
      <c r="AR113" s="20">
        <f>uptake_in_those_aged_70_by_ccg98910[[#This Row],[Number of adults aged 78 vaccinated in quarter 1]]/uptake_in_those_aged_70_by_ccg98910[[#This Row],[Number of adults aged 78 eligible in quarter 1]]*100</f>
        <v>4.066073697585769</v>
      </c>
      <c r="AS113" s="21">
        <v>1208</v>
      </c>
      <c r="AT113" s="21">
        <v>55</v>
      </c>
      <c r="AU113" s="20">
        <f>uptake_in_those_aged_70_by_ccg98910[[#This Row],[Number of adults aged 79 vaccinated in quarter 1]]/uptake_in_those_aged_70_by_ccg98910[[#This Row],[Number of adults aged 79 eligible in quarter 1]]*100</f>
        <v>4.5529801324503305</v>
      </c>
      <c r="AV113" s="21">
        <v>1070</v>
      </c>
      <c r="AW113" s="21">
        <v>39</v>
      </c>
      <c r="AX113" s="25">
        <f>uptake_in_those_aged_70_by_ccg98910[[#This Row],[Number of adults aged 80 vaccinated in quarter 1]]/uptake_in_those_aged_70_by_ccg98910[[#This Row],[Number of adults aged 80 eligible in quarter 1]]*100</f>
        <v>3.6448598130841123</v>
      </c>
    </row>
    <row r="114" spans="1:50" x14ac:dyDescent="0.2">
      <c r="A114" t="s">
        <v>544</v>
      </c>
      <c r="B114" t="s">
        <v>545</v>
      </c>
      <c r="C114">
        <v>2558</v>
      </c>
      <c r="D114">
        <v>69</v>
      </c>
      <c r="E114" s="20">
        <f>uptake_in_those_aged_70_by_ccg98910[[#This Row],[Number of adults aged 65 vaccinated in quarter 1]]/uptake_in_those_aged_70_by_ccg98910[[#This Row],[Number of adults aged 65 eligible in quarter 1]]*100</f>
        <v>2.6974198592650511</v>
      </c>
      <c r="F114" s="35">
        <v>2260</v>
      </c>
      <c r="G114" s="35">
        <v>400</v>
      </c>
      <c r="H114" s="20">
        <f>uptake_in_those_aged_70_by_ccg98910[[#This Row],[Number of adults aged 66 vaccinated in quarter 1]]/uptake_in_those_aged_70_by_ccg98910[[#This Row],[Number of adults aged 66 eligible in quarter 1]]*100</f>
        <v>17.699115044247787</v>
      </c>
      <c r="I114" s="21">
        <v>2053</v>
      </c>
      <c r="J114" s="21">
        <v>67</v>
      </c>
      <c r="K114" s="20">
        <f>uptake_in_those_aged_70_by_ccg98910[[#This Row],[Number of adults aged 67 vaccinated in quarter 1]]/uptake_in_those_aged_70_by_ccg98910[[#This Row],[Number of adults aged 67 eligible in quarter 1]]*100</f>
        <v>3.2635168046760836</v>
      </c>
      <c r="L114" s="21">
        <v>1898</v>
      </c>
      <c r="M114" s="21">
        <v>49</v>
      </c>
      <c r="N114" s="25">
        <f>uptake_in_those_aged_70_by_ccg98910[[#This Row],[Number of adults aged 68 vaccinated in quarter 1]]/uptake_in_those_aged_70_by_ccg98910[[#This Row],[Number of adults aged 68 eligible in quarter 1]]*100</f>
        <v>2.5816649104320337</v>
      </c>
      <c r="O114" s="21">
        <v>1852</v>
      </c>
      <c r="P114" s="21">
        <v>51</v>
      </c>
      <c r="Q114" s="25">
        <f>uptake_in_those_aged_70_by_ccg98910[[#This Row],[Number of adults aged 69 vaccinated in quarter 1]]/uptake_in_those_aged_70_by_ccg98910[[#This Row],[Number of adults aged 69 eligible in quarter 1]]*100</f>
        <v>2.7537796976241902</v>
      </c>
      <c r="R114" s="21">
        <v>1632</v>
      </c>
      <c r="S114" s="21">
        <v>92</v>
      </c>
      <c r="T114" s="20">
        <f>uptake_in_those_aged_70_by_ccg98910[[#This Row],[Number of adults aged 70 vaccinated in quarter 1]]/uptake_in_those_aged_70_by_ccg98910[[#This Row],[Number of adults aged 70 eligible in quarter 1]]*100</f>
        <v>5.6372549019607847</v>
      </c>
      <c r="U114" s="21">
        <v>1508</v>
      </c>
      <c r="V114" s="21">
        <v>352</v>
      </c>
      <c r="W114" s="20">
        <f>uptake_in_those_aged_70_by_ccg98910[[#This Row],[Number of adults aged 71 vaccinated in quarter 1]]/uptake_in_those_aged_70_by_ccg98910[[#This Row],[Number of adults aged 71 eligible in quarter 1]]*100</f>
        <v>23.342175066312997</v>
      </c>
      <c r="X114" s="21">
        <v>1416</v>
      </c>
      <c r="Y114" s="21">
        <v>366</v>
      </c>
      <c r="Z114" s="20">
        <f>uptake_in_those_aged_70_by_ccg98910[[#This Row],[Number of adults aged 72 vaccinated in quarter 1]]/uptake_in_those_aged_70_by_ccg98910[[#This Row],[Number of adults aged 72 eligible in quarter 1]]*100</f>
        <v>25.847457627118644</v>
      </c>
      <c r="AA114" s="21">
        <v>1272</v>
      </c>
      <c r="AB114" s="21">
        <v>219</v>
      </c>
      <c r="AC114" s="20">
        <f>uptake_in_those_aged_70_by_ccg98910[[#This Row],[Number of adults aged 73 vaccinated in quarter 1]]/uptake_in_those_aged_70_by_ccg98910[[#This Row],[Number of adults aged 73 eligible in quarter 1]]*100</f>
        <v>17.216981132075471</v>
      </c>
      <c r="AD114" s="21">
        <v>1133</v>
      </c>
      <c r="AE114" s="21">
        <v>150</v>
      </c>
      <c r="AF114" s="20">
        <f>uptake_in_those_aged_70_by_ccg98910[[#This Row],[Number of adults aged 74 vaccinated in quarter 1]]/uptake_in_those_aged_70_by_ccg98910[[#This Row],[Number of adults aged 74 eligible in quarter 1]]*100</f>
        <v>13.239187996469552</v>
      </c>
      <c r="AG114" s="21">
        <v>1145</v>
      </c>
      <c r="AH114" s="21">
        <v>124</v>
      </c>
      <c r="AI114" s="20">
        <f>uptake_in_those_aged_70_by_ccg98910[[#This Row],[Number of adults aged 75 vaccinated in quarter 1]]/uptake_in_those_aged_70_by_ccg98910[[#This Row],[Number of adults aged 75 eligible in quarter 1]]*100</f>
        <v>10.829694323144105</v>
      </c>
      <c r="AJ114" s="21">
        <v>1066</v>
      </c>
      <c r="AK114" s="21">
        <v>105</v>
      </c>
      <c r="AL114" s="20">
        <f>uptake_in_those_aged_70_by_ccg98910[[#This Row],[Number of adults aged 76 vaccinated in quarter 1]]/uptake_in_those_aged_70_by_ccg98910[[#This Row],[Number of adults aged 76 eligible in quarter 1]]*100</f>
        <v>9.8499061913696053</v>
      </c>
      <c r="AM114" s="21">
        <v>1007</v>
      </c>
      <c r="AN114" s="21">
        <v>82</v>
      </c>
      <c r="AO114" s="25">
        <f>uptake_in_those_aged_70_by_ccg98910[[#This Row],[Number of adults aged 77 vaccinated in quarter 1]]/uptake_in_those_aged_70_by_ccg98910[[#This Row],[Number of adults aged 77 eligible in quarter 1]]*100</f>
        <v>8.1429990069513405</v>
      </c>
      <c r="AP114" s="21">
        <v>968</v>
      </c>
      <c r="AQ114" s="21">
        <v>74</v>
      </c>
      <c r="AR114" s="20">
        <f>uptake_in_those_aged_70_by_ccg98910[[#This Row],[Number of adults aged 78 vaccinated in quarter 1]]/uptake_in_those_aged_70_by_ccg98910[[#This Row],[Number of adults aged 78 eligible in quarter 1]]*100</f>
        <v>7.6446280991735529</v>
      </c>
      <c r="AS114" s="21">
        <v>748</v>
      </c>
      <c r="AT114" s="21">
        <v>41</v>
      </c>
      <c r="AU114" s="20">
        <f>uptake_in_those_aged_70_by_ccg98910[[#This Row],[Number of adults aged 79 vaccinated in quarter 1]]/uptake_in_those_aged_70_by_ccg98910[[#This Row],[Number of adults aged 79 eligible in quarter 1]]*100</f>
        <v>5.4812834224598923</v>
      </c>
      <c r="AV114" s="21">
        <v>703</v>
      </c>
      <c r="AW114" s="21">
        <v>34</v>
      </c>
      <c r="AX114" s="25">
        <f>uptake_in_those_aged_70_by_ccg98910[[#This Row],[Number of adults aged 80 vaccinated in quarter 1]]/uptake_in_those_aged_70_by_ccg98910[[#This Row],[Number of adults aged 80 eligible in quarter 1]]*100</f>
        <v>4.8364153627311524</v>
      </c>
    </row>
    <row r="115" spans="1:50" x14ac:dyDescent="0.2">
      <c r="A115" t="s">
        <v>546</v>
      </c>
      <c r="B115" t="s">
        <v>547</v>
      </c>
      <c r="C115">
        <v>2013</v>
      </c>
      <c r="D115">
        <v>39</v>
      </c>
      <c r="E115" s="20">
        <f>uptake_in_those_aged_70_by_ccg98910[[#This Row],[Number of adults aged 65 vaccinated in quarter 1]]/uptake_in_those_aged_70_by_ccg98910[[#This Row],[Number of adults aged 65 eligible in quarter 1]]*100</f>
        <v>1.9374068554396422</v>
      </c>
      <c r="F115" s="35">
        <v>1789</v>
      </c>
      <c r="G115" s="35">
        <v>303</v>
      </c>
      <c r="H115" s="20">
        <f>uptake_in_those_aged_70_by_ccg98910[[#This Row],[Number of adults aged 66 vaccinated in quarter 1]]/uptake_in_those_aged_70_by_ccg98910[[#This Row],[Number of adults aged 66 eligible in quarter 1]]*100</f>
        <v>16.93683622135271</v>
      </c>
      <c r="I115" s="21">
        <v>1661</v>
      </c>
      <c r="J115" s="21">
        <v>94</v>
      </c>
      <c r="K115" s="20">
        <f>uptake_in_those_aged_70_by_ccg98910[[#This Row],[Number of adults aged 67 vaccinated in quarter 1]]/uptake_in_those_aged_70_by_ccg98910[[#This Row],[Number of adults aged 67 eligible in quarter 1]]*100</f>
        <v>5.659241420830825</v>
      </c>
      <c r="L115" s="21">
        <v>1579</v>
      </c>
      <c r="M115" s="21">
        <v>56</v>
      </c>
      <c r="N115" s="25">
        <f>uptake_in_those_aged_70_by_ccg98910[[#This Row],[Number of adults aged 68 vaccinated in quarter 1]]/uptake_in_those_aged_70_by_ccg98910[[#This Row],[Number of adults aged 68 eligible in quarter 1]]*100</f>
        <v>3.546548448385054</v>
      </c>
      <c r="O115" s="21">
        <v>1507</v>
      </c>
      <c r="P115" s="21">
        <v>48</v>
      </c>
      <c r="Q115" s="25">
        <f>uptake_in_those_aged_70_by_ccg98910[[#This Row],[Number of adults aged 69 vaccinated in quarter 1]]/uptake_in_those_aged_70_by_ccg98910[[#This Row],[Number of adults aged 69 eligible in quarter 1]]*100</f>
        <v>3.1851360318513606</v>
      </c>
      <c r="R115" s="21">
        <v>1399</v>
      </c>
      <c r="S115" s="21">
        <v>85</v>
      </c>
      <c r="T115" s="20">
        <f>uptake_in_those_aged_70_by_ccg98910[[#This Row],[Number of adults aged 70 vaccinated in quarter 1]]/uptake_in_those_aged_70_by_ccg98910[[#This Row],[Number of adults aged 70 eligible in quarter 1]]*100</f>
        <v>6.0757684060042889</v>
      </c>
      <c r="U115" s="21">
        <v>1382</v>
      </c>
      <c r="V115" s="21">
        <v>340</v>
      </c>
      <c r="W115" s="20">
        <f>uptake_in_those_aged_70_by_ccg98910[[#This Row],[Number of adults aged 71 vaccinated in quarter 1]]/uptake_in_those_aged_70_by_ccg98910[[#This Row],[Number of adults aged 71 eligible in quarter 1]]*100</f>
        <v>24.602026049204049</v>
      </c>
      <c r="X115" s="21">
        <v>1148</v>
      </c>
      <c r="Y115" s="21">
        <v>193</v>
      </c>
      <c r="Z115" s="20">
        <f>uptake_in_those_aged_70_by_ccg98910[[#This Row],[Number of adults aged 72 vaccinated in quarter 1]]/uptake_in_those_aged_70_by_ccg98910[[#This Row],[Number of adults aged 72 eligible in quarter 1]]*100</f>
        <v>16.811846689895471</v>
      </c>
      <c r="AA115" s="21">
        <v>1173</v>
      </c>
      <c r="AB115" s="21">
        <v>132</v>
      </c>
      <c r="AC115" s="20">
        <f>uptake_in_those_aged_70_by_ccg98910[[#This Row],[Number of adults aged 73 vaccinated in quarter 1]]/uptake_in_those_aged_70_by_ccg98910[[#This Row],[Number of adults aged 73 eligible in quarter 1]]*100</f>
        <v>11.253196930946292</v>
      </c>
      <c r="AD115" s="21">
        <v>1126</v>
      </c>
      <c r="AE115" s="21">
        <v>89</v>
      </c>
      <c r="AF115" s="20">
        <f>uptake_in_those_aged_70_by_ccg98910[[#This Row],[Number of adults aged 74 vaccinated in quarter 1]]/uptake_in_those_aged_70_by_ccg98910[[#This Row],[Number of adults aged 74 eligible in quarter 1]]*100</f>
        <v>7.9040852575488456</v>
      </c>
      <c r="AG115" s="21">
        <v>1112</v>
      </c>
      <c r="AH115" s="21">
        <v>69</v>
      </c>
      <c r="AI115" s="20">
        <f>uptake_in_those_aged_70_by_ccg98910[[#This Row],[Number of adults aged 75 vaccinated in quarter 1]]/uptake_in_those_aged_70_by_ccg98910[[#This Row],[Number of adults aged 75 eligible in quarter 1]]*100</f>
        <v>6.2050359712230216</v>
      </c>
      <c r="AJ115" s="21">
        <v>1053</v>
      </c>
      <c r="AK115" s="21">
        <v>54</v>
      </c>
      <c r="AL115" s="20">
        <f>uptake_in_those_aged_70_by_ccg98910[[#This Row],[Number of adults aged 76 vaccinated in quarter 1]]/uptake_in_those_aged_70_by_ccg98910[[#This Row],[Number of adults aged 76 eligible in quarter 1]]*100</f>
        <v>5.1282051282051277</v>
      </c>
      <c r="AM115" s="21">
        <v>1038</v>
      </c>
      <c r="AN115" s="21">
        <v>40</v>
      </c>
      <c r="AO115" s="25">
        <f>uptake_in_those_aged_70_by_ccg98910[[#This Row],[Number of adults aged 77 vaccinated in quarter 1]]/uptake_in_those_aged_70_by_ccg98910[[#This Row],[Number of adults aged 77 eligible in quarter 1]]*100</f>
        <v>3.8535645472061653</v>
      </c>
      <c r="AP115" s="21">
        <v>1019</v>
      </c>
      <c r="AQ115" s="21">
        <v>33</v>
      </c>
      <c r="AR115" s="20">
        <f>uptake_in_those_aged_70_by_ccg98910[[#This Row],[Number of adults aged 78 vaccinated in quarter 1]]/uptake_in_those_aged_70_by_ccg98910[[#This Row],[Number of adults aged 78 eligible in quarter 1]]*100</f>
        <v>3.2384690873405302</v>
      </c>
      <c r="AS115" s="21">
        <v>878</v>
      </c>
      <c r="AT115" s="21">
        <v>46</v>
      </c>
      <c r="AU115" s="20">
        <f>uptake_in_those_aged_70_by_ccg98910[[#This Row],[Number of adults aged 79 vaccinated in quarter 1]]/uptake_in_those_aged_70_by_ccg98910[[#This Row],[Number of adults aged 79 eligible in quarter 1]]*100</f>
        <v>5.239179954441914</v>
      </c>
      <c r="AV115" s="21">
        <v>714</v>
      </c>
      <c r="AW115" s="21">
        <v>11</v>
      </c>
      <c r="AX115" s="25">
        <f>uptake_in_those_aged_70_by_ccg98910[[#This Row],[Number of adults aged 80 vaccinated in quarter 1]]/uptake_in_those_aged_70_by_ccg98910[[#This Row],[Number of adults aged 80 eligible in quarter 1]]*100</f>
        <v>1.5406162464985995</v>
      </c>
    </row>
    <row r="116" spans="1:50" x14ac:dyDescent="0.2">
      <c r="A116" t="s">
        <v>548</v>
      </c>
      <c r="B116" t="s">
        <v>549</v>
      </c>
      <c r="C116">
        <v>3149</v>
      </c>
      <c r="D116">
        <v>66</v>
      </c>
      <c r="E116" s="20">
        <f>uptake_in_those_aged_70_by_ccg98910[[#This Row],[Number of adults aged 65 vaccinated in quarter 1]]/uptake_in_those_aged_70_by_ccg98910[[#This Row],[Number of adults aged 65 eligible in quarter 1]]*100</f>
        <v>2.0959034614163223</v>
      </c>
      <c r="F116" s="35">
        <v>2833</v>
      </c>
      <c r="G116" s="35">
        <v>512</v>
      </c>
      <c r="H116" s="20">
        <f>uptake_in_those_aged_70_by_ccg98910[[#This Row],[Number of adults aged 66 vaccinated in quarter 1]]/uptake_in_those_aged_70_by_ccg98910[[#This Row],[Number of adults aged 66 eligible in quarter 1]]*100</f>
        <v>18.072714436992587</v>
      </c>
      <c r="I116" s="21">
        <v>2613</v>
      </c>
      <c r="J116" s="21">
        <v>68</v>
      </c>
      <c r="K116" s="20">
        <f>uptake_in_those_aged_70_by_ccg98910[[#This Row],[Number of adults aged 67 vaccinated in quarter 1]]/uptake_in_those_aged_70_by_ccg98910[[#This Row],[Number of adults aged 67 eligible in quarter 1]]*100</f>
        <v>2.6023727516264827</v>
      </c>
      <c r="L116" s="21">
        <v>2389</v>
      </c>
      <c r="M116" s="21">
        <v>64</v>
      </c>
      <c r="N116" s="25">
        <f>uptake_in_those_aged_70_by_ccg98910[[#This Row],[Number of adults aged 68 vaccinated in quarter 1]]/uptake_in_those_aged_70_by_ccg98910[[#This Row],[Number of adults aged 68 eligible in quarter 1]]*100</f>
        <v>2.6789451653411471</v>
      </c>
      <c r="O116" s="21">
        <v>2255</v>
      </c>
      <c r="P116" s="21">
        <v>55</v>
      </c>
      <c r="Q116" s="25">
        <f>uptake_in_those_aged_70_by_ccg98910[[#This Row],[Number of adults aged 69 vaccinated in quarter 1]]/uptake_in_those_aged_70_by_ccg98910[[#This Row],[Number of adults aged 69 eligible in quarter 1]]*100</f>
        <v>2.4390243902439024</v>
      </c>
      <c r="R116" s="21">
        <v>2161</v>
      </c>
      <c r="S116" s="21">
        <v>88</v>
      </c>
      <c r="T116" s="20">
        <f>uptake_in_those_aged_70_by_ccg98910[[#This Row],[Number of adults aged 70 vaccinated in quarter 1]]/uptake_in_those_aged_70_by_ccg98910[[#This Row],[Number of adults aged 70 eligible in quarter 1]]*100</f>
        <v>4.0721888014807961</v>
      </c>
      <c r="U116" s="21">
        <v>1984</v>
      </c>
      <c r="V116" s="21">
        <v>555</v>
      </c>
      <c r="W116" s="20">
        <f>uptake_in_those_aged_70_by_ccg98910[[#This Row],[Number of adults aged 71 vaccinated in quarter 1]]/uptake_in_those_aged_70_by_ccg98910[[#This Row],[Number of adults aged 71 eligible in quarter 1]]*100</f>
        <v>27.973790322580644</v>
      </c>
      <c r="X116" s="21">
        <v>1879</v>
      </c>
      <c r="Y116" s="21">
        <v>452</v>
      </c>
      <c r="Z116" s="20">
        <f>uptake_in_those_aged_70_by_ccg98910[[#This Row],[Number of adults aged 72 vaccinated in quarter 1]]/uptake_in_those_aged_70_by_ccg98910[[#This Row],[Number of adults aged 72 eligible in quarter 1]]*100</f>
        <v>24.055348589675361</v>
      </c>
      <c r="AA116" s="21">
        <v>1755</v>
      </c>
      <c r="AB116" s="21">
        <v>264</v>
      </c>
      <c r="AC116" s="20">
        <f>uptake_in_those_aged_70_by_ccg98910[[#This Row],[Number of adults aged 73 vaccinated in quarter 1]]/uptake_in_those_aged_70_by_ccg98910[[#This Row],[Number of adults aged 73 eligible in quarter 1]]*100</f>
        <v>15.042735042735043</v>
      </c>
      <c r="AD116" s="21">
        <v>1581</v>
      </c>
      <c r="AE116" s="21">
        <v>164</v>
      </c>
      <c r="AF116" s="20">
        <f>uptake_in_those_aged_70_by_ccg98910[[#This Row],[Number of adults aged 74 vaccinated in quarter 1]]/uptake_in_those_aged_70_by_ccg98910[[#This Row],[Number of adults aged 74 eligible in quarter 1]]*100</f>
        <v>10.373181530676787</v>
      </c>
      <c r="AG116" s="21">
        <v>1626</v>
      </c>
      <c r="AH116" s="21">
        <v>127</v>
      </c>
      <c r="AI116" s="20">
        <f>uptake_in_those_aged_70_by_ccg98910[[#This Row],[Number of adults aged 75 vaccinated in quarter 1]]/uptake_in_those_aged_70_by_ccg98910[[#This Row],[Number of adults aged 75 eligible in quarter 1]]*100</f>
        <v>7.8105781057810573</v>
      </c>
      <c r="AJ116" s="21">
        <v>1550</v>
      </c>
      <c r="AK116" s="21">
        <v>110</v>
      </c>
      <c r="AL116" s="20">
        <f>uptake_in_those_aged_70_by_ccg98910[[#This Row],[Number of adults aged 76 vaccinated in quarter 1]]/uptake_in_those_aged_70_by_ccg98910[[#This Row],[Number of adults aged 76 eligible in quarter 1]]*100</f>
        <v>7.096774193548387</v>
      </c>
      <c r="AM116" s="21">
        <v>1419</v>
      </c>
      <c r="AN116" s="21">
        <v>89</v>
      </c>
      <c r="AO116" s="25">
        <f>uptake_in_those_aged_70_by_ccg98910[[#This Row],[Number of adults aged 77 vaccinated in quarter 1]]/uptake_in_those_aged_70_by_ccg98910[[#This Row],[Number of adults aged 77 eligible in quarter 1]]*100</f>
        <v>6.2720225510923182</v>
      </c>
      <c r="AP116" s="21">
        <v>1450</v>
      </c>
      <c r="AQ116" s="21">
        <v>59</v>
      </c>
      <c r="AR116" s="20">
        <f>uptake_in_those_aged_70_by_ccg98910[[#This Row],[Number of adults aged 78 vaccinated in quarter 1]]/uptake_in_those_aged_70_by_ccg98910[[#This Row],[Number of adults aged 78 eligible in quarter 1]]*100</f>
        <v>4.068965517241379</v>
      </c>
      <c r="AS116" s="21">
        <v>1231</v>
      </c>
      <c r="AT116" s="21">
        <v>32</v>
      </c>
      <c r="AU116" s="20">
        <f>uptake_in_those_aged_70_by_ccg98910[[#This Row],[Number of adults aged 79 vaccinated in quarter 1]]/uptake_in_those_aged_70_by_ccg98910[[#This Row],[Number of adults aged 79 eligible in quarter 1]]*100</f>
        <v>2.5995125913891144</v>
      </c>
      <c r="AV116" s="21">
        <v>1055</v>
      </c>
      <c r="AW116" s="21">
        <v>27</v>
      </c>
      <c r="AX116" s="25">
        <f>uptake_in_those_aged_70_by_ccg98910[[#This Row],[Number of adults aged 80 vaccinated in quarter 1]]/uptake_in_those_aged_70_by_ccg98910[[#This Row],[Number of adults aged 80 eligible in quarter 1]]*100</f>
        <v>2.5592417061611377</v>
      </c>
    </row>
    <row r="117" spans="1:50" x14ac:dyDescent="0.2">
      <c r="A117" t="s">
        <v>550</v>
      </c>
      <c r="B117" t="s">
        <v>551</v>
      </c>
      <c r="C117">
        <v>2725</v>
      </c>
      <c r="D117">
        <v>118</v>
      </c>
      <c r="E117" s="20">
        <f>uptake_in_those_aged_70_by_ccg98910[[#This Row],[Number of adults aged 65 vaccinated in quarter 1]]/uptake_in_those_aged_70_by_ccg98910[[#This Row],[Number of adults aged 65 eligible in quarter 1]]*100</f>
        <v>4.330275229357798</v>
      </c>
      <c r="F117" s="35">
        <v>2648</v>
      </c>
      <c r="G117" s="35">
        <v>682</v>
      </c>
      <c r="H117" s="20">
        <f>uptake_in_those_aged_70_by_ccg98910[[#This Row],[Number of adults aged 66 vaccinated in quarter 1]]/uptake_in_those_aged_70_by_ccg98910[[#This Row],[Number of adults aged 66 eligible in quarter 1]]*100</f>
        <v>25.755287009063444</v>
      </c>
      <c r="I117" s="21">
        <v>2474</v>
      </c>
      <c r="J117" s="21">
        <v>110</v>
      </c>
      <c r="K117" s="20">
        <f>uptake_in_those_aged_70_by_ccg98910[[#This Row],[Number of adults aged 67 vaccinated in quarter 1]]/uptake_in_those_aged_70_by_ccg98910[[#This Row],[Number of adults aged 67 eligible in quarter 1]]*100</f>
        <v>4.4462409054163299</v>
      </c>
      <c r="L117" s="21">
        <v>2419</v>
      </c>
      <c r="M117" s="21">
        <v>92</v>
      </c>
      <c r="N117" s="25">
        <f>uptake_in_those_aged_70_by_ccg98910[[#This Row],[Number of adults aged 68 vaccinated in quarter 1]]/uptake_in_those_aged_70_by_ccg98910[[#This Row],[Number of adults aged 68 eligible in quarter 1]]*100</f>
        <v>3.8032244729226958</v>
      </c>
      <c r="O117" s="21">
        <v>2428</v>
      </c>
      <c r="P117" s="21">
        <v>64</v>
      </c>
      <c r="Q117" s="25">
        <f>uptake_in_those_aged_70_by_ccg98910[[#This Row],[Number of adults aged 69 vaccinated in quarter 1]]/uptake_in_those_aged_70_by_ccg98910[[#This Row],[Number of adults aged 69 eligible in quarter 1]]*100</f>
        <v>2.6359143327841847</v>
      </c>
      <c r="R117" s="21">
        <v>2334</v>
      </c>
      <c r="S117" s="21">
        <v>192</v>
      </c>
      <c r="T117" s="20">
        <f>uptake_in_those_aged_70_by_ccg98910[[#This Row],[Number of adults aged 70 vaccinated in quarter 1]]/uptake_in_those_aged_70_by_ccg98910[[#This Row],[Number of adults aged 70 eligible in quarter 1]]*100</f>
        <v>8.2262210796915163</v>
      </c>
      <c r="U117" s="21">
        <v>2177</v>
      </c>
      <c r="V117" s="21">
        <v>807</v>
      </c>
      <c r="W117" s="20">
        <f>uptake_in_those_aged_70_by_ccg98910[[#This Row],[Number of adults aged 71 vaccinated in quarter 1]]/uptake_in_those_aged_70_by_ccg98910[[#This Row],[Number of adults aged 71 eligible in quarter 1]]*100</f>
        <v>37.069361506660542</v>
      </c>
      <c r="X117" s="21">
        <v>2112</v>
      </c>
      <c r="Y117" s="21">
        <v>644</v>
      </c>
      <c r="Z117" s="20">
        <f>uptake_in_those_aged_70_by_ccg98910[[#This Row],[Number of adults aged 72 vaccinated in quarter 1]]/uptake_in_those_aged_70_by_ccg98910[[#This Row],[Number of adults aged 72 eligible in quarter 1]]*100</f>
        <v>30.492424242424242</v>
      </c>
      <c r="AA117" s="21">
        <v>2027</v>
      </c>
      <c r="AB117" s="21">
        <v>350</v>
      </c>
      <c r="AC117" s="20">
        <f>uptake_in_those_aged_70_by_ccg98910[[#This Row],[Number of adults aged 73 vaccinated in quarter 1]]/uptake_in_those_aged_70_by_ccg98910[[#This Row],[Number of adults aged 73 eligible in quarter 1]]*100</f>
        <v>17.266896891958559</v>
      </c>
      <c r="AD117" s="21">
        <v>1910</v>
      </c>
      <c r="AE117" s="21">
        <v>229</v>
      </c>
      <c r="AF117" s="20">
        <f>uptake_in_those_aged_70_by_ccg98910[[#This Row],[Number of adults aged 74 vaccinated in quarter 1]]/uptake_in_those_aged_70_by_ccg98910[[#This Row],[Number of adults aged 74 eligible in quarter 1]]*100</f>
        <v>11.989528795811518</v>
      </c>
      <c r="AG117" s="21">
        <v>1858</v>
      </c>
      <c r="AH117" s="21">
        <v>180</v>
      </c>
      <c r="AI117" s="20">
        <f>uptake_in_those_aged_70_by_ccg98910[[#This Row],[Number of adults aged 75 vaccinated in quarter 1]]/uptake_in_those_aged_70_by_ccg98910[[#This Row],[Number of adults aged 75 eligible in quarter 1]]*100</f>
        <v>9.6878363832077508</v>
      </c>
      <c r="AJ117" s="21">
        <v>1811</v>
      </c>
      <c r="AK117" s="21">
        <v>118</v>
      </c>
      <c r="AL117" s="20">
        <f>uptake_in_those_aged_70_by_ccg98910[[#This Row],[Number of adults aged 76 vaccinated in quarter 1]]/uptake_in_those_aged_70_by_ccg98910[[#This Row],[Number of adults aged 76 eligible in quarter 1]]*100</f>
        <v>6.5157371617890671</v>
      </c>
      <c r="AM117" s="21">
        <v>1782</v>
      </c>
      <c r="AN117" s="21">
        <v>99</v>
      </c>
      <c r="AO117" s="25">
        <f>uptake_in_those_aged_70_by_ccg98910[[#This Row],[Number of adults aged 77 vaccinated in quarter 1]]/uptake_in_those_aged_70_by_ccg98910[[#This Row],[Number of adults aged 77 eligible in quarter 1]]*100</f>
        <v>5.5555555555555554</v>
      </c>
      <c r="AP117" s="21">
        <v>1811</v>
      </c>
      <c r="AQ117" s="21">
        <v>104</v>
      </c>
      <c r="AR117" s="20">
        <f>uptake_in_those_aged_70_by_ccg98910[[#This Row],[Number of adults aged 78 vaccinated in quarter 1]]/uptake_in_those_aged_70_by_ccg98910[[#This Row],[Number of adults aged 78 eligible in quarter 1]]*100</f>
        <v>5.7426836002208725</v>
      </c>
      <c r="AS117" s="21">
        <v>1569</v>
      </c>
      <c r="AT117" s="21">
        <v>57</v>
      </c>
      <c r="AU117" s="20">
        <f>uptake_in_those_aged_70_by_ccg98910[[#This Row],[Number of adults aged 79 vaccinated in quarter 1]]/uptake_in_those_aged_70_by_ccg98910[[#This Row],[Number of adults aged 79 eligible in quarter 1]]*100</f>
        <v>3.6328871892925432</v>
      </c>
      <c r="AV117" s="21">
        <v>1401</v>
      </c>
      <c r="AW117" s="21">
        <v>54</v>
      </c>
      <c r="AX117" s="25">
        <f>uptake_in_those_aged_70_by_ccg98910[[#This Row],[Number of adults aged 80 vaccinated in quarter 1]]/uptake_in_those_aged_70_by_ccg98910[[#This Row],[Number of adults aged 80 eligible in quarter 1]]*100</f>
        <v>3.8543897216274088</v>
      </c>
    </row>
    <row r="118" spans="1:50" x14ac:dyDescent="0.2">
      <c r="A118" t="s">
        <v>552</v>
      </c>
      <c r="B118" t="s">
        <v>553</v>
      </c>
      <c r="C118">
        <v>2893</v>
      </c>
      <c r="D118">
        <v>117</v>
      </c>
      <c r="E118" s="20">
        <f>uptake_in_those_aged_70_by_ccg98910[[#This Row],[Number of adults aged 65 vaccinated in quarter 1]]/uptake_in_those_aged_70_by_ccg98910[[#This Row],[Number of adults aged 65 eligible in quarter 1]]*100</f>
        <v>4.0442447286553751</v>
      </c>
      <c r="F118" s="35">
        <v>2902</v>
      </c>
      <c r="G118" s="35">
        <v>858</v>
      </c>
      <c r="H118" s="20">
        <f>uptake_in_those_aged_70_by_ccg98910[[#This Row],[Number of adults aged 66 vaccinated in quarter 1]]/uptake_in_those_aged_70_by_ccg98910[[#This Row],[Number of adults aged 66 eligible in quarter 1]]*100</f>
        <v>29.565816678152995</v>
      </c>
      <c r="I118" s="21">
        <v>2752</v>
      </c>
      <c r="J118" s="21">
        <v>119</v>
      </c>
      <c r="K118" s="20">
        <f>uptake_in_those_aged_70_by_ccg98910[[#This Row],[Number of adults aged 67 vaccinated in quarter 1]]/uptake_in_those_aged_70_by_ccg98910[[#This Row],[Number of adults aged 67 eligible in quarter 1]]*100</f>
        <v>4.3241279069767442</v>
      </c>
      <c r="L118" s="21">
        <v>2523</v>
      </c>
      <c r="M118" s="21">
        <v>76</v>
      </c>
      <c r="N118" s="25">
        <f>uptake_in_those_aged_70_by_ccg98910[[#This Row],[Number of adults aged 68 vaccinated in quarter 1]]/uptake_in_those_aged_70_by_ccg98910[[#This Row],[Number of adults aged 68 eligible in quarter 1]]*100</f>
        <v>3.012286959968292</v>
      </c>
      <c r="O118" s="21">
        <v>2350</v>
      </c>
      <c r="P118" s="21">
        <v>63</v>
      </c>
      <c r="Q118" s="25">
        <f>uptake_in_those_aged_70_by_ccg98910[[#This Row],[Number of adults aged 69 vaccinated in quarter 1]]/uptake_in_those_aged_70_by_ccg98910[[#This Row],[Number of adults aged 69 eligible in quarter 1]]*100</f>
        <v>2.6808510638297873</v>
      </c>
      <c r="R118" s="21">
        <v>2225</v>
      </c>
      <c r="S118" s="21">
        <v>201</v>
      </c>
      <c r="T118" s="20">
        <f>uptake_in_those_aged_70_by_ccg98910[[#This Row],[Number of adults aged 70 vaccinated in quarter 1]]/uptake_in_those_aged_70_by_ccg98910[[#This Row],[Number of adults aged 70 eligible in quarter 1]]*100</f>
        <v>9.0337078651685392</v>
      </c>
      <c r="U118" s="21">
        <v>2333</v>
      </c>
      <c r="V118" s="21">
        <v>979</v>
      </c>
      <c r="W118" s="20">
        <f>uptake_in_those_aged_70_by_ccg98910[[#This Row],[Number of adults aged 71 vaccinated in quarter 1]]/uptake_in_those_aged_70_by_ccg98910[[#This Row],[Number of adults aged 71 eligible in quarter 1]]*100</f>
        <v>41.96313759108444</v>
      </c>
      <c r="X118" s="21">
        <v>2025</v>
      </c>
      <c r="Y118" s="21">
        <v>628</v>
      </c>
      <c r="Z118" s="20">
        <f>uptake_in_those_aged_70_by_ccg98910[[#This Row],[Number of adults aged 72 vaccinated in quarter 1]]/uptake_in_those_aged_70_by_ccg98910[[#This Row],[Number of adults aged 72 eligible in quarter 1]]*100</f>
        <v>31.012345679012341</v>
      </c>
      <c r="AA118" s="21">
        <v>2145</v>
      </c>
      <c r="AB118" s="21">
        <v>316</v>
      </c>
      <c r="AC118" s="20">
        <f>uptake_in_those_aged_70_by_ccg98910[[#This Row],[Number of adults aged 73 vaccinated in quarter 1]]/uptake_in_those_aged_70_by_ccg98910[[#This Row],[Number of adults aged 73 eligible in quarter 1]]*100</f>
        <v>14.731934731934732</v>
      </c>
      <c r="AD118" s="21">
        <v>2087</v>
      </c>
      <c r="AE118" s="21">
        <v>144</v>
      </c>
      <c r="AF118" s="20">
        <f>uptake_in_those_aged_70_by_ccg98910[[#This Row],[Number of adults aged 74 vaccinated in quarter 1]]/uptake_in_those_aged_70_by_ccg98910[[#This Row],[Number of adults aged 74 eligible in quarter 1]]*100</f>
        <v>6.8998562529947289</v>
      </c>
      <c r="AG118" s="21">
        <v>1996</v>
      </c>
      <c r="AH118" s="21">
        <v>106</v>
      </c>
      <c r="AI118" s="20">
        <f>uptake_in_those_aged_70_by_ccg98910[[#This Row],[Number of adults aged 75 vaccinated in quarter 1]]/uptake_in_those_aged_70_by_ccg98910[[#This Row],[Number of adults aged 75 eligible in quarter 1]]*100</f>
        <v>5.3106212424849701</v>
      </c>
      <c r="AJ118" s="21">
        <v>2114</v>
      </c>
      <c r="AK118" s="21">
        <v>94</v>
      </c>
      <c r="AL118" s="20">
        <f>uptake_in_those_aged_70_by_ccg98910[[#This Row],[Number of adults aged 76 vaccinated in quarter 1]]/uptake_in_those_aged_70_by_ccg98910[[#This Row],[Number of adults aged 76 eligible in quarter 1]]*100</f>
        <v>4.4465468306527907</v>
      </c>
      <c r="AM118" s="21">
        <v>2116</v>
      </c>
      <c r="AN118" s="21">
        <v>90</v>
      </c>
      <c r="AO118" s="25">
        <f>uptake_in_those_aged_70_by_ccg98910[[#This Row],[Number of adults aged 77 vaccinated in quarter 1]]/uptake_in_those_aged_70_by_ccg98910[[#This Row],[Number of adults aged 77 eligible in quarter 1]]*100</f>
        <v>4.2533081285444228</v>
      </c>
      <c r="AP118" s="21">
        <v>2538</v>
      </c>
      <c r="AQ118" s="21">
        <v>76</v>
      </c>
      <c r="AR118" s="20">
        <f>uptake_in_those_aged_70_by_ccg98910[[#This Row],[Number of adults aged 78 vaccinated in quarter 1]]/uptake_in_those_aged_70_by_ccg98910[[#This Row],[Number of adults aged 78 eligible in quarter 1]]*100</f>
        <v>2.9944838455476757</v>
      </c>
      <c r="AS118" s="21">
        <v>1874</v>
      </c>
      <c r="AT118" s="21">
        <v>50</v>
      </c>
      <c r="AU118" s="20">
        <f>uptake_in_those_aged_70_by_ccg98910[[#This Row],[Number of adults aged 79 vaccinated in quarter 1]]/uptake_in_those_aged_70_by_ccg98910[[#This Row],[Number of adults aged 79 eligible in quarter 1]]*100</f>
        <v>2.6680896478121667</v>
      </c>
      <c r="AV118" s="21">
        <v>1602</v>
      </c>
      <c r="AW118" s="21">
        <v>50</v>
      </c>
      <c r="AX118" s="25">
        <f>uptake_in_those_aged_70_by_ccg98910[[#This Row],[Number of adults aged 80 vaccinated in quarter 1]]/uptake_in_those_aged_70_by_ccg98910[[#This Row],[Number of adults aged 80 eligible in quarter 1]]*100</f>
        <v>3.1210986267166043</v>
      </c>
    </row>
    <row r="119" spans="1:50" x14ac:dyDescent="0.2">
      <c r="A119" t="s">
        <v>554</v>
      </c>
      <c r="B119" t="s">
        <v>555</v>
      </c>
      <c r="C119">
        <v>3115</v>
      </c>
      <c r="D119">
        <v>138</v>
      </c>
      <c r="E119" s="20">
        <f>uptake_in_those_aged_70_by_ccg98910[[#This Row],[Number of adults aged 65 vaccinated in quarter 1]]/uptake_in_those_aged_70_by_ccg98910[[#This Row],[Number of adults aged 65 eligible in quarter 1]]*100</f>
        <v>4.4301765650080256</v>
      </c>
      <c r="F119" s="35">
        <v>3016</v>
      </c>
      <c r="G119" s="35">
        <v>832</v>
      </c>
      <c r="H119" s="20">
        <f>uptake_in_those_aged_70_by_ccg98910[[#This Row],[Number of adults aged 66 vaccinated in quarter 1]]/uptake_in_those_aged_70_by_ccg98910[[#This Row],[Number of adults aged 66 eligible in quarter 1]]*100</f>
        <v>27.586206896551722</v>
      </c>
      <c r="I119" s="21">
        <v>2710</v>
      </c>
      <c r="J119" s="21">
        <v>120</v>
      </c>
      <c r="K119" s="20">
        <f>uptake_in_those_aged_70_by_ccg98910[[#This Row],[Number of adults aged 67 vaccinated in quarter 1]]/uptake_in_those_aged_70_by_ccg98910[[#This Row],[Number of adults aged 67 eligible in quarter 1]]*100</f>
        <v>4.428044280442804</v>
      </c>
      <c r="L119" s="21">
        <v>2573</v>
      </c>
      <c r="M119" s="21">
        <v>64</v>
      </c>
      <c r="N119" s="25">
        <f>uptake_in_those_aged_70_by_ccg98910[[#This Row],[Number of adults aged 68 vaccinated in quarter 1]]/uptake_in_those_aged_70_by_ccg98910[[#This Row],[Number of adults aged 68 eligible in quarter 1]]*100</f>
        <v>2.4873688301593471</v>
      </c>
      <c r="O119" s="21">
        <v>2560</v>
      </c>
      <c r="P119" s="21">
        <v>59</v>
      </c>
      <c r="Q119" s="25">
        <f>uptake_in_those_aged_70_by_ccg98910[[#This Row],[Number of adults aged 69 vaccinated in quarter 1]]/uptake_in_those_aged_70_by_ccg98910[[#This Row],[Number of adults aged 69 eligible in quarter 1]]*100</f>
        <v>2.3046875</v>
      </c>
      <c r="R119" s="21">
        <v>2454</v>
      </c>
      <c r="S119" s="21">
        <v>213</v>
      </c>
      <c r="T119" s="20">
        <f>uptake_in_those_aged_70_by_ccg98910[[#This Row],[Number of adults aged 70 vaccinated in quarter 1]]/uptake_in_those_aged_70_by_ccg98910[[#This Row],[Number of adults aged 70 eligible in quarter 1]]*100</f>
        <v>8.679706601466993</v>
      </c>
      <c r="U119" s="21">
        <v>2313</v>
      </c>
      <c r="V119" s="21">
        <v>936</v>
      </c>
      <c r="W119" s="20">
        <f>uptake_in_those_aged_70_by_ccg98910[[#This Row],[Number of adults aged 71 vaccinated in quarter 1]]/uptake_in_those_aged_70_by_ccg98910[[#This Row],[Number of adults aged 71 eligible in quarter 1]]*100</f>
        <v>40.466926070038909</v>
      </c>
      <c r="X119" s="21">
        <v>2182</v>
      </c>
      <c r="Y119" s="21">
        <v>697</v>
      </c>
      <c r="Z119" s="20">
        <f>uptake_in_those_aged_70_by_ccg98910[[#This Row],[Number of adults aged 72 vaccinated in quarter 1]]/uptake_in_those_aged_70_by_ccg98910[[#This Row],[Number of adults aged 72 eligible in quarter 1]]*100</f>
        <v>31.943171402383136</v>
      </c>
      <c r="AA119" s="21">
        <v>2097</v>
      </c>
      <c r="AB119" s="21">
        <v>399</v>
      </c>
      <c r="AC119" s="20">
        <f>uptake_in_those_aged_70_by_ccg98910[[#This Row],[Number of adults aged 73 vaccinated in quarter 1]]/uptake_in_those_aged_70_by_ccg98910[[#This Row],[Number of adults aged 73 eligible in quarter 1]]*100</f>
        <v>19.027181688125893</v>
      </c>
      <c r="AD119" s="21">
        <v>1853</v>
      </c>
      <c r="AE119" s="21">
        <v>238</v>
      </c>
      <c r="AF119" s="20">
        <f>uptake_in_those_aged_70_by_ccg98910[[#This Row],[Number of adults aged 74 vaccinated in quarter 1]]/uptake_in_those_aged_70_by_ccg98910[[#This Row],[Number of adults aged 74 eligible in quarter 1]]*100</f>
        <v>12.844036697247708</v>
      </c>
      <c r="AG119" s="21">
        <v>1947</v>
      </c>
      <c r="AH119" s="21">
        <v>173</v>
      </c>
      <c r="AI119" s="20">
        <f>uptake_in_those_aged_70_by_ccg98910[[#This Row],[Number of adults aged 75 vaccinated in quarter 1]]/uptake_in_those_aged_70_by_ccg98910[[#This Row],[Number of adults aged 75 eligible in quarter 1]]*100</f>
        <v>8.8854648176682076</v>
      </c>
      <c r="AJ119" s="21">
        <v>1863</v>
      </c>
      <c r="AK119" s="21">
        <v>117</v>
      </c>
      <c r="AL119" s="20">
        <f>uptake_in_those_aged_70_by_ccg98910[[#This Row],[Number of adults aged 76 vaccinated in quarter 1]]/uptake_in_those_aged_70_by_ccg98910[[#This Row],[Number of adults aged 76 eligible in quarter 1]]*100</f>
        <v>6.2801932367149762</v>
      </c>
      <c r="AM119" s="21">
        <v>1987</v>
      </c>
      <c r="AN119" s="21">
        <v>92</v>
      </c>
      <c r="AO119" s="25">
        <f>uptake_in_those_aged_70_by_ccg98910[[#This Row],[Number of adults aged 77 vaccinated in quarter 1]]/uptake_in_those_aged_70_by_ccg98910[[#This Row],[Number of adults aged 77 eligible in quarter 1]]*100</f>
        <v>4.6300956215400095</v>
      </c>
      <c r="AP119" s="21">
        <v>2110</v>
      </c>
      <c r="AQ119" s="21">
        <v>86</v>
      </c>
      <c r="AR119" s="20">
        <f>uptake_in_those_aged_70_by_ccg98910[[#This Row],[Number of adults aged 78 vaccinated in quarter 1]]/uptake_in_those_aged_70_by_ccg98910[[#This Row],[Number of adults aged 78 eligible in quarter 1]]*100</f>
        <v>4.0758293838862558</v>
      </c>
      <c r="AS119" s="21">
        <v>1666</v>
      </c>
      <c r="AT119" s="21">
        <v>56</v>
      </c>
      <c r="AU119" s="20">
        <f>uptake_in_those_aged_70_by_ccg98910[[#This Row],[Number of adults aged 79 vaccinated in quarter 1]]/uptake_in_those_aged_70_by_ccg98910[[#This Row],[Number of adults aged 79 eligible in quarter 1]]*100</f>
        <v>3.3613445378151261</v>
      </c>
      <c r="AV119" s="21">
        <v>1434</v>
      </c>
      <c r="AW119" s="21">
        <v>26</v>
      </c>
      <c r="AX119" s="25">
        <f>uptake_in_those_aged_70_by_ccg98910[[#This Row],[Number of adults aged 80 vaccinated in quarter 1]]/uptake_in_those_aged_70_by_ccg98910[[#This Row],[Number of adults aged 80 eligible in quarter 1]]*100</f>
        <v>1.813110181311018</v>
      </c>
    </row>
    <row r="120" spans="1:50" x14ac:dyDescent="0.2">
      <c r="A120" t="s">
        <v>556</v>
      </c>
      <c r="B120" t="s">
        <v>557</v>
      </c>
      <c r="C120">
        <v>3108</v>
      </c>
      <c r="D120">
        <v>98</v>
      </c>
      <c r="E120" s="20">
        <f>uptake_in_those_aged_70_by_ccg98910[[#This Row],[Number of adults aged 65 vaccinated in quarter 1]]/uptake_in_those_aged_70_by_ccg98910[[#This Row],[Number of adults aged 65 eligible in quarter 1]]*100</f>
        <v>3.1531531531531529</v>
      </c>
      <c r="F120" s="35">
        <v>2911</v>
      </c>
      <c r="G120" s="35">
        <v>862</v>
      </c>
      <c r="H120" s="20">
        <f>uptake_in_those_aged_70_by_ccg98910[[#This Row],[Number of adults aged 66 vaccinated in quarter 1]]/uptake_in_those_aged_70_by_ccg98910[[#This Row],[Number of adults aged 66 eligible in quarter 1]]*100</f>
        <v>29.611817244933015</v>
      </c>
      <c r="I120" s="21">
        <v>2741</v>
      </c>
      <c r="J120" s="21">
        <v>109</v>
      </c>
      <c r="K120" s="20">
        <f>uptake_in_those_aged_70_by_ccg98910[[#This Row],[Number of adults aged 67 vaccinated in quarter 1]]/uptake_in_those_aged_70_by_ccg98910[[#This Row],[Number of adults aged 67 eligible in quarter 1]]*100</f>
        <v>3.9766508573513319</v>
      </c>
      <c r="L120" s="21">
        <v>2518</v>
      </c>
      <c r="M120" s="21">
        <v>70</v>
      </c>
      <c r="N120" s="25">
        <f>uptake_in_those_aged_70_by_ccg98910[[#This Row],[Number of adults aged 68 vaccinated in quarter 1]]/uptake_in_those_aged_70_by_ccg98910[[#This Row],[Number of adults aged 68 eligible in quarter 1]]*100</f>
        <v>2.779984114376489</v>
      </c>
      <c r="O120" s="21">
        <v>2424</v>
      </c>
      <c r="P120" s="21">
        <v>77</v>
      </c>
      <c r="Q120" s="25">
        <f>uptake_in_those_aged_70_by_ccg98910[[#This Row],[Number of adults aged 69 vaccinated in quarter 1]]/uptake_in_those_aged_70_by_ccg98910[[#This Row],[Number of adults aged 69 eligible in quarter 1]]*100</f>
        <v>3.1765676567656769</v>
      </c>
      <c r="R120" s="21">
        <v>2384</v>
      </c>
      <c r="S120" s="21">
        <v>184</v>
      </c>
      <c r="T120" s="20">
        <f>uptake_in_those_aged_70_by_ccg98910[[#This Row],[Number of adults aged 70 vaccinated in quarter 1]]/uptake_in_those_aged_70_by_ccg98910[[#This Row],[Number of adults aged 70 eligible in quarter 1]]*100</f>
        <v>7.7181208053691277</v>
      </c>
      <c r="U120" s="21">
        <v>2155</v>
      </c>
      <c r="V120" s="21">
        <v>634</v>
      </c>
      <c r="W120" s="20">
        <f>uptake_in_those_aged_70_by_ccg98910[[#This Row],[Number of adults aged 71 vaccinated in quarter 1]]/uptake_in_those_aged_70_by_ccg98910[[#This Row],[Number of adults aged 71 eligible in quarter 1]]*100</f>
        <v>29.419953596287701</v>
      </c>
      <c r="X120" s="21">
        <v>2193</v>
      </c>
      <c r="Y120" s="21">
        <v>533</v>
      </c>
      <c r="Z120" s="20">
        <f>uptake_in_those_aged_70_by_ccg98910[[#This Row],[Number of adults aged 72 vaccinated in quarter 1]]/uptake_in_those_aged_70_by_ccg98910[[#This Row],[Number of adults aged 72 eligible in quarter 1]]*100</f>
        <v>24.304605563155494</v>
      </c>
      <c r="AA120" s="21">
        <v>1989</v>
      </c>
      <c r="AB120" s="21">
        <v>273</v>
      </c>
      <c r="AC120" s="20">
        <f>uptake_in_those_aged_70_by_ccg98910[[#This Row],[Number of adults aged 73 vaccinated in quarter 1]]/uptake_in_those_aged_70_by_ccg98910[[#This Row],[Number of adults aged 73 eligible in quarter 1]]*100</f>
        <v>13.725490196078432</v>
      </c>
      <c r="AD120" s="21">
        <v>1881</v>
      </c>
      <c r="AE120" s="21">
        <v>194</v>
      </c>
      <c r="AF120" s="20">
        <f>uptake_in_those_aged_70_by_ccg98910[[#This Row],[Number of adults aged 74 vaccinated in quarter 1]]/uptake_in_those_aged_70_by_ccg98910[[#This Row],[Number of adults aged 74 eligible in quarter 1]]*100</f>
        <v>10.313662945241893</v>
      </c>
      <c r="AG120" s="21">
        <v>1870</v>
      </c>
      <c r="AH120" s="21">
        <v>86</v>
      </c>
      <c r="AI120" s="20">
        <f>uptake_in_those_aged_70_by_ccg98910[[#This Row],[Number of adults aged 75 vaccinated in quarter 1]]/uptake_in_those_aged_70_by_ccg98910[[#This Row],[Number of adults aged 75 eligible in quarter 1]]*100</f>
        <v>4.5989304812834222</v>
      </c>
      <c r="AJ120" s="21">
        <v>1781</v>
      </c>
      <c r="AK120" s="21">
        <v>50</v>
      </c>
      <c r="AL120" s="20">
        <f>uptake_in_those_aged_70_by_ccg98910[[#This Row],[Number of adults aged 76 vaccinated in quarter 1]]/uptake_in_those_aged_70_by_ccg98910[[#This Row],[Number of adults aged 76 eligible in quarter 1]]*100</f>
        <v>2.807411566535654</v>
      </c>
      <c r="AM120" s="21">
        <v>1689</v>
      </c>
      <c r="AN120" s="21">
        <v>57</v>
      </c>
      <c r="AO120" s="25">
        <f>uptake_in_those_aged_70_by_ccg98910[[#This Row],[Number of adults aged 77 vaccinated in quarter 1]]/uptake_in_those_aged_70_by_ccg98910[[#This Row],[Number of adults aged 77 eligible in quarter 1]]*100</f>
        <v>3.374777975133215</v>
      </c>
      <c r="AP120" s="21">
        <v>1719</v>
      </c>
      <c r="AQ120" s="21">
        <v>51</v>
      </c>
      <c r="AR120" s="20">
        <f>uptake_in_those_aged_70_by_ccg98910[[#This Row],[Number of adults aged 78 vaccinated in quarter 1]]/uptake_in_those_aged_70_by_ccg98910[[#This Row],[Number of adults aged 78 eligible in quarter 1]]*100</f>
        <v>2.9668411867364748</v>
      </c>
      <c r="AS120" s="21">
        <v>1384</v>
      </c>
      <c r="AT120" s="21">
        <v>49</v>
      </c>
      <c r="AU120" s="20">
        <f>uptake_in_those_aged_70_by_ccg98910[[#This Row],[Number of adults aged 79 vaccinated in quarter 1]]/uptake_in_those_aged_70_by_ccg98910[[#This Row],[Number of adults aged 79 eligible in quarter 1]]*100</f>
        <v>3.5404624277456649</v>
      </c>
      <c r="AV120" s="21">
        <v>1254</v>
      </c>
      <c r="AW120" s="21">
        <v>40</v>
      </c>
      <c r="AX120" s="25">
        <f>uptake_in_those_aged_70_by_ccg98910[[#This Row],[Number of adults aged 80 vaccinated in quarter 1]]/uptake_in_those_aged_70_by_ccg98910[[#This Row],[Number of adults aged 80 eligible in quarter 1]]*100</f>
        <v>3.1897926634768736</v>
      </c>
    </row>
    <row r="121" spans="1:50" x14ac:dyDescent="0.2">
      <c r="A121" t="s">
        <v>558</v>
      </c>
      <c r="B121" t="s">
        <v>559</v>
      </c>
      <c r="C121">
        <v>2111</v>
      </c>
      <c r="D121">
        <v>68</v>
      </c>
      <c r="E121" s="20">
        <f>uptake_in_those_aged_70_by_ccg98910[[#This Row],[Number of adults aged 65 vaccinated in quarter 1]]/uptake_in_those_aged_70_by_ccg98910[[#This Row],[Number of adults aged 65 eligible in quarter 1]]*100</f>
        <v>3.2212221695878727</v>
      </c>
      <c r="F121" s="35">
        <v>1884</v>
      </c>
      <c r="G121" s="35">
        <v>373</v>
      </c>
      <c r="H121" s="20">
        <f>uptake_in_those_aged_70_by_ccg98910[[#This Row],[Number of adults aged 66 vaccinated in quarter 1]]/uptake_in_those_aged_70_by_ccg98910[[#This Row],[Number of adults aged 66 eligible in quarter 1]]*100</f>
        <v>19.798301486199577</v>
      </c>
      <c r="I121" s="21">
        <v>1729</v>
      </c>
      <c r="J121" s="21">
        <v>59</v>
      </c>
      <c r="K121" s="20">
        <f>uptake_in_those_aged_70_by_ccg98910[[#This Row],[Number of adults aged 67 vaccinated in quarter 1]]/uptake_in_those_aged_70_by_ccg98910[[#This Row],[Number of adults aged 67 eligible in quarter 1]]*100</f>
        <v>3.412377096587623</v>
      </c>
      <c r="L121" s="21">
        <v>1581</v>
      </c>
      <c r="M121" s="21">
        <v>51</v>
      </c>
      <c r="N121" s="25">
        <f>uptake_in_those_aged_70_by_ccg98910[[#This Row],[Number of adults aged 68 vaccinated in quarter 1]]/uptake_in_those_aged_70_by_ccg98910[[#This Row],[Number of adults aged 68 eligible in quarter 1]]*100</f>
        <v>3.225806451612903</v>
      </c>
      <c r="O121" s="21">
        <v>1562</v>
      </c>
      <c r="P121" s="21">
        <v>45</v>
      </c>
      <c r="Q121" s="25">
        <f>uptake_in_those_aged_70_by_ccg98910[[#This Row],[Number of adults aged 69 vaccinated in quarter 1]]/uptake_in_those_aged_70_by_ccg98910[[#This Row],[Number of adults aged 69 eligible in quarter 1]]*100</f>
        <v>2.8809218950064022</v>
      </c>
      <c r="R121" s="21">
        <v>1393</v>
      </c>
      <c r="S121" s="21">
        <v>66</v>
      </c>
      <c r="T121" s="20">
        <f>uptake_in_those_aged_70_by_ccg98910[[#This Row],[Number of adults aged 70 vaccinated in quarter 1]]/uptake_in_those_aged_70_by_ccg98910[[#This Row],[Number of adults aged 70 eligible in quarter 1]]*100</f>
        <v>4.7379755922469489</v>
      </c>
      <c r="U121" s="21">
        <v>1296</v>
      </c>
      <c r="V121" s="21">
        <v>315</v>
      </c>
      <c r="W121" s="20">
        <f>uptake_in_those_aged_70_by_ccg98910[[#This Row],[Number of adults aged 71 vaccinated in quarter 1]]/uptake_in_those_aged_70_by_ccg98910[[#This Row],[Number of adults aged 71 eligible in quarter 1]]*100</f>
        <v>24.305555555555554</v>
      </c>
      <c r="X121" s="21">
        <v>1273</v>
      </c>
      <c r="Y121" s="21">
        <v>298</v>
      </c>
      <c r="Z121" s="20">
        <f>uptake_in_those_aged_70_by_ccg98910[[#This Row],[Number of adults aged 72 vaccinated in quarter 1]]/uptake_in_those_aged_70_by_ccg98910[[#This Row],[Number of adults aged 72 eligible in quarter 1]]*100</f>
        <v>23.409269442262374</v>
      </c>
      <c r="AA121" s="21">
        <v>1208</v>
      </c>
      <c r="AB121" s="21">
        <v>228</v>
      </c>
      <c r="AC121" s="20">
        <f>uptake_in_those_aged_70_by_ccg98910[[#This Row],[Number of adults aged 73 vaccinated in quarter 1]]/uptake_in_those_aged_70_by_ccg98910[[#This Row],[Number of adults aged 73 eligible in quarter 1]]*100</f>
        <v>18.874172185430464</v>
      </c>
      <c r="AD121" s="21">
        <v>1124</v>
      </c>
      <c r="AE121" s="21">
        <v>120</v>
      </c>
      <c r="AF121" s="20">
        <f>uptake_in_those_aged_70_by_ccg98910[[#This Row],[Number of adults aged 74 vaccinated in quarter 1]]/uptake_in_those_aged_70_by_ccg98910[[#This Row],[Number of adults aged 74 eligible in quarter 1]]*100</f>
        <v>10.676156583629894</v>
      </c>
      <c r="AG121" s="21">
        <v>1128</v>
      </c>
      <c r="AH121" s="21">
        <v>98</v>
      </c>
      <c r="AI121" s="20">
        <f>uptake_in_those_aged_70_by_ccg98910[[#This Row],[Number of adults aged 75 vaccinated in quarter 1]]/uptake_in_those_aged_70_by_ccg98910[[#This Row],[Number of adults aged 75 eligible in quarter 1]]*100</f>
        <v>8.6879432624113484</v>
      </c>
      <c r="AJ121" s="21">
        <v>1019</v>
      </c>
      <c r="AK121" s="21">
        <v>71</v>
      </c>
      <c r="AL121" s="20">
        <f>uptake_in_those_aged_70_by_ccg98910[[#This Row],[Number of adults aged 76 vaccinated in quarter 1]]/uptake_in_those_aged_70_by_ccg98910[[#This Row],[Number of adults aged 76 eligible in quarter 1]]*100</f>
        <v>6.967615309126594</v>
      </c>
      <c r="AM121" s="21">
        <v>1113</v>
      </c>
      <c r="AN121" s="21">
        <v>53</v>
      </c>
      <c r="AO121" s="25">
        <f>uptake_in_those_aged_70_by_ccg98910[[#This Row],[Number of adults aged 77 vaccinated in quarter 1]]/uptake_in_those_aged_70_by_ccg98910[[#This Row],[Number of adults aged 77 eligible in quarter 1]]*100</f>
        <v>4.7619047619047619</v>
      </c>
      <c r="AP121" s="21">
        <v>1003</v>
      </c>
      <c r="AQ121" s="21">
        <v>36</v>
      </c>
      <c r="AR121" s="20">
        <f>uptake_in_those_aged_70_by_ccg98910[[#This Row],[Number of adults aged 78 vaccinated in quarter 1]]/uptake_in_those_aged_70_by_ccg98910[[#This Row],[Number of adults aged 78 eligible in quarter 1]]*100</f>
        <v>3.589232303090728</v>
      </c>
      <c r="AS121" s="21">
        <v>809</v>
      </c>
      <c r="AT121" s="21">
        <v>33</v>
      </c>
      <c r="AU121" s="20">
        <f>uptake_in_those_aged_70_by_ccg98910[[#This Row],[Number of adults aged 79 vaccinated in quarter 1]]/uptake_in_those_aged_70_by_ccg98910[[#This Row],[Number of adults aged 79 eligible in quarter 1]]*100</f>
        <v>4.0791100123609398</v>
      </c>
      <c r="AV121" s="21">
        <v>726</v>
      </c>
      <c r="AW121" s="21">
        <v>20</v>
      </c>
      <c r="AX121" s="25">
        <f>uptake_in_those_aged_70_by_ccg98910[[#This Row],[Number of adults aged 80 vaccinated in quarter 1]]/uptake_in_those_aged_70_by_ccg98910[[#This Row],[Number of adults aged 80 eligible in quarter 1]]*100</f>
        <v>2.7548209366391188</v>
      </c>
    </row>
    <row r="122" spans="1:50" x14ac:dyDescent="0.2">
      <c r="A122" t="s">
        <v>560</v>
      </c>
      <c r="B122" t="s">
        <v>561</v>
      </c>
      <c r="C122">
        <v>2255</v>
      </c>
      <c r="D122">
        <v>63</v>
      </c>
      <c r="E122" s="20">
        <f>uptake_in_those_aged_70_by_ccg98910[[#This Row],[Number of adults aged 65 vaccinated in quarter 1]]/uptake_in_those_aged_70_by_ccg98910[[#This Row],[Number of adults aged 65 eligible in quarter 1]]*100</f>
        <v>2.7937915742793793</v>
      </c>
      <c r="F122" s="35">
        <v>2045</v>
      </c>
      <c r="G122" s="35">
        <v>371</v>
      </c>
      <c r="H122" s="20">
        <f>uptake_in_those_aged_70_by_ccg98910[[#This Row],[Number of adults aged 66 vaccinated in quarter 1]]/uptake_in_those_aged_70_by_ccg98910[[#This Row],[Number of adults aged 66 eligible in quarter 1]]*100</f>
        <v>18.141809290953546</v>
      </c>
      <c r="I122" s="21">
        <v>1933</v>
      </c>
      <c r="J122" s="21">
        <v>97</v>
      </c>
      <c r="K122" s="20">
        <f>uptake_in_those_aged_70_by_ccg98910[[#This Row],[Number of adults aged 67 vaccinated in quarter 1]]/uptake_in_those_aged_70_by_ccg98910[[#This Row],[Number of adults aged 67 eligible in quarter 1]]*100</f>
        <v>5.0181065700982925</v>
      </c>
      <c r="L122" s="21">
        <v>1796</v>
      </c>
      <c r="M122" s="21">
        <v>48</v>
      </c>
      <c r="N122" s="25">
        <f>uptake_in_those_aged_70_by_ccg98910[[#This Row],[Number of adults aged 68 vaccinated in quarter 1]]/uptake_in_those_aged_70_by_ccg98910[[#This Row],[Number of adults aged 68 eligible in quarter 1]]*100</f>
        <v>2.6726057906458798</v>
      </c>
      <c r="O122" s="21">
        <v>1658</v>
      </c>
      <c r="P122" s="21">
        <v>54</v>
      </c>
      <c r="Q122" s="25">
        <f>uptake_in_those_aged_70_by_ccg98910[[#This Row],[Number of adults aged 69 vaccinated in quarter 1]]/uptake_in_those_aged_70_by_ccg98910[[#This Row],[Number of adults aged 69 eligible in quarter 1]]*100</f>
        <v>3.2569360675512664</v>
      </c>
      <c r="R122" s="21">
        <v>1552</v>
      </c>
      <c r="S122" s="21">
        <v>101</v>
      </c>
      <c r="T122" s="20">
        <f>uptake_in_those_aged_70_by_ccg98910[[#This Row],[Number of adults aged 70 vaccinated in quarter 1]]/uptake_in_those_aged_70_by_ccg98910[[#This Row],[Number of adults aged 70 eligible in quarter 1]]*100</f>
        <v>6.5077319587628875</v>
      </c>
      <c r="U122" s="21">
        <v>1532</v>
      </c>
      <c r="V122" s="21">
        <v>398</v>
      </c>
      <c r="W122" s="20">
        <f>uptake_in_those_aged_70_by_ccg98910[[#This Row],[Number of adults aged 71 vaccinated in quarter 1]]/uptake_in_those_aged_70_by_ccg98910[[#This Row],[Number of adults aged 71 eligible in quarter 1]]*100</f>
        <v>25.979112271540473</v>
      </c>
      <c r="X122" s="21">
        <v>1378</v>
      </c>
      <c r="Y122" s="21">
        <v>275</v>
      </c>
      <c r="Z122" s="20">
        <f>uptake_in_those_aged_70_by_ccg98910[[#This Row],[Number of adults aged 72 vaccinated in quarter 1]]/uptake_in_those_aged_70_by_ccg98910[[#This Row],[Number of adults aged 72 eligible in quarter 1]]*100</f>
        <v>19.956458635703918</v>
      </c>
      <c r="AA122" s="21">
        <v>1393</v>
      </c>
      <c r="AB122" s="21">
        <v>192</v>
      </c>
      <c r="AC122" s="20">
        <f>uptake_in_those_aged_70_by_ccg98910[[#This Row],[Number of adults aged 73 vaccinated in quarter 1]]/uptake_in_those_aged_70_by_ccg98910[[#This Row],[Number of adults aged 73 eligible in quarter 1]]*100</f>
        <v>13.783201722900214</v>
      </c>
      <c r="AD122" s="21">
        <v>1385</v>
      </c>
      <c r="AE122" s="21">
        <v>158</v>
      </c>
      <c r="AF122" s="20">
        <f>uptake_in_those_aged_70_by_ccg98910[[#This Row],[Number of adults aged 74 vaccinated in quarter 1]]/uptake_in_those_aged_70_by_ccg98910[[#This Row],[Number of adults aged 74 eligible in quarter 1]]*100</f>
        <v>11.407942238267148</v>
      </c>
      <c r="AG122" s="21">
        <v>1333</v>
      </c>
      <c r="AH122" s="21">
        <v>136</v>
      </c>
      <c r="AI122" s="20">
        <f>uptake_in_those_aged_70_by_ccg98910[[#This Row],[Number of adults aged 75 vaccinated in quarter 1]]/uptake_in_those_aged_70_by_ccg98910[[#This Row],[Number of adults aged 75 eligible in quarter 1]]*100</f>
        <v>10.202550637659416</v>
      </c>
      <c r="AJ122" s="21">
        <v>1269</v>
      </c>
      <c r="AK122" s="21">
        <v>112</v>
      </c>
      <c r="AL122" s="20">
        <f>uptake_in_those_aged_70_by_ccg98910[[#This Row],[Number of adults aged 76 vaccinated in quarter 1]]/uptake_in_those_aged_70_by_ccg98910[[#This Row],[Number of adults aged 76 eligible in quarter 1]]*100</f>
        <v>8.8258471237194644</v>
      </c>
      <c r="AM122" s="21">
        <v>1242</v>
      </c>
      <c r="AN122" s="21">
        <v>97</v>
      </c>
      <c r="AO122" s="25">
        <f>uptake_in_those_aged_70_by_ccg98910[[#This Row],[Number of adults aged 77 vaccinated in quarter 1]]/uptake_in_those_aged_70_by_ccg98910[[#This Row],[Number of adults aged 77 eligible in quarter 1]]*100</f>
        <v>7.8099838969404187</v>
      </c>
      <c r="AP122" s="21">
        <v>1254</v>
      </c>
      <c r="AQ122" s="21">
        <v>103</v>
      </c>
      <c r="AR122" s="20">
        <f>uptake_in_those_aged_70_by_ccg98910[[#This Row],[Number of adults aged 78 vaccinated in quarter 1]]/uptake_in_those_aged_70_by_ccg98910[[#This Row],[Number of adults aged 78 eligible in quarter 1]]*100</f>
        <v>8.2137161084529513</v>
      </c>
      <c r="AS122" s="21">
        <v>1098</v>
      </c>
      <c r="AT122" s="21">
        <v>62</v>
      </c>
      <c r="AU122" s="20">
        <f>uptake_in_those_aged_70_by_ccg98910[[#This Row],[Number of adults aged 79 vaccinated in quarter 1]]/uptake_in_those_aged_70_by_ccg98910[[#This Row],[Number of adults aged 79 eligible in quarter 1]]*100</f>
        <v>5.6466302367941719</v>
      </c>
      <c r="AV122" s="21">
        <v>994</v>
      </c>
      <c r="AW122" s="21">
        <v>66</v>
      </c>
      <c r="AX122" s="25">
        <f>uptake_in_those_aged_70_by_ccg98910[[#This Row],[Number of adults aged 80 vaccinated in quarter 1]]/uptake_in_those_aged_70_by_ccg98910[[#This Row],[Number of adults aged 80 eligible in quarter 1]]*100</f>
        <v>6.6398390342052318</v>
      </c>
    </row>
    <row r="123" spans="1:50" x14ac:dyDescent="0.2">
      <c r="A123" t="s">
        <v>562</v>
      </c>
      <c r="B123" t="s">
        <v>563</v>
      </c>
      <c r="C123">
        <v>1896</v>
      </c>
      <c r="D123">
        <v>77</v>
      </c>
      <c r="E123" s="20">
        <f>uptake_in_those_aged_70_by_ccg98910[[#This Row],[Number of adults aged 65 vaccinated in quarter 1]]/uptake_in_those_aged_70_by_ccg98910[[#This Row],[Number of adults aged 65 eligible in quarter 1]]*100</f>
        <v>4.0611814345991561</v>
      </c>
      <c r="F123" s="35">
        <v>1957</v>
      </c>
      <c r="G123" s="35">
        <v>609</v>
      </c>
      <c r="H123" s="20">
        <f>uptake_in_those_aged_70_by_ccg98910[[#This Row],[Number of adults aged 66 vaccinated in quarter 1]]/uptake_in_those_aged_70_by_ccg98910[[#This Row],[Number of adults aged 66 eligible in quarter 1]]*100</f>
        <v>31.119059785385794</v>
      </c>
      <c r="I123" s="21">
        <v>1702</v>
      </c>
      <c r="J123" s="21">
        <v>71</v>
      </c>
      <c r="K123" s="20">
        <f>uptake_in_those_aged_70_by_ccg98910[[#This Row],[Number of adults aged 67 vaccinated in quarter 1]]/uptake_in_those_aged_70_by_ccg98910[[#This Row],[Number of adults aged 67 eligible in quarter 1]]*100</f>
        <v>4.1715628672150409</v>
      </c>
      <c r="L123" s="21">
        <v>1626</v>
      </c>
      <c r="M123" s="21">
        <v>32</v>
      </c>
      <c r="N123" s="25">
        <f>uptake_in_those_aged_70_by_ccg98910[[#This Row],[Number of adults aged 68 vaccinated in quarter 1]]/uptake_in_those_aged_70_by_ccg98910[[#This Row],[Number of adults aged 68 eligible in quarter 1]]*100</f>
        <v>1.968019680196802</v>
      </c>
      <c r="O123" s="21">
        <v>1597</v>
      </c>
      <c r="P123" s="21">
        <v>39</v>
      </c>
      <c r="Q123" s="25">
        <f>uptake_in_those_aged_70_by_ccg98910[[#This Row],[Number of adults aged 69 vaccinated in quarter 1]]/uptake_in_those_aged_70_by_ccg98910[[#This Row],[Number of adults aged 69 eligible in quarter 1]]*100</f>
        <v>2.4420788979336256</v>
      </c>
      <c r="R123" s="21">
        <v>1444</v>
      </c>
      <c r="S123" s="21">
        <v>116</v>
      </c>
      <c r="T123" s="20">
        <f>uptake_in_those_aged_70_by_ccg98910[[#This Row],[Number of adults aged 70 vaccinated in quarter 1]]/uptake_in_those_aged_70_by_ccg98910[[#This Row],[Number of adults aged 70 eligible in quarter 1]]*100</f>
        <v>8.0332409972299157</v>
      </c>
      <c r="U123" s="21">
        <v>1471</v>
      </c>
      <c r="V123" s="21">
        <v>610</v>
      </c>
      <c r="W123" s="20">
        <f>uptake_in_those_aged_70_by_ccg98910[[#This Row],[Number of adults aged 71 vaccinated in quarter 1]]/uptake_in_those_aged_70_by_ccg98910[[#This Row],[Number of adults aged 71 eligible in quarter 1]]*100</f>
        <v>41.468388851121688</v>
      </c>
      <c r="X123" s="21">
        <v>1421</v>
      </c>
      <c r="Y123" s="21">
        <v>388</v>
      </c>
      <c r="Z123" s="20">
        <f>uptake_in_those_aged_70_by_ccg98910[[#This Row],[Number of adults aged 72 vaccinated in quarter 1]]/uptake_in_those_aged_70_by_ccg98910[[#This Row],[Number of adults aged 72 eligible in quarter 1]]*100</f>
        <v>27.304714989444051</v>
      </c>
      <c r="AA123" s="21">
        <v>1369</v>
      </c>
      <c r="AB123" s="21">
        <v>242</v>
      </c>
      <c r="AC123" s="20">
        <f>uptake_in_those_aged_70_by_ccg98910[[#This Row],[Number of adults aged 73 vaccinated in quarter 1]]/uptake_in_those_aged_70_by_ccg98910[[#This Row],[Number of adults aged 73 eligible in quarter 1]]*100</f>
        <v>17.677136596055515</v>
      </c>
      <c r="AD123" s="21">
        <v>1365</v>
      </c>
      <c r="AE123" s="21">
        <v>160</v>
      </c>
      <c r="AF123" s="20">
        <f>uptake_in_those_aged_70_by_ccg98910[[#This Row],[Number of adults aged 74 vaccinated in quarter 1]]/uptake_in_those_aged_70_by_ccg98910[[#This Row],[Number of adults aged 74 eligible in quarter 1]]*100</f>
        <v>11.721611721611721</v>
      </c>
      <c r="AG123" s="21">
        <v>1307</v>
      </c>
      <c r="AH123" s="21">
        <v>132</v>
      </c>
      <c r="AI123" s="20">
        <f>uptake_in_those_aged_70_by_ccg98910[[#This Row],[Number of adults aged 75 vaccinated in quarter 1]]/uptake_in_those_aged_70_by_ccg98910[[#This Row],[Number of adults aged 75 eligible in quarter 1]]*100</f>
        <v>10.099464422341239</v>
      </c>
      <c r="AJ123" s="21">
        <v>1309</v>
      </c>
      <c r="AK123" s="21">
        <v>82</v>
      </c>
      <c r="AL123" s="20">
        <f>uptake_in_those_aged_70_by_ccg98910[[#This Row],[Number of adults aged 76 vaccinated in quarter 1]]/uptake_in_those_aged_70_by_ccg98910[[#This Row],[Number of adults aged 76 eligible in quarter 1]]*100</f>
        <v>6.2643239113827356</v>
      </c>
      <c r="AM123" s="21">
        <v>1329</v>
      </c>
      <c r="AN123" s="21">
        <v>85</v>
      </c>
      <c r="AO123" s="25">
        <f>uptake_in_those_aged_70_by_ccg98910[[#This Row],[Number of adults aged 77 vaccinated in quarter 1]]/uptake_in_those_aged_70_by_ccg98910[[#This Row],[Number of adults aged 77 eligible in quarter 1]]*100</f>
        <v>6.3957863054928525</v>
      </c>
      <c r="AP123" s="21">
        <v>1438</v>
      </c>
      <c r="AQ123" s="21">
        <v>76</v>
      </c>
      <c r="AR123" s="20">
        <f>uptake_in_those_aged_70_by_ccg98910[[#This Row],[Number of adults aged 78 vaccinated in quarter 1]]/uptake_in_those_aged_70_by_ccg98910[[#This Row],[Number of adults aged 78 eligible in quarter 1]]*100</f>
        <v>5.285118219749652</v>
      </c>
      <c r="AS123" s="21">
        <v>1159</v>
      </c>
      <c r="AT123" s="21">
        <v>61</v>
      </c>
      <c r="AU123" s="20">
        <f>uptake_in_those_aged_70_by_ccg98910[[#This Row],[Number of adults aged 79 vaccinated in quarter 1]]/uptake_in_those_aged_70_by_ccg98910[[#This Row],[Number of adults aged 79 eligible in quarter 1]]*100</f>
        <v>5.2631578947368416</v>
      </c>
      <c r="AV123" s="21">
        <v>969</v>
      </c>
      <c r="AW123" s="21">
        <v>33</v>
      </c>
      <c r="AX123" s="25">
        <f>uptake_in_those_aged_70_by_ccg98910[[#This Row],[Number of adults aged 80 vaccinated in quarter 1]]/uptake_in_those_aged_70_by_ccg98910[[#This Row],[Number of adults aged 80 eligible in quarter 1]]*100</f>
        <v>3.4055727554179565</v>
      </c>
    </row>
    <row r="124" spans="1:50" x14ac:dyDescent="0.2">
      <c r="A124" t="s">
        <v>564</v>
      </c>
      <c r="B124" t="s">
        <v>565</v>
      </c>
      <c r="C124">
        <v>3728</v>
      </c>
      <c r="D124">
        <v>118</v>
      </c>
      <c r="E124" s="20">
        <f>uptake_in_those_aged_70_by_ccg98910[[#This Row],[Number of adults aged 65 vaccinated in quarter 1]]/uptake_in_those_aged_70_by_ccg98910[[#This Row],[Number of adults aged 65 eligible in quarter 1]]*100</f>
        <v>3.1652360515021458</v>
      </c>
      <c r="F124" s="35">
        <v>3357</v>
      </c>
      <c r="G124" s="35">
        <v>554</v>
      </c>
      <c r="H124" s="20">
        <f>uptake_in_those_aged_70_by_ccg98910[[#This Row],[Number of adults aged 66 vaccinated in quarter 1]]/uptake_in_those_aged_70_by_ccg98910[[#This Row],[Number of adults aged 66 eligible in quarter 1]]*100</f>
        <v>16.502829907655645</v>
      </c>
      <c r="I124" s="21">
        <v>3086</v>
      </c>
      <c r="J124" s="21">
        <v>91</v>
      </c>
      <c r="K124" s="20">
        <f>uptake_in_those_aged_70_by_ccg98910[[#This Row],[Number of adults aged 67 vaccinated in quarter 1]]/uptake_in_those_aged_70_by_ccg98910[[#This Row],[Number of adults aged 67 eligible in quarter 1]]*100</f>
        <v>2.948801036941024</v>
      </c>
      <c r="L124" s="21">
        <v>2873</v>
      </c>
      <c r="M124" s="21">
        <v>44</v>
      </c>
      <c r="N124" s="25">
        <f>uptake_in_those_aged_70_by_ccg98910[[#This Row],[Number of adults aged 68 vaccinated in quarter 1]]/uptake_in_those_aged_70_by_ccg98910[[#This Row],[Number of adults aged 68 eligible in quarter 1]]*100</f>
        <v>1.5315001740341105</v>
      </c>
      <c r="O124" s="21">
        <v>2579</v>
      </c>
      <c r="P124" s="21">
        <v>44</v>
      </c>
      <c r="Q124" s="25">
        <f>uptake_in_those_aged_70_by_ccg98910[[#This Row],[Number of adults aged 69 vaccinated in quarter 1]]/uptake_in_those_aged_70_by_ccg98910[[#This Row],[Number of adults aged 69 eligible in quarter 1]]*100</f>
        <v>1.7060876308646764</v>
      </c>
      <c r="R124" s="21">
        <v>2348</v>
      </c>
      <c r="S124" s="21">
        <v>118</v>
      </c>
      <c r="T124" s="20">
        <f>uptake_in_those_aged_70_by_ccg98910[[#This Row],[Number of adults aged 70 vaccinated in quarter 1]]/uptake_in_those_aged_70_by_ccg98910[[#This Row],[Number of adults aged 70 eligible in quarter 1]]*100</f>
        <v>5.0255536626916522</v>
      </c>
      <c r="U124" s="21">
        <v>2177</v>
      </c>
      <c r="V124" s="21">
        <v>551</v>
      </c>
      <c r="W124" s="20">
        <f>uptake_in_those_aged_70_by_ccg98910[[#This Row],[Number of adults aged 71 vaccinated in quarter 1]]/uptake_in_those_aged_70_by_ccg98910[[#This Row],[Number of adults aged 71 eligible in quarter 1]]*100</f>
        <v>25.310059715204407</v>
      </c>
      <c r="X124" s="21">
        <v>1998</v>
      </c>
      <c r="Y124" s="21">
        <v>449</v>
      </c>
      <c r="Z124" s="20">
        <f>uptake_in_those_aged_70_by_ccg98910[[#This Row],[Number of adults aged 72 vaccinated in quarter 1]]/uptake_in_those_aged_70_by_ccg98910[[#This Row],[Number of adults aged 72 eligible in quarter 1]]*100</f>
        <v>22.472472472472472</v>
      </c>
      <c r="AA124" s="21">
        <v>1907</v>
      </c>
      <c r="AB124" s="21">
        <v>312</v>
      </c>
      <c r="AC124" s="20">
        <f>uptake_in_those_aged_70_by_ccg98910[[#This Row],[Number of adults aged 73 vaccinated in quarter 1]]/uptake_in_those_aged_70_by_ccg98910[[#This Row],[Number of adults aged 73 eligible in quarter 1]]*100</f>
        <v>16.360776088096486</v>
      </c>
      <c r="AD124" s="21">
        <v>1719</v>
      </c>
      <c r="AE124" s="21">
        <v>182</v>
      </c>
      <c r="AF124" s="20">
        <f>uptake_in_those_aged_70_by_ccg98910[[#This Row],[Number of adults aged 74 vaccinated in quarter 1]]/uptake_in_those_aged_70_by_ccg98910[[#This Row],[Number of adults aged 74 eligible in quarter 1]]*100</f>
        <v>10.587550901687028</v>
      </c>
      <c r="AG124" s="21">
        <v>1602</v>
      </c>
      <c r="AH124" s="21">
        <v>174</v>
      </c>
      <c r="AI124" s="20">
        <f>uptake_in_those_aged_70_by_ccg98910[[#This Row],[Number of adults aged 75 vaccinated in quarter 1]]/uptake_in_those_aged_70_by_ccg98910[[#This Row],[Number of adults aged 75 eligible in quarter 1]]*100</f>
        <v>10.861423220973784</v>
      </c>
      <c r="AJ124" s="21">
        <v>1502</v>
      </c>
      <c r="AK124" s="21">
        <v>101</v>
      </c>
      <c r="AL124" s="20">
        <f>uptake_in_those_aged_70_by_ccg98910[[#This Row],[Number of adults aged 76 vaccinated in quarter 1]]/uptake_in_those_aged_70_by_ccg98910[[#This Row],[Number of adults aged 76 eligible in quarter 1]]*100</f>
        <v>6.724367509986684</v>
      </c>
      <c r="AM124" s="21">
        <v>1490</v>
      </c>
      <c r="AN124" s="21">
        <v>86</v>
      </c>
      <c r="AO124" s="25">
        <f>uptake_in_those_aged_70_by_ccg98910[[#This Row],[Number of adults aged 77 vaccinated in quarter 1]]/uptake_in_those_aged_70_by_ccg98910[[#This Row],[Number of adults aged 77 eligible in quarter 1]]*100</f>
        <v>5.7718120805369129</v>
      </c>
      <c r="AP124" s="21">
        <v>1510</v>
      </c>
      <c r="AQ124" s="21">
        <v>90</v>
      </c>
      <c r="AR124" s="20">
        <f>uptake_in_those_aged_70_by_ccg98910[[#This Row],[Number of adults aged 78 vaccinated in quarter 1]]/uptake_in_those_aged_70_by_ccg98910[[#This Row],[Number of adults aged 78 eligible in quarter 1]]*100</f>
        <v>5.9602649006622519</v>
      </c>
      <c r="AS124" s="21">
        <v>1199</v>
      </c>
      <c r="AT124" s="21">
        <v>55</v>
      </c>
      <c r="AU124" s="20">
        <f>uptake_in_those_aged_70_by_ccg98910[[#This Row],[Number of adults aged 79 vaccinated in quarter 1]]/uptake_in_those_aged_70_by_ccg98910[[#This Row],[Number of adults aged 79 eligible in quarter 1]]*100</f>
        <v>4.5871559633027523</v>
      </c>
      <c r="AV124" s="21">
        <v>1019</v>
      </c>
      <c r="AW124" s="21">
        <v>27</v>
      </c>
      <c r="AX124" s="25">
        <f>uptake_in_those_aged_70_by_ccg98910[[#This Row],[Number of adults aged 80 vaccinated in quarter 1]]/uptake_in_those_aged_70_by_ccg98910[[#This Row],[Number of adults aged 80 eligible in quarter 1]]*100</f>
        <v>2.649656526005888</v>
      </c>
    </row>
    <row r="125" spans="1:50" x14ac:dyDescent="0.2">
      <c r="A125" t="s">
        <v>566</v>
      </c>
      <c r="B125" t="s">
        <v>567</v>
      </c>
      <c r="C125">
        <v>3155</v>
      </c>
      <c r="D125">
        <v>82</v>
      </c>
      <c r="E125" s="20">
        <f>uptake_in_those_aged_70_by_ccg98910[[#This Row],[Number of adults aged 65 vaccinated in quarter 1]]/uptake_in_those_aged_70_by_ccg98910[[#This Row],[Number of adults aged 65 eligible in quarter 1]]*100</f>
        <v>2.5990491283676707</v>
      </c>
      <c r="F125" s="35">
        <v>2833</v>
      </c>
      <c r="G125" s="35">
        <v>449</v>
      </c>
      <c r="H125" s="20">
        <f>uptake_in_those_aged_70_by_ccg98910[[#This Row],[Number of adults aged 66 vaccinated in quarter 1]]/uptake_in_those_aged_70_by_ccg98910[[#This Row],[Number of adults aged 66 eligible in quarter 1]]*100</f>
        <v>15.848923402753265</v>
      </c>
      <c r="I125" s="21">
        <v>2643</v>
      </c>
      <c r="J125" s="21">
        <v>72</v>
      </c>
      <c r="K125" s="20">
        <f>uptake_in_those_aged_70_by_ccg98910[[#This Row],[Number of adults aged 67 vaccinated in quarter 1]]/uptake_in_those_aged_70_by_ccg98910[[#This Row],[Number of adults aged 67 eligible in quarter 1]]*100</f>
        <v>2.7241770715096481</v>
      </c>
      <c r="L125" s="21">
        <v>2415</v>
      </c>
      <c r="M125" s="21">
        <v>45</v>
      </c>
      <c r="N125" s="25">
        <f>uptake_in_those_aged_70_by_ccg98910[[#This Row],[Number of adults aged 68 vaccinated in quarter 1]]/uptake_in_those_aged_70_by_ccg98910[[#This Row],[Number of adults aged 68 eligible in quarter 1]]*100</f>
        <v>1.8633540372670807</v>
      </c>
      <c r="O125" s="21">
        <v>2305</v>
      </c>
      <c r="P125" s="21">
        <v>36</v>
      </c>
      <c r="Q125" s="25">
        <f>uptake_in_those_aged_70_by_ccg98910[[#This Row],[Number of adults aged 69 vaccinated in quarter 1]]/uptake_in_those_aged_70_by_ccg98910[[#This Row],[Number of adults aged 69 eligible in quarter 1]]*100</f>
        <v>1.561822125813449</v>
      </c>
      <c r="R125" s="21">
        <v>2007</v>
      </c>
      <c r="S125" s="21">
        <v>97</v>
      </c>
      <c r="T125" s="20">
        <f>uptake_in_those_aged_70_by_ccg98910[[#This Row],[Number of adults aged 70 vaccinated in quarter 1]]/uptake_in_those_aged_70_by_ccg98910[[#This Row],[Number of adults aged 70 eligible in quarter 1]]*100</f>
        <v>4.8330842052815148</v>
      </c>
      <c r="U125" s="21">
        <v>1916</v>
      </c>
      <c r="V125" s="21">
        <v>495</v>
      </c>
      <c r="W125" s="20">
        <f>uptake_in_those_aged_70_by_ccg98910[[#This Row],[Number of adults aged 71 vaccinated in quarter 1]]/uptake_in_those_aged_70_by_ccg98910[[#This Row],[Number of adults aged 71 eligible in quarter 1]]*100</f>
        <v>25.835073068893529</v>
      </c>
      <c r="X125" s="21">
        <v>1720</v>
      </c>
      <c r="Y125" s="21">
        <v>382</v>
      </c>
      <c r="Z125" s="20">
        <f>uptake_in_those_aged_70_by_ccg98910[[#This Row],[Number of adults aged 72 vaccinated in quarter 1]]/uptake_in_those_aged_70_by_ccg98910[[#This Row],[Number of adults aged 72 eligible in quarter 1]]*100</f>
        <v>22.209302325581394</v>
      </c>
      <c r="AA125" s="21">
        <v>1573</v>
      </c>
      <c r="AB125" s="21">
        <v>237</v>
      </c>
      <c r="AC125" s="20">
        <f>uptake_in_those_aged_70_by_ccg98910[[#This Row],[Number of adults aged 73 vaccinated in quarter 1]]/uptake_in_those_aged_70_by_ccg98910[[#This Row],[Number of adults aged 73 eligible in quarter 1]]*100</f>
        <v>15.066751430387795</v>
      </c>
      <c r="AD125" s="21">
        <v>1477</v>
      </c>
      <c r="AE125" s="21">
        <v>181</v>
      </c>
      <c r="AF125" s="20">
        <f>uptake_in_those_aged_70_by_ccg98910[[#This Row],[Number of adults aged 74 vaccinated in quarter 1]]/uptake_in_those_aged_70_by_ccg98910[[#This Row],[Number of adults aged 74 eligible in quarter 1]]*100</f>
        <v>12.254570074475287</v>
      </c>
      <c r="AG125" s="21">
        <v>1376</v>
      </c>
      <c r="AH125" s="21">
        <v>125</v>
      </c>
      <c r="AI125" s="20">
        <f>uptake_in_those_aged_70_by_ccg98910[[#This Row],[Number of adults aged 75 vaccinated in quarter 1]]/uptake_in_those_aged_70_by_ccg98910[[#This Row],[Number of adults aged 75 eligible in quarter 1]]*100</f>
        <v>9.0843023255813939</v>
      </c>
      <c r="AJ125" s="21">
        <v>1348</v>
      </c>
      <c r="AK125" s="21">
        <v>97</v>
      </c>
      <c r="AL125" s="20">
        <f>uptake_in_those_aged_70_by_ccg98910[[#This Row],[Number of adults aged 76 vaccinated in quarter 1]]/uptake_in_those_aged_70_by_ccg98910[[#This Row],[Number of adults aged 76 eligible in quarter 1]]*100</f>
        <v>7.1958456973293767</v>
      </c>
      <c r="AM125" s="21">
        <v>1346</v>
      </c>
      <c r="AN125" s="21">
        <v>59</v>
      </c>
      <c r="AO125" s="25">
        <f>uptake_in_those_aged_70_by_ccg98910[[#This Row],[Number of adults aged 77 vaccinated in quarter 1]]/uptake_in_those_aged_70_by_ccg98910[[#This Row],[Number of adults aged 77 eligible in quarter 1]]*100</f>
        <v>4.3833580980683502</v>
      </c>
      <c r="AP125" s="21">
        <v>1362</v>
      </c>
      <c r="AQ125" s="21">
        <v>60</v>
      </c>
      <c r="AR125" s="20">
        <f>uptake_in_those_aged_70_by_ccg98910[[#This Row],[Number of adults aged 78 vaccinated in quarter 1]]/uptake_in_those_aged_70_by_ccg98910[[#This Row],[Number of adults aged 78 eligible in quarter 1]]*100</f>
        <v>4.4052863436123353</v>
      </c>
      <c r="AS125" s="21">
        <v>1112</v>
      </c>
      <c r="AT125" s="21">
        <v>30</v>
      </c>
      <c r="AU125" s="20">
        <f>uptake_in_those_aged_70_by_ccg98910[[#This Row],[Number of adults aged 79 vaccinated in quarter 1]]/uptake_in_those_aged_70_by_ccg98910[[#This Row],[Number of adults aged 79 eligible in quarter 1]]*100</f>
        <v>2.6978417266187051</v>
      </c>
      <c r="AV125" s="21">
        <v>1010</v>
      </c>
      <c r="AW125" s="21">
        <v>35</v>
      </c>
      <c r="AX125" s="25">
        <f>uptake_in_those_aged_70_by_ccg98910[[#This Row],[Number of adults aged 80 vaccinated in quarter 1]]/uptake_in_those_aged_70_by_ccg98910[[#This Row],[Number of adults aged 80 eligible in quarter 1]]*100</f>
        <v>3.4653465346534658</v>
      </c>
    </row>
    <row r="126" spans="1:50" x14ac:dyDescent="0.2">
      <c r="A126" t="s">
        <v>568</v>
      </c>
      <c r="B126" t="s">
        <v>569</v>
      </c>
      <c r="C126">
        <v>2212</v>
      </c>
      <c r="D126">
        <v>87</v>
      </c>
      <c r="E126" s="20">
        <f>uptake_in_those_aged_70_by_ccg98910[[#This Row],[Number of adults aged 65 vaccinated in quarter 1]]/uptake_in_those_aged_70_by_ccg98910[[#This Row],[Number of adults aged 65 eligible in quarter 1]]*100</f>
        <v>3.9330922242314643</v>
      </c>
      <c r="F126" s="35">
        <v>2009</v>
      </c>
      <c r="G126" s="35">
        <v>419</v>
      </c>
      <c r="H126" s="20">
        <f>uptake_in_those_aged_70_by_ccg98910[[#This Row],[Number of adults aged 66 vaccinated in quarter 1]]/uptake_in_those_aged_70_by_ccg98910[[#This Row],[Number of adults aged 66 eligible in quarter 1]]*100</f>
        <v>20.856147336983575</v>
      </c>
      <c r="I126" s="21">
        <v>1884</v>
      </c>
      <c r="J126" s="21">
        <v>70</v>
      </c>
      <c r="K126" s="20">
        <f>uptake_in_those_aged_70_by_ccg98910[[#This Row],[Number of adults aged 67 vaccinated in quarter 1]]/uptake_in_those_aged_70_by_ccg98910[[#This Row],[Number of adults aged 67 eligible in quarter 1]]*100</f>
        <v>3.7154989384288748</v>
      </c>
      <c r="L126" s="21">
        <v>1903</v>
      </c>
      <c r="M126" s="21">
        <v>43</v>
      </c>
      <c r="N126" s="25">
        <f>uptake_in_those_aged_70_by_ccg98910[[#This Row],[Number of adults aged 68 vaccinated in quarter 1]]/uptake_in_those_aged_70_by_ccg98910[[#This Row],[Number of adults aged 68 eligible in quarter 1]]*100</f>
        <v>2.2595901208617972</v>
      </c>
      <c r="O126" s="21">
        <v>1780</v>
      </c>
      <c r="P126" s="21">
        <v>52</v>
      </c>
      <c r="Q126" s="25">
        <f>uptake_in_those_aged_70_by_ccg98910[[#This Row],[Number of adults aged 69 vaccinated in quarter 1]]/uptake_in_those_aged_70_by_ccg98910[[#This Row],[Number of adults aged 69 eligible in quarter 1]]*100</f>
        <v>2.9213483146067416</v>
      </c>
      <c r="R126" s="21">
        <v>1631</v>
      </c>
      <c r="S126" s="21">
        <v>127</v>
      </c>
      <c r="T126" s="20">
        <f>uptake_in_those_aged_70_by_ccg98910[[#This Row],[Number of adults aged 70 vaccinated in quarter 1]]/uptake_in_those_aged_70_by_ccg98910[[#This Row],[Number of adults aged 70 eligible in quarter 1]]*100</f>
        <v>7.7866339668914781</v>
      </c>
      <c r="U126" s="21">
        <v>1570</v>
      </c>
      <c r="V126" s="21">
        <v>482</v>
      </c>
      <c r="W126" s="20">
        <f>uptake_in_those_aged_70_by_ccg98910[[#This Row],[Number of adults aged 71 vaccinated in quarter 1]]/uptake_in_those_aged_70_by_ccg98910[[#This Row],[Number of adults aged 71 eligible in quarter 1]]*100</f>
        <v>30.700636942675157</v>
      </c>
      <c r="X126" s="21">
        <v>1545</v>
      </c>
      <c r="Y126" s="21">
        <v>417</v>
      </c>
      <c r="Z126" s="20">
        <f>uptake_in_those_aged_70_by_ccg98910[[#This Row],[Number of adults aged 72 vaccinated in quarter 1]]/uptake_in_those_aged_70_by_ccg98910[[#This Row],[Number of adults aged 72 eligible in quarter 1]]*100</f>
        <v>26.990291262135923</v>
      </c>
      <c r="AA126" s="21">
        <v>1388</v>
      </c>
      <c r="AB126" s="21">
        <v>224</v>
      </c>
      <c r="AC126" s="20">
        <f>uptake_in_those_aged_70_by_ccg98910[[#This Row],[Number of adults aged 73 vaccinated in quarter 1]]/uptake_in_those_aged_70_by_ccg98910[[#This Row],[Number of adults aged 73 eligible in quarter 1]]*100</f>
        <v>16.138328530259365</v>
      </c>
      <c r="AD126" s="21">
        <v>1365</v>
      </c>
      <c r="AE126" s="21">
        <v>150</v>
      </c>
      <c r="AF126" s="20">
        <f>uptake_in_those_aged_70_by_ccg98910[[#This Row],[Number of adults aged 74 vaccinated in quarter 1]]/uptake_in_those_aged_70_by_ccg98910[[#This Row],[Number of adults aged 74 eligible in quarter 1]]*100</f>
        <v>10.989010989010989</v>
      </c>
      <c r="AG126" s="21">
        <v>1358</v>
      </c>
      <c r="AH126" s="21">
        <v>117</v>
      </c>
      <c r="AI126" s="20">
        <f>uptake_in_those_aged_70_by_ccg98910[[#This Row],[Number of adults aged 75 vaccinated in quarter 1]]/uptake_in_those_aged_70_by_ccg98910[[#This Row],[Number of adults aged 75 eligible in quarter 1]]*100</f>
        <v>8.6156111929307801</v>
      </c>
      <c r="AJ126" s="21">
        <v>1265</v>
      </c>
      <c r="AK126" s="21">
        <v>91</v>
      </c>
      <c r="AL126" s="20">
        <f>uptake_in_those_aged_70_by_ccg98910[[#This Row],[Number of adults aged 76 vaccinated in quarter 1]]/uptake_in_those_aged_70_by_ccg98910[[#This Row],[Number of adults aged 76 eligible in quarter 1]]*100</f>
        <v>7.1936758893280635</v>
      </c>
      <c r="AM126" s="21">
        <v>1338</v>
      </c>
      <c r="AN126" s="21">
        <v>78</v>
      </c>
      <c r="AO126" s="25">
        <f>uptake_in_those_aged_70_by_ccg98910[[#This Row],[Number of adults aged 77 vaccinated in quarter 1]]/uptake_in_those_aged_70_by_ccg98910[[#This Row],[Number of adults aged 77 eligible in quarter 1]]*100</f>
        <v>5.8295964125560538</v>
      </c>
      <c r="AP126" s="21">
        <v>1293</v>
      </c>
      <c r="AQ126" s="21">
        <v>71</v>
      </c>
      <c r="AR126" s="20">
        <f>uptake_in_those_aged_70_by_ccg98910[[#This Row],[Number of adults aged 78 vaccinated in quarter 1]]/uptake_in_those_aged_70_by_ccg98910[[#This Row],[Number of adults aged 78 eligible in quarter 1]]*100</f>
        <v>5.4911059551430785</v>
      </c>
      <c r="AS126" s="21">
        <v>1018</v>
      </c>
      <c r="AT126" s="21">
        <v>51</v>
      </c>
      <c r="AU126" s="20">
        <f>uptake_in_those_aged_70_by_ccg98910[[#This Row],[Number of adults aged 79 vaccinated in quarter 1]]/uptake_in_those_aged_70_by_ccg98910[[#This Row],[Number of adults aged 79 eligible in quarter 1]]*100</f>
        <v>5.0098231827111981</v>
      </c>
      <c r="AV126" s="21">
        <v>959</v>
      </c>
      <c r="AW126" s="21">
        <v>39</v>
      </c>
      <c r="AX126" s="25">
        <f>uptake_in_those_aged_70_by_ccg98910[[#This Row],[Number of adults aged 80 vaccinated in quarter 1]]/uptake_in_those_aged_70_by_ccg98910[[#This Row],[Number of adults aged 80 eligible in quarter 1]]*100</f>
        <v>4.0667361835245046</v>
      </c>
    </row>
    <row r="127" spans="1:50" x14ac:dyDescent="0.2">
      <c r="A127" t="s">
        <v>570</v>
      </c>
      <c r="B127" t="s">
        <v>571</v>
      </c>
      <c r="C127">
        <v>3093</v>
      </c>
      <c r="D127">
        <v>63</v>
      </c>
      <c r="E127" s="20">
        <f>uptake_in_those_aged_70_by_ccg98910[[#This Row],[Number of adults aged 65 vaccinated in quarter 1]]/uptake_in_those_aged_70_by_ccg98910[[#This Row],[Number of adults aged 65 eligible in quarter 1]]*100</f>
        <v>2.0368574199806013</v>
      </c>
      <c r="F127" s="35">
        <v>2669</v>
      </c>
      <c r="G127" s="35">
        <v>381</v>
      </c>
      <c r="H127" s="20">
        <f>uptake_in_those_aged_70_by_ccg98910[[#This Row],[Number of adults aged 66 vaccinated in quarter 1]]/uptake_in_those_aged_70_by_ccg98910[[#This Row],[Number of adults aged 66 eligible in quarter 1]]*100</f>
        <v>14.275009366804046</v>
      </c>
      <c r="I127" s="21">
        <v>2591</v>
      </c>
      <c r="J127" s="21">
        <v>51</v>
      </c>
      <c r="K127" s="20">
        <f>uptake_in_those_aged_70_by_ccg98910[[#This Row],[Number of adults aged 67 vaccinated in quarter 1]]/uptake_in_those_aged_70_by_ccg98910[[#This Row],[Number of adults aged 67 eligible in quarter 1]]*100</f>
        <v>1.9683519876495561</v>
      </c>
      <c r="L127" s="21">
        <v>2339</v>
      </c>
      <c r="M127" s="21">
        <v>31</v>
      </c>
      <c r="N127" s="25">
        <f>uptake_in_those_aged_70_by_ccg98910[[#This Row],[Number of adults aged 68 vaccinated in quarter 1]]/uptake_in_those_aged_70_by_ccg98910[[#This Row],[Number of adults aged 68 eligible in quarter 1]]*100</f>
        <v>1.3253527148353996</v>
      </c>
      <c r="O127" s="21">
        <v>2227</v>
      </c>
      <c r="P127" s="21">
        <v>39</v>
      </c>
      <c r="Q127" s="25">
        <f>uptake_in_those_aged_70_by_ccg98910[[#This Row],[Number of adults aged 69 vaccinated in quarter 1]]/uptake_in_those_aged_70_by_ccg98910[[#This Row],[Number of adults aged 69 eligible in quarter 1]]*100</f>
        <v>1.7512348450830713</v>
      </c>
      <c r="R127" s="21">
        <v>2035</v>
      </c>
      <c r="S127" s="21">
        <v>73</v>
      </c>
      <c r="T127" s="20">
        <f>uptake_in_those_aged_70_by_ccg98910[[#This Row],[Number of adults aged 70 vaccinated in quarter 1]]/uptake_in_those_aged_70_by_ccg98910[[#This Row],[Number of adults aged 70 eligible in quarter 1]]*100</f>
        <v>3.5872235872235869</v>
      </c>
      <c r="U127" s="21">
        <v>1834</v>
      </c>
      <c r="V127" s="21">
        <v>406</v>
      </c>
      <c r="W127" s="20">
        <f>uptake_in_those_aged_70_by_ccg98910[[#This Row],[Number of adults aged 71 vaccinated in quarter 1]]/uptake_in_those_aged_70_by_ccg98910[[#This Row],[Number of adults aged 71 eligible in quarter 1]]*100</f>
        <v>22.137404580152673</v>
      </c>
      <c r="X127" s="21">
        <v>1601</v>
      </c>
      <c r="Y127" s="21">
        <v>341</v>
      </c>
      <c r="Z127" s="20">
        <f>uptake_in_those_aged_70_by_ccg98910[[#This Row],[Number of adults aged 72 vaccinated in quarter 1]]/uptake_in_those_aged_70_by_ccg98910[[#This Row],[Number of adults aged 72 eligible in quarter 1]]*100</f>
        <v>21.299188007495314</v>
      </c>
      <c r="AA127" s="21">
        <v>1710</v>
      </c>
      <c r="AB127" s="21">
        <v>218</v>
      </c>
      <c r="AC127" s="20">
        <f>uptake_in_those_aged_70_by_ccg98910[[#This Row],[Number of adults aged 73 vaccinated in quarter 1]]/uptake_in_those_aged_70_by_ccg98910[[#This Row],[Number of adults aged 73 eligible in quarter 1]]*100</f>
        <v>12.748538011695906</v>
      </c>
      <c r="AD127" s="21">
        <v>1418</v>
      </c>
      <c r="AE127" s="21">
        <v>137</v>
      </c>
      <c r="AF127" s="20">
        <f>uptake_in_those_aged_70_by_ccg98910[[#This Row],[Number of adults aged 74 vaccinated in quarter 1]]/uptake_in_those_aged_70_by_ccg98910[[#This Row],[Number of adults aged 74 eligible in quarter 1]]*100</f>
        <v>9.6614950634696761</v>
      </c>
      <c r="AG127" s="21">
        <v>1373</v>
      </c>
      <c r="AH127" s="21">
        <v>95</v>
      </c>
      <c r="AI127" s="20">
        <f>uptake_in_those_aged_70_by_ccg98910[[#This Row],[Number of adults aged 75 vaccinated in quarter 1]]/uptake_in_those_aged_70_by_ccg98910[[#This Row],[Number of adults aged 75 eligible in quarter 1]]*100</f>
        <v>6.9191551347414419</v>
      </c>
      <c r="AJ127" s="21">
        <v>1137</v>
      </c>
      <c r="AK127" s="21">
        <v>57</v>
      </c>
      <c r="AL127" s="20">
        <f>uptake_in_those_aged_70_by_ccg98910[[#This Row],[Number of adults aged 76 vaccinated in quarter 1]]/uptake_in_those_aged_70_by_ccg98910[[#This Row],[Number of adults aged 76 eligible in quarter 1]]*100</f>
        <v>5.0131926121372032</v>
      </c>
      <c r="AM127" s="21">
        <v>1123</v>
      </c>
      <c r="AN127" s="21">
        <v>49</v>
      </c>
      <c r="AO127" s="25">
        <f>uptake_in_those_aged_70_by_ccg98910[[#This Row],[Number of adults aged 77 vaccinated in quarter 1]]/uptake_in_those_aged_70_by_ccg98910[[#This Row],[Number of adults aged 77 eligible in quarter 1]]*100</f>
        <v>4.3633125556544972</v>
      </c>
      <c r="AP127" s="21">
        <v>1030</v>
      </c>
      <c r="AQ127" s="21">
        <v>39</v>
      </c>
      <c r="AR127" s="20">
        <f>uptake_in_those_aged_70_by_ccg98910[[#This Row],[Number of adults aged 78 vaccinated in quarter 1]]/uptake_in_those_aged_70_by_ccg98910[[#This Row],[Number of adults aged 78 eligible in quarter 1]]*100</f>
        <v>3.7864077669902914</v>
      </c>
      <c r="AS127" s="21">
        <v>878</v>
      </c>
      <c r="AT127" s="21">
        <v>26</v>
      </c>
      <c r="AU127" s="20">
        <f>uptake_in_those_aged_70_by_ccg98910[[#This Row],[Number of adults aged 79 vaccinated in quarter 1]]/uptake_in_those_aged_70_by_ccg98910[[#This Row],[Number of adults aged 79 eligible in quarter 1]]*100</f>
        <v>2.9612756264236904</v>
      </c>
      <c r="AV127" s="21">
        <v>734</v>
      </c>
      <c r="AW127" s="21">
        <v>18</v>
      </c>
      <c r="AX127" s="25">
        <f>uptake_in_those_aged_70_by_ccg98910[[#This Row],[Number of adults aged 80 vaccinated in quarter 1]]/uptake_in_those_aged_70_by_ccg98910[[#This Row],[Number of adults aged 80 eligible in quarter 1]]*100</f>
        <v>2.4523160762942782</v>
      </c>
    </row>
    <row r="128" spans="1:50" x14ac:dyDescent="0.2">
      <c r="A128" t="s">
        <v>572</v>
      </c>
      <c r="B128" t="s">
        <v>573</v>
      </c>
      <c r="C128">
        <v>3204</v>
      </c>
      <c r="D128">
        <v>149</v>
      </c>
      <c r="E128" s="20">
        <f>uptake_in_those_aged_70_by_ccg98910[[#This Row],[Number of adults aged 65 vaccinated in quarter 1]]/uptake_in_those_aged_70_by_ccg98910[[#This Row],[Number of adults aged 65 eligible in quarter 1]]*100</f>
        <v>4.6504369538077404</v>
      </c>
      <c r="F128" s="35">
        <v>2838</v>
      </c>
      <c r="G128" s="35">
        <v>709</v>
      </c>
      <c r="H128" s="20">
        <f>uptake_in_those_aged_70_by_ccg98910[[#This Row],[Number of adults aged 66 vaccinated in quarter 1]]/uptake_in_those_aged_70_by_ccg98910[[#This Row],[Number of adults aged 66 eligible in quarter 1]]*100</f>
        <v>24.982381959126148</v>
      </c>
      <c r="I128" s="21">
        <v>2753</v>
      </c>
      <c r="J128" s="21">
        <v>107</v>
      </c>
      <c r="K128" s="20">
        <f>uptake_in_those_aged_70_by_ccg98910[[#This Row],[Number of adults aged 67 vaccinated in quarter 1]]/uptake_in_those_aged_70_by_ccg98910[[#This Row],[Number of adults aged 67 eligible in quarter 1]]*100</f>
        <v>3.8866690882673449</v>
      </c>
      <c r="L128" s="21">
        <v>2718</v>
      </c>
      <c r="M128" s="21">
        <v>61</v>
      </c>
      <c r="N128" s="25">
        <f>uptake_in_those_aged_70_by_ccg98910[[#This Row],[Number of adults aged 68 vaccinated in quarter 1]]/uptake_in_those_aged_70_by_ccg98910[[#This Row],[Number of adults aged 68 eligible in quarter 1]]*100</f>
        <v>2.2442972774098604</v>
      </c>
      <c r="O128" s="21">
        <v>2509</v>
      </c>
      <c r="P128" s="21">
        <v>57</v>
      </c>
      <c r="Q128" s="25">
        <f>uptake_in_those_aged_70_by_ccg98910[[#This Row],[Number of adults aged 69 vaccinated in quarter 1]]/uptake_in_those_aged_70_by_ccg98910[[#This Row],[Number of adults aged 69 eligible in quarter 1]]*100</f>
        <v>2.2718214428058987</v>
      </c>
      <c r="R128" s="21">
        <v>2402</v>
      </c>
      <c r="S128" s="21">
        <v>179</v>
      </c>
      <c r="T128" s="20">
        <f>uptake_in_those_aged_70_by_ccg98910[[#This Row],[Number of adults aged 70 vaccinated in quarter 1]]/uptake_in_those_aged_70_by_ccg98910[[#This Row],[Number of adults aged 70 eligible in quarter 1]]*100</f>
        <v>7.4521232306411322</v>
      </c>
      <c r="U128" s="21">
        <v>2300</v>
      </c>
      <c r="V128" s="21">
        <v>843</v>
      </c>
      <c r="W128" s="20">
        <f>uptake_in_those_aged_70_by_ccg98910[[#This Row],[Number of adults aged 71 vaccinated in quarter 1]]/uptake_in_those_aged_70_by_ccg98910[[#This Row],[Number of adults aged 71 eligible in quarter 1]]*100</f>
        <v>36.652173913043477</v>
      </c>
      <c r="X128" s="21">
        <v>2192</v>
      </c>
      <c r="Y128" s="21">
        <v>631</v>
      </c>
      <c r="Z128" s="20">
        <f>uptake_in_those_aged_70_by_ccg98910[[#This Row],[Number of adults aged 72 vaccinated in quarter 1]]/uptake_in_those_aged_70_by_ccg98910[[#This Row],[Number of adults aged 72 eligible in quarter 1]]*100</f>
        <v>28.786496350364963</v>
      </c>
      <c r="AA128" s="21">
        <v>2071</v>
      </c>
      <c r="AB128" s="21">
        <v>371</v>
      </c>
      <c r="AC128" s="20">
        <f>uptake_in_those_aged_70_by_ccg98910[[#This Row],[Number of adults aged 73 vaccinated in quarter 1]]/uptake_in_those_aged_70_by_ccg98910[[#This Row],[Number of adults aged 73 eligible in quarter 1]]*100</f>
        <v>17.91405118300338</v>
      </c>
      <c r="AD128" s="21">
        <v>1932</v>
      </c>
      <c r="AE128" s="21">
        <v>225</v>
      </c>
      <c r="AF128" s="20">
        <f>uptake_in_those_aged_70_by_ccg98910[[#This Row],[Number of adults aged 74 vaccinated in quarter 1]]/uptake_in_those_aged_70_by_ccg98910[[#This Row],[Number of adults aged 74 eligible in quarter 1]]*100</f>
        <v>11.645962732919255</v>
      </c>
      <c r="AG128" s="21">
        <v>1871</v>
      </c>
      <c r="AH128" s="21">
        <v>182</v>
      </c>
      <c r="AI128" s="20">
        <f>uptake_in_those_aged_70_by_ccg98910[[#This Row],[Number of adults aged 75 vaccinated in quarter 1]]/uptake_in_those_aged_70_by_ccg98910[[#This Row],[Number of adults aged 75 eligible in quarter 1]]*100</f>
        <v>9.7274184927846079</v>
      </c>
      <c r="AJ128" s="21">
        <v>1899</v>
      </c>
      <c r="AK128" s="21">
        <v>135</v>
      </c>
      <c r="AL128" s="20">
        <f>uptake_in_those_aged_70_by_ccg98910[[#This Row],[Number of adults aged 76 vaccinated in quarter 1]]/uptake_in_those_aged_70_by_ccg98910[[#This Row],[Number of adults aged 76 eligible in quarter 1]]*100</f>
        <v>7.109004739336493</v>
      </c>
      <c r="AM128" s="21">
        <v>1823</v>
      </c>
      <c r="AN128" s="21">
        <v>107</v>
      </c>
      <c r="AO128" s="25">
        <f>uptake_in_those_aged_70_by_ccg98910[[#This Row],[Number of adults aged 77 vaccinated in quarter 1]]/uptake_in_those_aged_70_by_ccg98910[[#This Row],[Number of adults aged 77 eligible in quarter 1]]*100</f>
        <v>5.8694459681843112</v>
      </c>
      <c r="AP128" s="21">
        <v>1827</v>
      </c>
      <c r="AQ128" s="21">
        <v>78</v>
      </c>
      <c r="AR128" s="20">
        <f>uptake_in_those_aged_70_by_ccg98910[[#This Row],[Number of adults aged 78 vaccinated in quarter 1]]/uptake_in_those_aged_70_by_ccg98910[[#This Row],[Number of adults aged 78 eligible in quarter 1]]*100</f>
        <v>4.2692939244663384</v>
      </c>
      <c r="AS128" s="21">
        <v>1458</v>
      </c>
      <c r="AT128" s="21">
        <v>72</v>
      </c>
      <c r="AU128" s="20">
        <f>uptake_in_those_aged_70_by_ccg98910[[#This Row],[Number of adults aged 79 vaccinated in quarter 1]]/uptake_in_those_aged_70_by_ccg98910[[#This Row],[Number of adults aged 79 eligible in quarter 1]]*100</f>
        <v>4.9382716049382713</v>
      </c>
      <c r="AV128" s="21">
        <v>1293</v>
      </c>
      <c r="AW128" s="21">
        <v>35</v>
      </c>
      <c r="AX128" s="25">
        <f>uptake_in_those_aged_70_by_ccg98910[[#This Row],[Number of adults aged 80 vaccinated in quarter 1]]/uptake_in_those_aged_70_by_ccg98910[[#This Row],[Number of adults aged 80 eligible in quarter 1]]*100</f>
        <v>2.7068832173240529</v>
      </c>
    </row>
    <row r="129" spans="1:50" x14ac:dyDescent="0.2">
      <c r="A129" t="s">
        <v>574</v>
      </c>
      <c r="B129" t="s">
        <v>575</v>
      </c>
      <c r="C129">
        <v>1978</v>
      </c>
      <c r="D129">
        <v>90</v>
      </c>
      <c r="E129" s="20">
        <f>uptake_in_those_aged_70_by_ccg98910[[#This Row],[Number of adults aged 65 vaccinated in quarter 1]]/uptake_in_those_aged_70_by_ccg98910[[#This Row],[Number of adults aged 65 eligible in quarter 1]]*100</f>
        <v>4.5500505561172906</v>
      </c>
      <c r="F129" s="35">
        <v>1902</v>
      </c>
      <c r="G129" s="35">
        <v>604</v>
      </c>
      <c r="H129" s="20">
        <f>uptake_in_those_aged_70_by_ccg98910[[#This Row],[Number of adults aged 66 vaccinated in quarter 1]]/uptake_in_those_aged_70_by_ccg98910[[#This Row],[Number of adults aged 66 eligible in quarter 1]]*100</f>
        <v>31.756046267087278</v>
      </c>
      <c r="I129" s="21">
        <v>1829</v>
      </c>
      <c r="J129" s="21">
        <v>61</v>
      </c>
      <c r="K129" s="20">
        <f>uptake_in_those_aged_70_by_ccg98910[[#This Row],[Number of adults aged 67 vaccinated in quarter 1]]/uptake_in_those_aged_70_by_ccg98910[[#This Row],[Number of adults aged 67 eligible in quarter 1]]*100</f>
        <v>3.3351558228540181</v>
      </c>
      <c r="L129" s="21">
        <v>1812</v>
      </c>
      <c r="M129" s="21">
        <v>43</v>
      </c>
      <c r="N129" s="25">
        <f>uptake_in_those_aged_70_by_ccg98910[[#This Row],[Number of adults aged 68 vaccinated in quarter 1]]/uptake_in_those_aged_70_by_ccg98910[[#This Row],[Number of adults aged 68 eligible in quarter 1]]*100</f>
        <v>2.3730684326710816</v>
      </c>
      <c r="O129" s="21">
        <v>1641</v>
      </c>
      <c r="P129" s="21">
        <v>32</v>
      </c>
      <c r="Q129" s="25">
        <f>uptake_in_those_aged_70_by_ccg98910[[#This Row],[Number of adults aged 69 vaccinated in quarter 1]]/uptake_in_those_aged_70_by_ccg98910[[#This Row],[Number of adults aged 69 eligible in quarter 1]]*100</f>
        <v>1.9500304692260817</v>
      </c>
      <c r="R129" s="21">
        <v>1506</v>
      </c>
      <c r="S129" s="21">
        <v>123</v>
      </c>
      <c r="T129" s="20">
        <f>uptake_in_those_aged_70_by_ccg98910[[#This Row],[Number of adults aged 70 vaccinated in quarter 1]]/uptake_in_those_aged_70_by_ccg98910[[#This Row],[Number of adults aged 70 eligible in quarter 1]]*100</f>
        <v>8.1673306772908365</v>
      </c>
      <c r="U129" s="21">
        <v>1559</v>
      </c>
      <c r="V129" s="21">
        <v>705</v>
      </c>
      <c r="W129" s="20">
        <f>uptake_in_those_aged_70_by_ccg98910[[#This Row],[Number of adults aged 71 vaccinated in quarter 1]]/uptake_in_those_aged_70_by_ccg98910[[#This Row],[Number of adults aged 71 eligible in quarter 1]]*100</f>
        <v>45.221295702373318</v>
      </c>
      <c r="X129" s="21">
        <v>1427</v>
      </c>
      <c r="Y129" s="21">
        <v>407</v>
      </c>
      <c r="Z129" s="20">
        <f>uptake_in_those_aged_70_by_ccg98910[[#This Row],[Number of adults aged 72 vaccinated in quarter 1]]/uptake_in_those_aged_70_by_ccg98910[[#This Row],[Number of adults aged 72 eligible in quarter 1]]*100</f>
        <v>28.521373510861949</v>
      </c>
      <c r="AA129" s="21">
        <v>1423</v>
      </c>
      <c r="AB129" s="21">
        <v>225</v>
      </c>
      <c r="AC129" s="20">
        <f>uptake_in_those_aged_70_by_ccg98910[[#This Row],[Number of adults aged 73 vaccinated in quarter 1]]/uptake_in_those_aged_70_by_ccg98910[[#This Row],[Number of adults aged 73 eligible in quarter 1]]*100</f>
        <v>15.811665495432187</v>
      </c>
      <c r="AD129" s="21">
        <v>1526</v>
      </c>
      <c r="AE129" s="21">
        <v>159</v>
      </c>
      <c r="AF129" s="20">
        <f>uptake_in_those_aged_70_by_ccg98910[[#This Row],[Number of adults aged 74 vaccinated in quarter 1]]/uptake_in_those_aged_70_by_ccg98910[[#This Row],[Number of adults aged 74 eligible in quarter 1]]*100</f>
        <v>10.419397116644822</v>
      </c>
      <c r="AG129" s="21">
        <v>1440</v>
      </c>
      <c r="AH129" s="21">
        <v>118</v>
      </c>
      <c r="AI129" s="20">
        <f>uptake_in_those_aged_70_by_ccg98910[[#This Row],[Number of adults aged 75 vaccinated in quarter 1]]/uptake_in_those_aged_70_by_ccg98910[[#This Row],[Number of adults aged 75 eligible in quarter 1]]*100</f>
        <v>8.1944444444444446</v>
      </c>
      <c r="AJ129" s="21">
        <v>1505</v>
      </c>
      <c r="AK129" s="21">
        <v>84</v>
      </c>
      <c r="AL129" s="20">
        <f>uptake_in_those_aged_70_by_ccg98910[[#This Row],[Number of adults aged 76 vaccinated in quarter 1]]/uptake_in_those_aged_70_by_ccg98910[[#This Row],[Number of adults aged 76 eligible in quarter 1]]*100</f>
        <v>5.5813953488372094</v>
      </c>
      <c r="AM129" s="21">
        <v>1526</v>
      </c>
      <c r="AN129" s="21">
        <v>85</v>
      </c>
      <c r="AO129" s="25">
        <f>uptake_in_those_aged_70_by_ccg98910[[#This Row],[Number of adults aged 77 vaccinated in quarter 1]]/uptake_in_those_aged_70_by_ccg98910[[#This Row],[Number of adults aged 77 eligible in quarter 1]]*100</f>
        <v>5.5701179554390565</v>
      </c>
      <c r="AP129" s="21">
        <v>1631</v>
      </c>
      <c r="AQ129" s="21">
        <v>66</v>
      </c>
      <c r="AR129" s="20">
        <f>uptake_in_those_aged_70_by_ccg98910[[#This Row],[Number of adults aged 78 vaccinated in quarter 1]]/uptake_in_those_aged_70_by_ccg98910[[#This Row],[Number of adults aged 78 eligible in quarter 1]]*100</f>
        <v>4.0465971796443903</v>
      </c>
      <c r="AS129" s="21">
        <v>1286</v>
      </c>
      <c r="AT129" s="21">
        <v>47</v>
      </c>
      <c r="AU129" s="20">
        <f>uptake_in_those_aged_70_by_ccg98910[[#This Row],[Number of adults aged 79 vaccinated in quarter 1]]/uptake_in_those_aged_70_by_ccg98910[[#This Row],[Number of adults aged 79 eligible in quarter 1]]*100</f>
        <v>3.654743390357698</v>
      </c>
      <c r="AV129" s="21">
        <v>1118</v>
      </c>
      <c r="AW129" s="21">
        <v>44</v>
      </c>
      <c r="AX129" s="25">
        <f>uptake_in_those_aged_70_by_ccg98910[[#This Row],[Number of adults aged 80 vaccinated in quarter 1]]/uptake_in_those_aged_70_by_ccg98910[[#This Row],[Number of adults aged 80 eligible in quarter 1]]*100</f>
        <v>3.9355992844364938</v>
      </c>
    </row>
    <row r="130" spans="1:50" x14ac:dyDescent="0.2">
      <c r="A130" t="s">
        <v>576</v>
      </c>
      <c r="B130" t="s">
        <v>577</v>
      </c>
      <c r="C130">
        <v>3132</v>
      </c>
      <c r="D130">
        <v>88</v>
      </c>
      <c r="E130" s="20">
        <f>uptake_in_those_aged_70_by_ccg98910[[#This Row],[Number of adults aged 65 vaccinated in quarter 1]]/uptake_in_those_aged_70_by_ccg98910[[#This Row],[Number of adults aged 65 eligible in quarter 1]]*100</f>
        <v>2.8097062579821199</v>
      </c>
      <c r="F130" s="35">
        <v>2761</v>
      </c>
      <c r="G130" s="35">
        <v>566</v>
      </c>
      <c r="H130" s="20">
        <f>uptake_in_those_aged_70_by_ccg98910[[#This Row],[Number of adults aged 66 vaccinated in quarter 1]]/uptake_in_those_aged_70_by_ccg98910[[#This Row],[Number of adults aged 66 eligible in quarter 1]]*100</f>
        <v>20.499818906193408</v>
      </c>
      <c r="I130" s="21">
        <v>2510</v>
      </c>
      <c r="J130" s="21">
        <v>74</v>
      </c>
      <c r="K130" s="20">
        <f>uptake_in_those_aged_70_by_ccg98910[[#This Row],[Number of adults aged 67 vaccinated in quarter 1]]/uptake_in_those_aged_70_by_ccg98910[[#This Row],[Number of adults aged 67 eligible in quarter 1]]*100</f>
        <v>2.9482071713147411</v>
      </c>
      <c r="L130" s="21">
        <v>2311</v>
      </c>
      <c r="M130" s="21">
        <v>41</v>
      </c>
      <c r="N130" s="25">
        <f>uptake_in_those_aged_70_by_ccg98910[[#This Row],[Number of adults aged 68 vaccinated in quarter 1]]/uptake_in_those_aged_70_by_ccg98910[[#This Row],[Number of adults aged 68 eligible in quarter 1]]*100</f>
        <v>1.7741237559498053</v>
      </c>
      <c r="O130" s="21">
        <v>2151</v>
      </c>
      <c r="P130" s="21">
        <v>38</v>
      </c>
      <c r="Q130" s="25">
        <f>uptake_in_those_aged_70_by_ccg98910[[#This Row],[Number of adults aged 69 vaccinated in quarter 1]]/uptake_in_those_aged_70_by_ccg98910[[#This Row],[Number of adults aged 69 eligible in quarter 1]]*100</f>
        <v>1.7666201766620175</v>
      </c>
      <c r="R130" s="21">
        <v>1894</v>
      </c>
      <c r="S130" s="21">
        <v>123</v>
      </c>
      <c r="T130" s="20">
        <f>uptake_in_those_aged_70_by_ccg98910[[#This Row],[Number of adults aged 70 vaccinated in quarter 1]]/uptake_in_those_aged_70_by_ccg98910[[#This Row],[Number of adults aged 70 eligible in quarter 1]]*100</f>
        <v>6.4941921858500535</v>
      </c>
      <c r="U130" s="21">
        <v>1707</v>
      </c>
      <c r="V130" s="21">
        <v>495</v>
      </c>
      <c r="W130" s="20">
        <f>uptake_in_those_aged_70_by_ccg98910[[#This Row],[Number of adults aged 71 vaccinated in quarter 1]]/uptake_in_those_aged_70_by_ccg98910[[#This Row],[Number of adults aged 71 eligible in quarter 1]]*100</f>
        <v>28.998242530755714</v>
      </c>
      <c r="X130" s="21">
        <v>1552</v>
      </c>
      <c r="Y130" s="21">
        <v>358</v>
      </c>
      <c r="Z130" s="20">
        <f>uptake_in_those_aged_70_by_ccg98910[[#This Row],[Number of adults aged 72 vaccinated in quarter 1]]/uptake_in_those_aged_70_by_ccg98910[[#This Row],[Number of adults aged 72 eligible in quarter 1]]*100</f>
        <v>23.067010309278352</v>
      </c>
      <c r="AA130" s="21">
        <v>1440</v>
      </c>
      <c r="AB130" s="21">
        <v>252</v>
      </c>
      <c r="AC130" s="20">
        <f>uptake_in_those_aged_70_by_ccg98910[[#This Row],[Number of adults aged 73 vaccinated in quarter 1]]/uptake_in_those_aged_70_by_ccg98910[[#This Row],[Number of adults aged 73 eligible in quarter 1]]*100</f>
        <v>17.5</v>
      </c>
      <c r="AD130" s="21">
        <v>1258</v>
      </c>
      <c r="AE130" s="21">
        <v>131</v>
      </c>
      <c r="AF130" s="20">
        <f>uptake_in_those_aged_70_by_ccg98910[[#This Row],[Number of adults aged 74 vaccinated in quarter 1]]/uptake_in_those_aged_70_by_ccg98910[[#This Row],[Number of adults aged 74 eligible in quarter 1]]*100</f>
        <v>10.413354531001589</v>
      </c>
      <c r="AG130" s="21">
        <v>1255</v>
      </c>
      <c r="AH130" s="21">
        <v>126</v>
      </c>
      <c r="AI130" s="20">
        <f>uptake_in_those_aged_70_by_ccg98910[[#This Row],[Number of adults aged 75 vaccinated in quarter 1]]/uptake_in_those_aged_70_by_ccg98910[[#This Row],[Number of adults aged 75 eligible in quarter 1]]*100</f>
        <v>10.039840637450199</v>
      </c>
      <c r="AJ130" s="21">
        <v>1179</v>
      </c>
      <c r="AK130" s="21">
        <v>80</v>
      </c>
      <c r="AL130" s="20">
        <f>uptake_in_those_aged_70_by_ccg98910[[#This Row],[Number of adults aged 76 vaccinated in quarter 1]]/uptake_in_those_aged_70_by_ccg98910[[#This Row],[Number of adults aged 76 eligible in quarter 1]]*100</f>
        <v>6.7854113655640367</v>
      </c>
      <c r="AM130" s="21">
        <v>1191</v>
      </c>
      <c r="AN130" s="21">
        <v>75</v>
      </c>
      <c r="AO130" s="25">
        <f>uptake_in_those_aged_70_by_ccg98910[[#This Row],[Number of adults aged 77 vaccinated in quarter 1]]/uptake_in_those_aged_70_by_ccg98910[[#This Row],[Number of adults aged 77 eligible in quarter 1]]*100</f>
        <v>6.2972292191435768</v>
      </c>
      <c r="AP130" s="21">
        <v>1159</v>
      </c>
      <c r="AQ130" s="21">
        <v>62</v>
      </c>
      <c r="AR130" s="20">
        <f>uptake_in_those_aged_70_by_ccg98910[[#This Row],[Number of adults aged 78 vaccinated in quarter 1]]/uptake_in_those_aged_70_by_ccg98910[[#This Row],[Number of adults aged 78 eligible in quarter 1]]*100</f>
        <v>5.3494391716997409</v>
      </c>
      <c r="AS130" s="21">
        <v>889</v>
      </c>
      <c r="AT130" s="21">
        <v>40</v>
      </c>
      <c r="AU130" s="20">
        <f>uptake_in_those_aged_70_by_ccg98910[[#This Row],[Number of adults aged 79 vaccinated in quarter 1]]/uptake_in_those_aged_70_by_ccg98910[[#This Row],[Number of adults aged 79 eligible in quarter 1]]*100</f>
        <v>4.4994375703037122</v>
      </c>
      <c r="AV130" s="21">
        <v>818</v>
      </c>
      <c r="AW130" s="21">
        <v>22</v>
      </c>
      <c r="AX130" s="25">
        <f>uptake_in_those_aged_70_by_ccg98910[[#This Row],[Number of adults aged 80 vaccinated in quarter 1]]/uptake_in_those_aged_70_by_ccg98910[[#This Row],[Number of adults aged 80 eligible in quarter 1]]*100</f>
        <v>2.6894865525672369</v>
      </c>
    </row>
    <row r="131" spans="1:50" x14ac:dyDescent="0.2">
      <c r="A131" t="s">
        <v>578</v>
      </c>
      <c r="B131" t="s">
        <v>579</v>
      </c>
      <c r="C131">
        <v>2267</v>
      </c>
      <c r="D131">
        <v>109</v>
      </c>
      <c r="E131" s="20">
        <f>uptake_in_those_aged_70_by_ccg98910[[#This Row],[Number of adults aged 65 vaccinated in quarter 1]]/uptake_in_those_aged_70_by_ccg98910[[#This Row],[Number of adults aged 65 eligible in quarter 1]]*100</f>
        <v>4.8081164534627261</v>
      </c>
      <c r="F131" s="35">
        <v>2047</v>
      </c>
      <c r="G131" s="35">
        <v>652</v>
      </c>
      <c r="H131" s="20">
        <f>uptake_in_those_aged_70_by_ccg98910[[#This Row],[Number of adults aged 66 vaccinated in quarter 1]]/uptake_in_those_aged_70_by_ccg98910[[#This Row],[Number of adults aged 66 eligible in quarter 1]]*100</f>
        <v>31.851489985344404</v>
      </c>
      <c r="I131" s="21">
        <v>1959</v>
      </c>
      <c r="J131" s="21">
        <v>71</v>
      </c>
      <c r="K131" s="20">
        <f>uptake_in_those_aged_70_by_ccg98910[[#This Row],[Number of adults aged 67 vaccinated in quarter 1]]/uptake_in_those_aged_70_by_ccg98910[[#This Row],[Number of adults aged 67 eligible in quarter 1]]*100</f>
        <v>3.6242981112812664</v>
      </c>
      <c r="L131" s="21">
        <v>1795</v>
      </c>
      <c r="M131" s="21">
        <v>43</v>
      </c>
      <c r="N131" s="25">
        <f>uptake_in_those_aged_70_by_ccg98910[[#This Row],[Number of adults aged 68 vaccinated in quarter 1]]/uptake_in_those_aged_70_by_ccg98910[[#This Row],[Number of adults aged 68 eligible in quarter 1]]*100</f>
        <v>2.395543175487465</v>
      </c>
      <c r="O131" s="21">
        <v>1831</v>
      </c>
      <c r="P131" s="21">
        <v>43</v>
      </c>
      <c r="Q131" s="25">
        <f>uptake_in_those_aged_70_by_ccg98910[[#This Row],[Number of adults aged 69 vaccinated in quarter 1]]/uptake_in_those_aged_70_by_ccg98910[[#This Row],[Number of adults aged 69 eligible in quarter 1]]*100</f>
        <v>2.3484434735117423</v>
      </c>
      <c r="R131" s="21">
        <v>1672</v>
      </c>
      <c r="S131" s="21">
        <v>134</v>
      </c>
      <c r="T131" s="20">
        <f>uptake_in_those_aged_70_by_ccg98910[[#This Row],[Number of adults aged 70 vaccinated in quarter 1]]/uptake_in_those_aged_70_by_ccg98910[[#This Row],[Number of adults aged 70 eligible in quarter 1]]*100</f>
        <v>8.0143540669856463</v>
      </c>
      <c r="U131" s="21">
        <v>1616</v>
      </c>
      <c r="V131" s="21">
        <v>698</v>
      </c>
      <c r="W131" s="20">
        <f>uptake_in_those_aged_70_by_ccg98910[[#This Row],[Number of adults aged 71 vaccinated in quarter 1]]/uptake_in_those_aged_70_by_ccg98910[[#This Row],[Number of adults aged 71 eligible in quarter 1]]*100</f>
        <v>43.193069306930695</v>
      </c>
      <c r="X131" s="21">
        <v>1566</v>
      </c>
      <c r="Y131" s="21">
        <v>465</v>
      </c>
      <c r="Z131" s="20">
        <f>uptake_in_those_aged_70_by_ccg98910[[#This Row],[Number of adults aged 72 vaccinated in quarter 1]]/uptake_in_those_aged_70_by_ccg98910[[#This Row],[Number of adults aged 72 eligible in quarter 1]]*100</f>
        <v>29.693486590038315</v>
      </c>
      <c r="AA131" s="21">
        <v>1501</v>
      </c>
      <c r="AB131" s="21">
        <v>252</v>
      </c>
      <c r="AC131" s="20">
        <f>uptake_in_those_aged_70_by_ccg98910[[#This Row],[Number of adults aged 73 vaccinated in quarter 1]]/uptake_in_those_aged_70_by_ccg98910[[#This Row],[Number of adults aged 73 eligible in quarter 1]]*100</f>
        <v>16.788807461692205</v>
      </c>
      <c r="AD131" s="21">
        <v>1479</v>
      </c>
      <c r="AE131" s="21">
        <v>181</v>
      </c>
      <c r="AF131" s="20">
        <f>uptake_in_those_aged_70_by_ccg98910[[#This Row],[Number of adults aged 74 vaccinated in quarter 1]]/uptake_in_those_aged_70_by_ccg98910[[#This Row],[Number of adults aged 74 eligible in quarter 1]]*100</f>
        <v>12.237998647734956</v>
      </c>
      <c r="AG131" s="21">
        <v>1421</v>
      </c>
      <c r="AH131" s="21">
        <v>116</v>
      </c>
      <c r="AI131" s="20">
        <f>uptake_in_those_aged_70_by_ccg98910[[#This Row],[Number of adults aged 75 vaccinated in quarter 1]]/uptake_in_those_aged_70_by_ccg98910[[#This Row],[Number of adults aged 75 eligible in quarter 1]]*100</f>
        <v>8.1632653061224492</v>
      </c>
      <c r="AJ131" s="21">
        <v>1430</v>
      </c>
      <c r="AK131" s="21">
        <v>102</v>
      </c>
      <c r="AL131" s="20">
        <f>uptake_in_those_aged_70_by_ccg98910[[#This Row],[Number of adults aged 76 vaccinated in quarter 1]]/uptake_in_those_aged_70_by_ccg98910[[#This Row],[Number of adults aged 76 eligible in quarter 1]]*100</f>
        <v>7.1328671328671325</v>
      </c>
      <c r="AM131" s="21">
        <v>1432</v>
      </c>
      <c r="AN131" s="21">
        <v>96</v>
      </c>
      <c r="AO131" s="25">
        <f>uptake_in_those_aged_70_by_ccg98910[[#This Row],[Number of adults aged 77 vaccinated in quarter 1]]/uptake_in_those_aged_70_by_ccg98910[[#This Row],[Number of adults aged 77 eligible in quarter 1]]*100</f>
        <v>6.7039106145251397</v>
      </c>
      <c r="AP131" s="21">
        <v>1704</v>
      </c>
      <c r="AQ131" s="21">
        <v>81</v>
      </c>
      <c r="AR131" s="20">
        <f>uptake_in_those_aged_70_by_ccg98910[[#This Row],[Number of adults aged 78 vaccinated in quarter 1]]/uptake_in_those_aged_70_by_ccg98910[[#This Row],[Number of adults aged 78 eligible in quarter 1]]*100</f>
        <v>4.753521126760563</v>
      </c>
      <c r="AS131" s="21">
        <v>1356</v>
      </c>
      <c r="AT131" s="21">
        <v>51</v>
      </c>
      <c r="AU131" s="20">
        <f>uptake_in_those_aged_70_by_ccg98910[[#This Row],[Number of adults aged 79 vaccinated in quarter 1]]/uptake_in_those_aged_70_by_ccg98910[[#This Row],[Number of adults aged 79 eligible in quarter 1]]*100</f>
        <v>3.7610619469026552</v>
      </c>
      <c r="AV131" s="21">
        <v>1130</v>
      </c>
      <c r="AW131" s="21">
        <v>40</v>
      </c>
      <c r="AX131" s="25">
        <f>uptake_in_those_aged_70_by_ccg98910[[#This Row],[Number of adults aged 80 vaccinated in quarter 1]]/uptake_in_those_aged_70_by_ccg98910[[#This Row],[Number of adults aged 80 eligible in quarter 1]]*100</f>
        <v>3.5398230088495577</v>
      </c>
    </row>
    <row r="132" spans="1:50" x14ac:dyDescent="0.2">
      <c r="A132" t="s">
        <v>580</v>
      </c>
      <c r="B132" t="s">
        <v>581</v>
      </c>
      <c r="C132">
        <v>1897</v>
      </c>
      <c r="D132">
        <v>52</v>
      </c>
      <c r="E132" s="20">
        <f>uptake_in_those_aged_70_by_ccg98910[[#This Row],[Number of adults aged 65 vaccinated in quarter 1]]/uptake_in_those_aged_70_by_ccg98910[[#This Row],[Number of adults aged 65 eligible in quarter 1]]*100</f>
        <v>2.7411702688455457</v>
      </c>
      <c r="F132" s="35">
        <v>1797</v>
      </c>
      <c r="G132" s="35">
        <v>296</v>
      </c>
      <c r="H132" s="20">
        <f>uptake_in_those_aged_70_by_ccg98910[[#This Row],[Number of adults aged 66 vaccinated in quarter 1]]/uptake_in_those_aged_70_by_ccg98910[[#This Row],[Number of adults aged 66 eligible in quarter 1]]*100</f>
        <v>16.471897607122983</v>
      </c>
      <c r="I132" s="21">
        <v>1668</v>
      </c>
      <c r="J132" s="21">
        <v>54</v>
      </c>
      <c r="K132" s="20">
        <f>uptake_in_those_aged_70_by_ccg98910[[#This Row],[Number of adults aged 67 vaccinated in quarter 1]]/uptake_in_those_aged_70_by_ccg98910[[#This Row],[Number of adults aged 67 eligible in quarter 1]]*100</f>
        <v>3.2374100719424459</v>
      </c>
      <c r="L132" s="21">
        <v>1653</v>
      </c>
      <c r="M132" s="21">
        <v>31</v>
      </c>
      <c r="N132" s="25">
        <f>uptake_in_those_aged_70_by_ccg98910[[#This Row],[Number of adults aged 68 vaccinated in quarter 1]]/uptake_in_those_aged_70_by_ccg98910[[#This Row],[Number of adults aged 68 eligible in quarter 1]]*100</f>
        <v>1.8753781004234724</v>
      </c>
      <c r="O132" s="21">
        <v>1488</v>
      </c>
      <c r="P132" s="21">
        <v>30</v>
      </c>
      <c r="Q132" s="25">
        <f>uptake_in_those_aged_70_by_ccg98910[[#This Row],[Number of adults aged 69 vaccinated in quarter 1]]/uptake_in_those_aged_70_by_ccg98910[[#This Row],[Number of adults aged 69 eligible in quarter 1]]*100</f>
        <v>2.0161290322580645</v>
      </c>
      <c r="R132" s="21">
        <v>1362</v>
      </c>
      <c r="S132" s="21">
        <v>53</v>
      </c>
      <c r="T132" s="20">
        <f>uptake_in_those_aged_70_by_ccg98910[[#This Row],[Number of adults aged 70 vaccinated in quarter 1]]/uptake_in_those_aged_70_by_ccg98910[[#This Row],[Number of adults aged 70 eligible in quarter 1]]*100</f>
        <v>3.8913362701908953</v>
      </c>
      <c r="U132" s="21">
        <v>1177</v>
      </c>
      <c r="V132" s="21">
        <v>309</v>
      </c>
      <c r="W132" s="20">
        <f>uptake_in_those_aged_70_by_ccg98910[[#This Row],[Number of adults aged 71 vaccinated in quarter 1]]/uptake_in_those_aged_70_by_ccg98910[[#This Row],[Number of adults aged 71 eligible in quarter 1]]*100</f>
        <v>26.253186066270178</v>
      </c>
      <c r="X132" s="21">
        <v>1127</v>
      </c>
      <c r="Y132" s="21">
        <v>273</v>
      </c>
      <c r="Z132" s="20">
        <f>uptake_in_those_aged_70_by_ccg98910[[#This Row],[Number of adults aged 72 vaccinated in quarter 1]]/uptake_in_those_aged_70_by_ccg98910[[#This Row],[Number of adults aged 72 eligible in quarter 1]]*100</f>
        <v>24.22360248447205</v>
      </c>
      <c r="AA132" s="21">
        <v>1107</v>
      </c>
      <c r="AB132" s="21">
        <v>186</v>
      </c>
      <c r="AC132" s="20">
        <f>uptake_in_those_aged_70_by_ccg98910[[#This Row],[Number of adults aged 73 vaccinated in quarter 1]]/uptake_in_those_aged_70_by_ccg98910[[#This Row],[Number of adults aged 73 eligible in quarter 1]]*100</f>
        <v>16.802168021680217</v>
      </c>
      <c r="AD132" s="21">
        <v>919</v>
      </c>
      <c r="AE132" s="21">
        <v>120</v>
      </c>
      <c r="AF132" s="20">
        <f>uptake_in_those_aged_70_by_ccg98910[[#This Row],[Number of adults aged 74 vaccinated in quarter 1]]/uptake_in_those_aged_70_by_ccg98910[[#This Row],[Number of adults aged 74 eligible in quarter 1]]*100</f>
        <v>13.057671381936888</v>
      </c>
      <c r="AG132" s="21">
        <v>897</v>
      </c>
      <c r="AH132" s="21">
        <v>121</v>
      </c>
      <c r="AI132" s="20">
        <f>uptake_in_those_aged_70_by_ccg98910[[#This Row],[Number of adults aged 75 vaccinated in quarter 1]]/uptake_in_those_aged_70_by_ccg98910[[#This Row],[Number of adults aged 75 eligible in quarter 1]]*100</f>
        <v>13.489409141583057</v>
      </c>
      <c r="AJ132" s="21">
        <v>804</v>
      </c>
      <c r="AK132" s="21">
        <v>57</v>
      </c>
      <c r="AL132" s="20">
        <f>uptake_in_those_aged_70_by_ccg98910[[#This Row],[Number of adults aged 76 vaccinated in quarter 1]]/uptake_in_those_aged_70_by_ccg98910[[#This Row],[Number of adults aged 76 eligible in quarter 1]]*100</f>
        <v>7.08955223880597</v>
      </c>
      <c r="AM132" s="21">
        <v>770</v>
      </c>
      <c r="AN132" s="21">
        <v>61</v>
      </c>
      <c r="AO132" s="25">
        <f>uptake_in_those_aged_70_by_ccg98910[[#This Row],[Number of adults aged 77 vaccinated in quarter 1]]/uptake_in_those_aged_70_by_ccg98910[[#This Row],[Number of adults aged 77 eligible in quarter 1]]*100</f>
        <v>7.9220779220779223</v>
      </c>
      <c r="AP132" s="21">
        <v>762</v>
      </c>
      <c r="AQ132" s="21">
        <v>51</v>
      </c>
      <c r="AR132" s="20">
        <f>uptake_in_those_aged_70_by_ccg98910[[#This Row],[Number of adults aged 78 vaccinated in quarter 1]]/uptake_in_those_aged_70_by_ccg98910[[#This Row],[Number of adults aged 78 eligible in quarter 1]]*100</f>
        <v>6.6929133858267722</v>
      </c>
      <c r="AS132" s="21">
        <v>617</v>
      </c>
      <c r="AT132" s="21">
        <v>31</v>
      </c>
      <c r="AU132" s="20">
        <f>uptake_in_those_aged_70_by_ccg98910[[#This Row],[Number of adults aged 79 vaccinated in quarter 1]]/uptake_in_those_aged_70_by_ccg98910[[#This Row],[Number of adults aged 79 eligible in quarter 1]]*100</f>
        <v>5.0243111831442464</v>
      </c>
      <c r="AV132" s="21">
        <v>528</v>
      </c>
      <c r="AW132" s="21">
        <v>26</v>
      </c>
      <c r="AX132" s="25">
        <f>uptake_in_those_aged_70_by_ccg98910[[#This Row],[Number of adults aged 80 vaccinated in quarter 1]]/uptake_in_those_aged_70_by_ccg98910[[#This Row],[Number of adults aged 80 eligible in quarter 1]]*100</f>
        <v>4.9242424242424239</v>
      </c>
    </row>
    <row r="133" spans="1:50" x14ac:dyDescent="0.2">
      <c r="A133" t="s">
        <v>582</v>
      </c>
      <c r="B133" t="s">
        <v>583</v>
      </c>
      <c r="C133">
        <v>2818</v>
      </c>
      <c r="D133">
        <v>84</v>
      </c>
      <c r="E133" s="20">
        <f>uptake_in_those_aged_70_by_ccg98910[[#This Row],[Number of adults aged 65 vaccinated in quarter 1]]/uptake_in_those_aged_70_by_ccg98910[[#This Row],[Number of adults aged 65 eligible in quarter 1]]*100</f>
        <v>2.9808374733853795</v>
      </c>
      <c r="F133" s="35">
        <v>2607</v>
      </c>
      <c r="G133" s="35">
        <v>510</v>
      </c>
      <c r="H133" s="20">
        <f>uptake_in_those_aged_70_by_ccg98910[[#This Row],[Number of adults aged 66 vaccinated in quarter 1]]/uptake_in_those_aged_70_by_ccg98910[[#This Row],[Number of adults aged 66 eligible in quarter 1]]*100</f>
        <v>19.562715765247411</v>
      </c>
      <c r="I133" s="21">
        <v>2388</v>
      </c>
      <c r="J133" s="21">
        <v>99</v>
      </c>
      <c r="K133" s="20">
        <f>uptake_in_those_aged_70_by_ccg98910[[#This Row],[Number of adults aged 67 vaccinated in quarter 1]]/uptake_in_those_aged_70_by_ccg98910[[#This Row],[Number of adults aged 67 eligible in quarter 1]]*100</f>
        <v>4.1457286432160805</v>
      </c>
      <c r="L133" s="21">
        <v>2205</v>
      </c>
      <c r="M133" s="21">
        <v>50</v>
      </c>
      <c r="N133" s="25">
        <f>uptake_in_those_aged_70_by_ccg98910[[#This Row],[Number of adults aged 68 vaccinated in quarter 1]]/uptake_in_those_aged_70_by_ccg98910[[#This Row],[Number of adults aged 68 eligible in quarter 1]]*100</f>
        <v>2.2675736961451247</v>
      </c>
      <c r="O133" s="21">
        <v>2026</v>
      </c>
      <c r="P133" s="21">
        <v>43</v>
      </c>
      <c r="Q133" s="25">
        <f>uptake_in_those_aged_70_by_ccg98910[[#This Row],[Number of adults aged 69 vaccinated in quarter 1]]/uptake_in_those_aged_70_by_ccg98910[[#This Row],[Number of adults aged 69 eligible in quarter 1]]*100</f>
        <v>2.1224086870681145</v>
      </c>
      <c r="R133" s="21">
        <v>1907</v>
      </c>
      <c r="S133" s="21">
        <v>95</v>
      </c>
      <c r="T133" s="20">
        <f>uptake_in_those_aged_70_by_ccg98910[[#This Row],[Number of adults aged 70 vaccinated in quarter 1]]/uptake_in_those_aged_70_by_ccg98910[[#This Row],[Number of adults aged 70 eligible in quarter 1]]*100</f>
        <v>4.9816465652857893</v>
      </c>
      <c r="U133" s="21">
        <v>1820</v>
      </c>
      <c r="V133" s="21">
        <v>527</v>
      </c>
      <c r="W133" s="20">
        <f>uptake_in_those_aged_70_by_ccg98910[[#This Row],[Number of adults aged 71 vaccinated in quarter 1]]/uptake_in_those_aged_70_by_ccg98910[[#This Row],[Number of adults aged 71 eligible in quarter 1]]*100</f>
        <v>28.95604395604396</v>
      </c>
      <c r="X133" s="21">
        <v>1772</v>
      </c>
      <c r="Y133" s="21">
        <v>426</v>
      </c>
      <c r="Z133" s="20">
        <f>uptake_in_those_aged_70_by_ccg98910[[#This Row],[Number of adults aged 72 vaccinated in quarter 1]]/uptake_in_those_aged_70_by_ccg98910[[#This Row],[Number of adults aged 72 eligible in quarter 1]]*100</f>
        <v>24.040632054176072</v>
      </c>
      <c r="AA133" s="21">
        <v>1679</v>
      </c>
      <c r="AB133" s="21">
        <v>185</v>
      </c>
      <c r="AC133" s="20">
        <f>uptake_in_those_aged_70_by_ccg98910[[#This Row],[Number of adults aged 73 vaccinated in quarter 1]]/uptake_in_those_aged_70_by_ccg98910[[#This Row],[Number of adults aged 73 eligible in quarter 1]]*100</f>
        <v>11.018463371054199</v>
      </c>
      <c r="AD133" s="21">
        <v>1525</v>
      </c>
      <c r="AE133" s="21">
        <v>136</v>
      </c>
      <c r="AF133" s="20">
        <f>uptake_in_those_aged_70_by_ccg98910[[#This Row],[Number of adults aged 74 vaccinated in quarter 1]]/uptake_in_those_aged_70_by_ccg98910[[#This Row],[Number of adults aged 74 eligible in quarter 1]]*100</f>
        <v>8.9180327868852469</v>
      </c>
      <c r="AG133" s="21">
        <v>1400</v>
      </c>
      <c r="AH133" s="21">
        <v>116</v>
      </c>
      <c r="AI133" s="20">
        <f>uptake_in_those_aged_70_by_ccg98910[[#This Row],[Number of adults aged 75 vaccinated in quarter 1]]/uptake_in_those_aged_70_by_ccg98910[[#This Row],[Number of adults aged 75 eligible in quarter 1]]*100</f>
        <v>8.2857142857142847</v>
      </c>
      <c r="AJ133" s="21">
        <v>1387</v>
      </c>
      <c r="AK133" s="21">
        <v>62</v>
      </c>
      <c r="AL133" s="20">
        <f>uptake_in_those_aged_70_by_ccg98910[[#This Row],[Number of adults aged 76 vaccinated in quarter 1]]/uptake_in_those_aged_70_by_ccg98910[[#This Row],[Number of adults aged 76 eligible in quarter 1]]*100</f>
        <v>4.470079307858688</v>
      </c>
      <c r="AM133" s="21">
        <v>1319</v>
      </c>
      <c r="AN133" s="21">
        <v>43</v>
      </c>
      <c r="AO133" s="25">
        <f>uptake_in_those_aged_70_by_ccg98910[[#This Row],[Number of adults aged 77 vaccinated in quarter 1]]/uptake_in_those_aged_70_by_ccg98910[[#This Row],[Number of adults aged 77 eligible in quarter 1]]*100</f>
        <v>3.2600454890068233</v>
      </c>
      <c r="AP133" s="21">
        <v>1408</v>
      </c>
      <c r="AQ133" s="21">
        <v>57</v>
      </c>
      <c r="AR133" s="20">
        <f>uptake_in_those_aged_70_by_ccg98910[[#This Row],[Number of adults aged 78 vaccinated in quarter 1]]/uptake_in_those_aged_70_by_ccg98910[[#This Row],[Number of adults aged 78 eligible in quarter 1]]*100</f>
        <v>4.0482954545454541</v>
      </c>
      <c r="AS133" s="21">
        <v>1162</v>
      </c>
      <c r="AT133" s="21">
        <v>25</v>
      </c>
      <c r="AU133" s="20">
        <f>uptake_in_those_aged_70_by_ccg98910[[#This Row],[Number of adults aged 79 vaccinated in quarter 1]]/uptake_in_those_aged_70_by_ccg98910[[#This Row],[Number of adults aged 79 eligible in quarter 1]]*100</f>
        <v>2.1514629948364887</v>
      </c>
      <c r="AV133" s="21">
        <v>993</v>
      </c>
      <c r="AW133" s="21">
        <v>23</v>
      </c>
      <c r="AX133" s="25">
        <f>uptake_in_those_aged_70_by_ccg98910[[#This Row],[Number of adults aged 80 vaccinated in quarter 1]]/uptake_in_those_aged_70_by_ccg98910[[#This Row],[Number of adults aged 80 eligible in quarter 1]]*100</f>
        <v>2.3162134944612287</v>
      </c>
    </row>
    <row r="134" spans="1:50" x14ac:dyDescent="0.2">
      <c r="A134" t="s">
        <v>584</v>
      </c>
      <c r="B134" t="s">
        <v>585</v>
      </c>
      <c r="C134">
        <v>2926</v>
      </c>
      <c r="D134">
        <v>135</v>
      </c>
      <c r="E134" s="20">
        <f>uptake_in_those_aged_70_by_ccg98910[[#This Row],[Number of adults aged 65 vaccinated in quarter 1]]/uptake_in_those_aged_70_by_ccg98910[[#This Row],[Number of adults aged 65 eligible in quarter 1]]*100</f>
        <v>4.6138072453861927</v>
      </c>
      <c r="F134" s="35">
        <v>2760</v>
      </c>
      <c r="G134" s="35">
        <v>806</v>
      </c>
      <c r="H134" s="20">
        <f>uptake_in_those_aged_70_by_ccg98910[[#This Row],[Number of adults aged 66 vaccinated in quarter 1]]/uptake_in_those_aged_70_by_ccg98910[[#This Row],[Number of adults aged 66 eligible in quarter 1]]*100</f>
        <v>29.202898550724637</v>
      </c>
      <c r="I134" s="21">
        <v>2446</v>
      </c>
      <c r="J134" s="21">
        <v>98</v>
      </c>
      <c r="K134" s="20">
        <f>uptake_in_those_aged_70_by_ccg98910[[#This Row],[Number of adults aged 67 vaccinated in quarter 1]]/uptake_in_those_aged_70_by_ccg98910[[#This Row],[Number of adults aged 67 eligible in quarter 1]]*100</f>
        <v>4.0065412919051511</v>
      </c>
      <c r="L134" s="21">
        <v>2349</v>
      </c>
      <c r="M134" s="21">
        <v>62</v>
      </c>
      <c r="N134" s="25">
        <f>uptake_in_those_aged_70_by_ccg98910[[#This Row],[Number of adults aged 68 vaccinated in quarter 1]]/uptake_in_those_aged_70_by_ccg98910[[#This Row],[Number of adults aged 68 eligible in quarter 1]]*100</f>
        <v>2.6394210302256282</v>
      </c>
      <c r="O134" s="21">
        <v>2204</v>
      </c>
      <c r="P134" s="21">
        <v>60</v>
      </c>
      <c r="Q134" s="25">
        <f>uptake_in_those_aged_70_by_ccg98910[[#This Row],[Number of adults aged 69 vaccinated in quarter 1]]/uptake_in_those_aged_70_by_ccg98910[[#This Row],[Number of adults aged 69 eligible in quarter 1]]*100</f>
        <v>2.7223230490018149</v>
      </c>
      <c r="R134" s="21">
        <v>2026</v>
      </c>
      <c r="S134" s="21">
        <v>163</v>
      </c>
      <c r="T134" s="20">
        <f>uptake_in_those_aged_70_by_ccg98910[[#This Row],[Number of adults aged 70 vaccinated in quarter 1]]/uptake_in_those_aged_70_by_ccg98910[[#This Row],[Number of adults aged 70 eligible in quarter 1]]*100</f>
        <v>8.0454096742349464</v>
      </c>
      <c r="U134" s="21">
        <v>1963</v>
      </c>
      <c r="V134" s="21">
        <v>720</v>
      </c>
      <c r="W134" s="20">
        <f>uptake_in_those_aged_70_by_ccg98910[[#This Row],[Number of adults aged 71 vaccinated in quarter 1]]/uptake_in_those_aged_70_by_ccg98910[[#This Row],[Number of adults aged 71 eligible in quarter 1]]*100</f>
        <v>36.678553234844621</v>
      </c>
      <c r="X134" s="21">
        <v>1944</v>
      </c>
      <c r="Y134" s="21">
        <v>508</v>
      </c>
      <c r="Z134" s="20">
        <f>uptake_in_those_aged_70_by_ccg98910[[#This Row],[Number of adults aged 72 vaccinated in quarter 1]]/uptake_in_those_aged_70_by_ccg98910[[#This Row],[Number of adults aged 72 eligible in quarter 1]]*100</f>
        <v>26.13168724279835</v>
      </c>
      <c r="AA134" s="21">
        <v>1783</v>
      </c>
      <c r="AB134" s="21">
        <v>282</v>
      </c>
      <c r="AC134" s="20">
        <f>uptake_in_those_aged_70_by_ccg98910[[#This Row],[Number of adults aged 73 vaccinated in quarter 1]]/uptake_in_those_aged_70_by_ccg98910[[#This Row],[Number of adults aged 73 eligible in quarter 1]]*100</f>
        <v>15.816040381379699</v>
      </c>
      <c r="AD134" s="21">
        <v>1775</v>
      </c>
      <c r="AE134" s="21">
        <v>211</v>
      </c>
      <c r="AF134" s="20">
        <f>uptake_in_those_aged_70_by_ccg98910[[#This Row],[Number of adults aged 74 vaccinated in quarter 1]]/uptake_in_those_aged_70_by_ccg98910[[#This Row],[Number of adults aged 74 eligible in quarter 1]]*100</f>
        <v>11.887323943661972</v>
      </c>
      <c r="AG134" s="21">
        <v>1715</v>
      </c>
      <c r="AH134" s="21">
        <v>144</v>
      </c>
      <c r="AI134" s="20">
        <f>uptake_in_those_aged_70_by_ccg98910[[#This Row],[Number of adults aged 75 vaccinated in quarter 1]]/uptake_in_those_aged_70_by_ccg98910[[#This Row],[Number of adults aged 75 eligible in quarter 1]]*100</f>
        <v>8.3965014577259485</v>
      </c>
      <c r="AJ134" s="21">
        <v>1723</v>
      </c>
      <c r="AK134" s="21">
        <v>122</v>
      </c>
      <c r="AL134" s="20">
        <f>uptake_in_those_aged_70_by_ccg98910[[#This Row],[Number of adults aged 76 vaccinated in quarter 1]]/uptake_in_those_aged_70_by_ccg98910[[#This Row],[Number of adults aged 76 eligible in quarter 1]]*100</f>
        <v>7.0806732443412654</v>
      </c>
      <c r="AM134" s="21">
        <v>1622</v>
      </c>
      <c r="AN134" s="21">
        <v>100</v>
      </c>
      <c r="AO134" s="25">
        <f>uptake_in_those_aged_70_by_ccg98910[[#This Row],[Number of adults aged 77 vaccinated in quarter 1]]/uptake_in_those_aged_70_by_ccg98910[[#This Row],[Number of adults aged 77 eligible in quarter 1]]*100</f>
        <v>6.1652281134401976</v>
      </c>
      <c r="AP134" s="21">
        <v>1572</v>
      </c>
      <c r="AQ134" s="21">
        <v>56</v>
      </c>
      <c r="AR134" s="20">
        <f>uptake_in_those_aged_70_by_ccg98910[[#This Row],[Number of adults aged 78 vaccinated in quarter 1]]/uptake_in_those_aged_70_by_ccg98910[[#This Row],[Number of adults aged 78 eligible in quarter 1]]*100</f>
        <v>3.5623409669211195</v>
      </c>
      <c r="AS134" s="21">
        <v>1331</v>
      </c>
      <c r="AT134" s="21">
        <v>57</v>
      </c>
      <c r="AU134" s="20">
        <f>uptake_in_those_aged_70_by_ccg98910[[#This Row],[Number of adults aged 79 vaccinated in quarter 1]]/uptake_in_those_aged_70_by_ccg98910[[#This Row],[Number of adults aged 79 eligible in quarter 1]]*100</f>
        <v>4.2824943651389935</v>
      </c>
      <c r="AV134" s="21">
        <v>1201</v>
      </c>
      <c r="AW134" s="21">
        <v>32</v>
      </c>
      <c r="AX134" s="25">
        <f>uptake_in_those_aged_70_by_ccg98910[[#This Row],[Number of adults aged 80 vaccinated in quarter 1]]/uptake_in_those_aged_70_by_ccg98910[[#This Row],[Number of adults aged 80 eligible in quarter 1]]*100</f>
        <v>2.6644462947543714</v>
      </c>
    </row>
    <row r="135" spans="1:50" x14ac:dyDescent="0.2">
      <c r="A135" t="s">
        <v>586</v>
      </c>
      <c r="B135" t="s">
        <v>587</v>
      </c>
      <c r="C135">
        <v>2527</v>
      </c>
      <c r="D135">
        <v>55</v>
      </c>
      <c r="E135" s="20">
        <f>uptake_in_those_aged_70_by_ccg98910[[#This Row],[Number of adults aged 65 vaccinated in quarter 1]]/uptake_in_those_aged_70_by_ccg98910[[#This Row],[Number of adults aged 65 eligible in quarter 1]]*100</f>
        <v>2.176493866244559</v>
      </c>
      <c r="F135" s="35">
        <v>2301</v>
      </c>
      <c r="G135" s="35">
        <v>460</v>
      </c>
      <c r="H135" s="20">
        <f>uptake_in_those_aged_70_by_ccg98910[[#This Row],[Number of adults aged 66 vaccinated in quarter 1]]/uptake_in_those_aged_70_by_ccg98910[[#This Row],[Number of adults aged 66 eligible in quarter 1]]*100</f>
        <v>19.991308126901348</v>
      </c>
      <c r="I135" s="21">
        <v>2201</v>
      </c>
      <c r="J135" s="21">
        <v>96</v>
      </c>
      <c r="K135" s="20">
        <f>uptake_in_those_aged_70_by_ccg98910[[#This Row],[Number of adults aged 67 vaccinated in quarter 1]]/uptake_in_those_aged_70_by_ccg98910[[#This Row],[Number of adults aged 67 eligible in quarter 1]]*100</f>
        <v>4.361653793730123</v>
      </c>
      <c r="L135" s="21">
        <v>2107</v>
      </c>
      <c r="M135" s="21">
        <v>78</v>
      </c>
      <c r="N135" s="25">
        <f>uptake_in_those_aged_70_by_ccg98910[[#This Row],[Number of adults aged 68 vaccinated in quarter 1]]/uptake_in_those_aged_70_by_ccg98910[[#This Row],[Number of adults aged 68 eligible in quarter 1]]*100</f>
        <v>3.7019458946369244</v>
      </c>
      <c r="O135" s="21">
        <v>1963</v>
      </c>
      <c r="P135" s="21">
        <v>86</v>
      </c>
      <c r="Q135" s="25">
        <f>uptake_in_those_aged_70_by_ccg98910[[#This Row],[Number of adults aged 69 vaccinated in quarter 1]]/uptake_in_those_aged_70_by_ccg98910[[#This Row],[Number of adults aged 69 eligible in quarter 1]]*100</f>
        <v>4.3810494141619971</v>
      </c>
      <c r="R135" s="21">
        <v>1784</v>
      </c>
      <c r="S135" s="21">
        <v>129</v>
      </c>
      <c r="T135" s="20">
        <f>uptake_in_those_aged_70_by_ccg98910[[#This Row],[Number of adults aged 70 vaccinated in quarter 1]]/uptake_in_those_aged_70_by_ccg98910[[#This Row],[Number of adults aged 70 eligible in quarter 1]]*100</f>
        <v>7.2309417040358746</v>
      </c>
      <c r="U135" s="21">
        <v>1706</v>
      </c>
      <c r="V135" s="21">
        <v>391</v>
      </c>
      <c r="W135" s="20">
        <f>uptake_in_those_aged_70_by_ccg98910[[#This Row],[Number of adults aged 71 vaccinated in quarter 1]]/uptake_in_those_aged_70_by_ccg98910[[#This Row],[Number of adults aged 71 eligible in quarter 1]]*100</f>
        <v>22.919109026963657</v>
      </c>
      <c r="X135" s="21">
        <v>1582</v>
      </c>
      <c r="Y135" s="21">
        <v>344</v>
      </c>
      <c r="Z135" s="20">
        <f>uptake_in_those_aged_70_by_ccg98910[[#This Row],[Number of adults aged 72 vaccinated in quarter 1]]/uptake_in_those_aged_70_by_ccg98910[[#This Row],[Number of adults aged 72 eligible in quarter 1]]*100</f>
        <v>21.744627054361569</v>
      </c>
      <c r="AA135" s="21">
        <v>1610</v>
      </c>
      <c r="AB135" s="21">
        <v>203</v>
      </c>
      <c r="AC135" s="20">
        <f>uptake_in_those_aged_70_by_ccg98910[[#This Row],[Number of adults aged 73 vaccinated in quarter 1]]/uptake_in_those_aged_70_by_ccg98910[[#This Row],[Number of adults aged 73 eligible in quarter 1]]*100</f>
        <v>12.608695652173912</v>
      </c>
      <c r="AD135" s="21">
        <v>1408</v>
      </c>
      <c r="AE135" s="21">
        <v>141</v>
      </c>
      <c r="AF135" s="20">
        <f>uptake_in_those_aged_70_by_ccg98910[[#This Row],[Number of adults aged 74 vaccinated in quarter 1]]/uptake_in_those_aged_70_by_ccg98910[[#This Row],[Number of adults aged 74 eligible in quarter 1]]*100</f>
        <v>10.014204545454545</v>
      </c>
      <c r="AG135" s="21">
        <v>1488</v>
      </c>
      <c r="AH135" s="21">
        <v>112</v>
      </c>
      <c r="AI135" s="20">
        <f>uptake_in_those_aged_70_by_ccg98910[[#This Row],[Number of adults aged 75 vaccinated in quarter 1]]/uptake_in_those_aged_70_by_ccg98910[[#This Row],[Number of adults aged 75 eligible in quarter 1]]*100</f>
        <v>7.5268817204301079</v>
      </c>
      <c r="AJ135" s="21">
        <v>1379</v>
      </c>
      <c r="AK135" s="21">
        <v>93</v>
      </c>
      <c r="AL135" s="20">
        <f>uptake_in_those_aged_70_by_ccg98910[[#This Row],[Number of adults aged 76 vaccinated in quarter 1]]/uptake_in_those_aged_70_by_ccg98910[[#This Row],[Number of adults aged 76 eligible in quarter 1]]*100</f>
        <v>6.7440174039158807</v>
      </c>
      <c r="AM135" s="21">
        <v>1333</v>
      </c>
      <c r="AN135" s="21">
        <v>78</v>
      </c>
      <c r="AO135" s="25">
        <f>uptake_in_those_aged_70_by_ccg98910[[#This Row],[Number of adults aged 77 vaccinated in quarter 1]]/uptake_in_those_aged_70_by_ccg98910[[#This Row],[Number of adults aged 77 eligible in quarter 1]]*100</f>
        <v>5.8514628657164298</v>
      </c>
      <c r="AP135" s="21">
        <v>1334</v>
      </c>
      <c r="AQ135" s="21">
        <v>65</v>
      </c>
      <c r="AR135" s="20">
        <f>uptake_in_those_aged_70_by_ccg98910[[#This Row],[Number of adults aged 78 vaccinated in quarter 1]]/uptake_in_those_aged_70_by_ccg98910[[#This Row],[Number of adults aged 78 eligible in quarter 1]]*100</f>
        <v>4.8725637181409294</v>
      </c>
      <c r="AS135" s="21">
        <v>1147</v>
      </c>
      <c r="AT135" s="21">
        <v>52</v>
      </c>
      <c r="AU135" s="20">
        <f>uptake_in_those_aged_70_by_ccg98910[[#This Row],[Number of adults aged 79 vaccinated in quarter 1]]/uptake_in_those_aged_70_by_ccg98910[[#This Row],[Number of adults aged 79 eligible in quarter 1]]*100</f>
        <v>4.5335658238884049</v>
      </c>
      <c r="AV135" s="21">
        <v>1084</v>
      </c>
      <c r="AW135" s="21">
        <v>33</v>
      </c>
      <c r="AX135" s="25">
        <f>uptake_in_those_aged_70_by_ccg98910[[#This Row],[Number of adults aged 80 vaccinated in quarter 1]]/uptake_in_those_aged_70_by_ccg98910[[#This Row],[Number of adults aged 80 eligible in quarter 1]]*100</f>
        <v>3.0442804428044279</v>
      </c>
    </row>
    <row r="136" spans="1:50" x14ac:dyDescent="0.2">
      <c r="A136" t="s">
        <v>588</v>
      </c>
      <c r="B136" t="s">
        <v>589</v>
      </c>
      <c r="C136">
        <v>8007</v>
      </c>
      <c r="D136">
        <v>544</v>
      </c>
      <c r="E136" s="20">
        <f>uptake_in_those_aged_70_by_ccg98910[[#This Row],[Number of adults aged 65 vaccinated in quarter 1]]/uptake_in_those_aged_70_by_ccg98910[[#This Row],[Number of adults aged 65 eligible in quarter 1]]*100</f>
        <v>6.7940552016985141</v>
      </c>
      <c r="F136" s="35">
        <v>7725</v>
      </c>
      <c r="G136" s="35">
        <v>3034</v>
      </c>
      <c r="H136" s="20">
        <f>uptake_in_those_aged_70_by_ccg98910[[#This Row],[Number of adults aged 66 vaccinated in quarter 1]]/uptake_in_those_aged_70_by_ccg98910[[#This Row],[Number of adults aged 66 eligible in quarter 1]]*100</f>
        <v>39.275080906148865</v>
      </c>
      <c r="I136" s="21">
        <v>7640</v>
      </c>
      <c r="J136" s="21">
        <v>186</v>
      </c>
      <c r="K136" s="20">
        <f>uptake_in_those_aged_70_by_ccg98910[[#This Row],[Number of adults aged 67 vaccinated in quarter 1]]/uptake_in_those_aged_70_by_ccg98910[[#This Row],[Number of adults aged 67 eligible in quarter 1]]*100</f>
        <v>2.4345549738219896</v>
      </c>
      <c r="L136" s="21">
        <v>7167</v>
      </c>
      <c r="M136" s="21">
        <v>142</v>
      </c>
      <c r="N136" s="25">
        <f>uptake_in_those_aged_70_by_ccg98910[[#This Row],[Number of adults aged 68 vaccinated in quarter 1]]/uptake_in_those_aged_70_by_ccg98910[[#This Row],[Number of adults aged 68 eligible in quarter 1]]*100</f>
        <v>1.9813031952002231</v>
      </c>
      <c r="O136" s="21">
        <v>6852</v>
      </c>
      <c r="P136" s="21">
        <v>149</v>
      </c>
      <c r="Q136" s="25">
        <f>uptake_in_those_aged_70_by_ccg98910[[#This Row],[Number of adults aged 69 vaccinated in quarter 1]]/uptake_in_those_aged_70_by_ccg98910[[#This Row],[Number of adults aged 69 eligible in quarter 1]]*100</f>
        <v>2.1745475773496787</v>
      </c>
      <c r="R136" s="21">
        <v>6697</v>
      </c>
      <c r="S136" s="21">
        <v>741</v>
      </c>
      <c r="T136" s="20">
        <f>uptake_in_those_aged_70_by_ccg98910[[#This Row],[Number of adults aged 70 vaccinated in quarter 1]]/uptake_in_those_aged_70_by_ccg98910[[#This Row],[Number of adults aged 70 eligible in quarter 1]]*100</f>
        <v>11.064655816037032</v>
      </c>
      <c r="U136" s="21">
        <v>6663</v>
      </c>
      <c r="V136" s="21">
        <v>3318</v>
      </c>
      <c r="W136" s="20">
        <f>uptake_in_those_aged_70_by_ccg98910[[#This Row],[Number of adults aged 71 vaccinated in quarter 1]]/uptake_in_those_aged_70_by_ccg98910[[#This Row],[Number of adults aged 71 eligible in quarter 1]]*100</f>
        <v>49.797388563710044</v>
      </c>
      <c r="X136" s="21">
        <v>6384</v>
      </c>
      <c r="Y136" s="21">
        <v>1247</v>
      </c>
      <c r="Z136" s="20">
        <f>uptake_in_those_aged_70_by_ccg98910[[#This Row],[Number of adults aged 72 vaccinated in quarter 1]]/uptake_in_those_aged_70_by_ccg98910[[#This Row],[Number of adults aged 72 eligible in quarter 1]]*100</f>
        <v>19.533208020050125</v>
      </c>
      <c r="AA136" s="21">
        <v>6370</v>
      </c>
      <c r="AB136" s="21">
        <v>988</v>
      </c>
      <c r="AC136" s="20">
        <f>uptake_in_those_aged_70_by_ccg98910[[#This Row],[Number of adults aged 73 vaccinated in quarter 1]]/uptake_in_those_aged_70_by_ccg98910[[#This Row],[Number of adults aged 73 eligible in quarter 1]]*100</f>
        <v>15.510204081632653</v>
      </c>
      <c r="AD136" s="21">
        <v>6240</v>
      </c>
      <c r="AE136" s="21">
        <v>895</v>
      </c>
      <c r="AF136" s="20">
        <f>uptake_in_those_aged_70_by_ccg98910[[#This Row],[Number of adults aged 74 vaccinated in quarter 1]]/uptake_in_those_aged_70_by_ccg98910[[#This Row],[Number of adults aged 74 eligible in quarter 1]]*100</f>
        <v>14.342948717948717</v>
      </c>
      <c r="AG136" s="21">
        <v>6215</v>
      </c>
      <c r="AH136" s="21">
        <v>673</v>
      </c>
      <c r="AI136" s="20">
        <f>uptake_in_those_aged_70_by_ccg98910[[#This Row],[Number of adults aged 75 vaccinated in quarter 1]]/uptake_in_those_aged_70_by_ccg98910[[#This Row],[Number of adults aged 75 eligible in quarter 1]]*100</f>
        <v>10.82864038616251</v>
      </c>
      <c r="AJ136" s="21">
        <v>6303</v>
      </c>
      <c r="AK136" s="21">
        <v>643</v>
      </c>
      <c r="AL136" s="20">
        <f>uptake_in_those_aged_70_by_ccg98910[[#This Row],[Number of adults aged 76 vaccinated in quarter 1]]/uptake_in_those_aged_70_by_ccg98910[[#This Row],[Number of adults aged 76 eligible in quarter 1]]*100</f>
        <v>10.201491353323815</v>
      </c>
      <c r="AM136" s="21">
        <v>6523</v>
      </c>
      <c r="AN136" s="21">
        <v>514</v>
      </c>
      <c r="AO136" s="25">
        <f>uptake_in_those_aged_70_by_ccg98910[[#This Row],[Number of adults aged 77 vaccinated in quarter 1]]/uptake_in_those_aged_70_by_ccg98910[[#This Row],[Number of adults aged 77 eligible in quarter 1]]*100</f>
        <v>7.8798099034186722</v>
      </c>
      <c r="AP136" s="21">
        <v>7135</v>
      </c>
      <c r="AQ136" s="21">
        <v>421</v>
      </c>
      <c r="AR136" s="20">
        <f>uptake_in_those_aged_70_by_ccg98910[[#This Row],[Number of adults aged 78 vaccinated in quarter 1]]/uptake_in_those_aged_70_by_ccg98910[[#This Row],[Number of adults aged 78 eligible in quarter 1]]*100</f>
        <v>5.9004905395935534</v>
      </c>
      <c r="AS136" s="21">
        <v>5536</v>
      </c>
      <c r="AT136" s="21">
        <v>245</v>
      </c>
      <c r="AU136" s="20">
        <f>uptake_in_those_aged_70_by_ccg98910[[#This Row],[Number of adults aged 79 vaccinated in quarter 1]]/uptake_in_those_aged_70_by_ccg98910[[#This Row],[Number of adults aged 79 eligible in quarter 1]]*100</f>
        <v>4.425578034682081</v>
      </c>
      <c r="AV136" s="21">
        <v>5069</v>
      </c>
      <c r="AW136" s="21">
        <v>178</v>
      </c>
      <c r="AX136" s="25">
        <f>uptake_in_those_aged_70_by_ccg98910[[#This Row],[Number of adults aged 80 vaccinated in quarter 1]]/uptake_in_those_aged_70_by_ccg98910[[#This Row],[Number of adults aged 80 eligible in quarter 1]]*100</f>
        <v>3.5115407378181098</v>
      </c>
    </row>
    <row r="137" spans="1:50" x14ac:dyDescent="0.2">
      <c r="A137" t="s">
        <v>590</v>
      </c>
      <c r="B137" t="s">
        <v>591</v>
      </c>
      <c r="C137">
        <v>11321</v>
      </c>
      <c r="D137">
        <v>884</v>
      </c>
      <c r="E137" s="20">
        <f>uptake_in_those_aged_70_by_ccg98910[[#This Row],[Number of adults aged 65 vaccinated in quarter 1]]/uptake_in_those_aged_70_by_ccg98910[[#This Row],[Number of adults aged 65 eligible in quarter 1]]*100</f>
        <v>7.8084974825545457</v>
      </c>
      <c r="F137" s="35">
        <v>11077</v>
      </c>
      <c r="G137" s="35">
        <v>4725</v>
      </c>
      <c r="H137" s="20">
        <f>uptake_in_those_aged_70_by_ccg98910[[#This Row],[Number of adults aged 66 vaccinated in quarter 1]]/uptake_in_those_aged_70_by_ccg98910[[#This Row],[Number of adults aged 66 eligible in quarter 1]]*100</f>
        <v>42.655953778098763</v>
      </c>
      <c r="I137" s="21">
        <v>10555</v>
      </c>
      <c r="J137" s="21">
        <v>299</v>
      </c>
      <c r="K137" s="20">
        <f>uptake_in_those_aged_70_by_ccg98910[[#This Row],[Number of adults aged 67 vaccinated in quarter 1]]/uptake_in_those_aged_70_by_ccg98910[[#This Row],[Number of adults aged 67 eligible in quarter 1]]*100</f>
        <v>2.8327806726669826</v>
      </c>
      <c r="L137" s="21">
        <v>10237</v>
      </c>
      <c r="M137" s="21">
        <v>183</v>
      </c>
      <c r="N137" s="25">
        <f>uptake_in_those_aged_70_by_ccg98910[[#This Row],[Number of adults aged 68 vaccinated in quarter 1]]/uptake_in_those_aged_70_by_ccg98910[[#This Row],[Number of adults aged 68 eligible in quarter 1]]*100</f>
        <v>1.7876330956334865</v>
      </c>
      <c r="O137" s="21">
        <v>9802</v>
      </c>
      <c r="P137" s="21">
        <v>160</v>
      </c>
      <c r="Q137" s="25">
        <f>uptake_in_those_aged_70_by_ccg98910[[#This Row],[Number of adults aged 69 vaccinated in quarter 1]]/uptake_in_those_aged_70_by_ccg98910[[#This Row],[Number of adults aged 69 eligible in quarter 1]]*100</f>
        <v>1.6323199347072028</v>
      </c>
      <c r="R137" s="21">
        <v>9358</v>
      </c>
      <c r="S137" s="21">
        <v>1165</v>
      </c>
      <c r="T137" s="20">
        <f>uptake_in_those_aged_70_by_ccg98910[[#This Row],[Number of adults aged 70 vaccinated in quarter 1]]/uptake_in_those_aged_70_by_ccg98910[[#This Row],[Number of adults aged 70 eligible in quarter 1]]*100</f>
        <v>12.449241290874118</v>
      </c>
      <c r="U137" s="21">
        <v>9167</v>
      </c>
      <c r="V137" s="21">
        <v>5058</v>
      </c>
      <c r="W137" s="20">
        <f>uptake_in_those_aged_70_by_ccg98910[[#This Row],[Number of adults aged 71 vaccinated in quarter 1]]/uptake_in_those_aged_70_by_ccg98910[[#This Row],[Number of adults aged 71 eligible in quarter 1]]*100</f>
        <v>55.176175411803207</v>
      </c>
      <c r="X137" s="21">
        <v>9206</v>
      </c>
      <c r="Y137" s="21">
        <v>2369</v>
      </c>
      <c r="Z137" s="20">
        <f>uptake_in_those_aged_70_by_ccg98910[[#This Row],[Number of adults aged 72 vaccinated in quarter 1]]/uptake_in_those_aged_70_by_ccg98910[[#This Row],[Number of adults aged 72 eligible in quarter 1]]*100</f>
        <v>25.733217466869434</v>
      </c>
      <c r="AA137" s="21">
        <v>8836</v>
      </c>
      <c r="AB137" s="21">
        <v>1278</v>
      </c>
      <c r="AC137" s="20">
        <f>uptake_in_those_aged_70_by_ccg98910[[#This Row],[Number of adults aged 73 vaccinated in quarter 1]]/uptake_in_those_aged_70_by_ccg98910[[#This Row],[Number of adults aged 73 eligible in quarter 1]]*100</f>
        <v>14.463558171118155</v>
      </c>
      <c r="AD137" s="21">
        <v>8885</v>
      </c>
      <c r="AE137" s="21">
        <v>929</v>
      </c>
      <c r="AF137" s="20">
        <f>uptake_in_those_aged_70_by_ccg98910[[#This Row],[Number of adults aged 74 vaccinated in quarter 1]]/uptake_in_those_aged_70_by_ccg98910[[#This Row],[Number of adults aged 74 eligible in quarter 1]]*100</f>
        <v>10.455824423185144</v>
      </c>
      <c r="AG137" s="21">
        <v>8824</v>
      </c>
      <c r="AH137" s="21">
        <v>837</v>
      </c>
      <c r="AI137" s="20">
        <f>uptake_in_those_aged_70_by_ccg98910[[#This Row],[Number of adults aged 75 vaccinated in quarter 1]]/uptake_in_those_aged_70_by_ccg98910[[#This Row],[Number of adults aged 75 eligible in quarter 1]]*100</f>
        <v>9.485494106980962</v>
      </c>
      <c r="AJ137" s="21">
        <v>8922</v>
      </c>
      <c r="AK137" s="21">
        <v>704</v>
      </c>
      <c r="AL137" s="20">
        <f>uptake_in_those_aged_70_by_ccg98910[[#This Row],[Number of adults aged 76 vaccinated in quarter 1]]/uptake_in_those_aged_70_by_ccg98910[[#This Row],[Number of adults aged 76 eligible in quarter 1]]*100</f>
        <v>7.8906074871105139</v>
      </c>
      <c r="AM137" s="21">
        <v>9161</v>
      </c>
      <c r="AN137" s="21">
        <v>653</v>
      </c>
      <c r="AO137" s="25">
        <f>uptake_in_those_aged_70_by_ccg98910[[#This Row],[Number of adults aged 77 vaccinated in quarter 1]]/uptake_in_those_aged_70_by_ccg98910[[#This Row],[Number of adults aged 77 eligible in quarter 1]]*100</f>
        <v>7.1280427900884185</v>
      </c>
      <c r="AP137" s="21">
        <v>10153</v>
      </c>
      <c r="AQ137" s="21">
        <v>478</v>
      </c>
      <c r="AR137" s="20">
        <f>uptake_in_those_aged_70_by_ccg98910[[#This Row],[Number of adults aged 78 vaccinated in quarter 1]]/uptake_in_those_aged_70_by_ccg98910[[#This Row],[Number of adults aged 78 eligible in quarter 1]]*100</f>
        <v>4.7079680882497783</v>
      </c>
      <c r="AS137" s="21">
        <v>7838</v>
      </c>
      <c r="AT137" s="21">
        <v>307</v>
      </c>
      <c r="AU137" s="20">
        <f>uptake_in_those_aged_70_by_ccg98910[[#This Row],[Number of adults aged 79 vaccinated in quarter 1]]/uptake_in_those_aged_70_by_ccg98910[[#This Row],[Number of adults aged 79 eligible in quarter 1]]*100</f>
        <v>3.9168155141617764</v>
      </c>
      <c r="AV137" s="21">
        <v>6946</v>
      </c>
      <c r="AW137" s="21">
        <v>206</v>
      </c>
      <c r="AX137" s="25">
        <f>uptake_in_those_aged_70_by_ccg98910[[#This Row],[Number of adults aged 80 vaccinated in quarter 1]]/uptake_in_those_aged_70_by_ccg98910[[#This Row],[Number of adults aged 80 eligible in quarter 1]]*100</f>
        <v>2.9657356752087534</v>
      </c>
    </row>
    <row r="138" spans="1:50" x14ac:dyDescent="0.2">
      <c r="A138" t="s">
        <v>592</v>
      </c>
      <c r="B138" t="s">
        <v>41</v>
      </c>
      <c r="C138">
        <v>12176</v>
      </c>
      <c r="D138">
        <v>898</v>
      </c>
      <c r="E138" s="20">
        <f>uptake_in_those_aged_70_by_ccg98910[[#This Row],[Number of adults aged 65 vaccinated in quarter 1]]/uptake_in_those_aged_70_by_ccg98910[[#This Row],[Number of adults aged 65 eligible in quarter 1]]*100</f>
        <v>7.3751642575558485</v>
      </c>
      <c r="F138" s="35">
        <v>12092</v>
      </c>
      <c r="G138" s="35">
        <v>5122</v>
      </c>
      <c r="H138" s="20">
        <f>uptake_in_those_aged_70_by_ccg98910[[#This Row],[Number of adults aged 66 vaccinated in quarter 1]]/uptake_in_those_aged_70_by_ccg98910[[#This Row],[Number of adults aged 66 eligible in quarter 1]]*100</f>
        <v>42.358584187892824</v>
      </c>
      <c r="I138" s="21">
        <v>11714</v>
      </c>
      <c r="J138" s="21">
        <v>279</v>
      </c>
      <c r="K138" s="20">
        <f>uptake_in_those_aged_70_by_ccg98910[[#This Row],[Number of adults aged 67 vaccinated in quarter 1]]/uptake_in_those_aged_70_by_ccg98910[[#This Row],[Number of adults aged 67 eligible in quarter 1]]*100</f>
        <v>2.3817654089124125</v>
      </c>
      <c r="L138" s="21">
        <v>11392</v>
      </c>
      <c r="M138" s="21">
        <v>197</v>
      </c>
      <c r="N138" s="25">
        <f>uptake_in_those_aged_70_by_ccg98910[[#This Row],[Number of adults aged 68 vaccinated in quarter 1]]/uptake_in_those_aged_70_by_ccg98910[[#This Row],[Number of adults aged 68 eligible in quarter 1]]*100</f>
        <v>1.7292837078651684</v>
      </c>
      <c r="O138" s="21">
        <v>10970</v>
      </c>
      <c r="P138" s="21">
        <v>192</v>
      </c>
      <c r="Q138" s="25">
        <f>uptake_in_those_aged_70_by_ccg98910[[#This Row],[Number of adults aged 69 vaccinated in quarter 1]]/uptake_in_those_aged_70_by_ccg98910[[#This Row],[Number of adults aged 69 eligible in quarter 1]]*100</f>
        <v>1.7502278942570646</v>
      </c>
      <c r="R138" s="21">
        <v>10460</v>
      </c>
      <c r="S138" s="21">
        <v>1151</v>
      </c>
      <c r="T138" s="20">
        <f>uptake_in_those_aged_70_by_ccg98910[[#This Row],[Number of adults aged 70 vaccinated in quarter 1]]/uptake_in_those_aged_70_by_ccg98910[[#This Row],[Number of adults aged 70 eligible in quarter 1]]*100</f>
        <v>11.003824091778203</v>
      </c>
      <c r="U138" s="21">
        <v>10607</v>
      </c>
      <c r="V138" s="21">
        <v>5692</v>
      </c>
      <c r="W138" s="20">
        <f>uptake_in_those_aged_70_by_ccg98910[[#This Row],[Number of adults aged 71 vaccinated in quarter 1]]/uptake_in_those_aged_70_by_ccg98910[[#This Row],[Number of adults aged 71 eligible in quarter 1]]*100</f>
        <v>53.662675591590457</v>
      </c>
      <c r="X138" s="21">
        <v>10690</v>
      </c>
      <c r="Y138" s="21">
        <v>2997</v>
      </c>
      <c r="Z138" s="20">
        <f>uptake_in_those_aged_70_by_ccg98910[[#This Row],[Number of adults aged 72 vaccinated in quarter 1]]/uptake_in_those_aged_70_by_ccg98910[[#This Row],[Number of adults aged 72 eligible in quarter 1]]*100</f>
        <v>28.035547240411603</v>
      </c>
      <c r="AA138" s="21">
        <v>10256</v>
      </c>
      <c r="AB138" s="21">
        <v>1804</v>
      </c>
      <c r="AC138" s="20">
        <f>uptake_in_those_aged_70_by_ccg98910[[#This Row],[Number of adults aged 73 vaccinated in quarter 1]]/uptake_in_those_aged_70_by_ccg98910[[#This Row],[Number of adults aged 73 eligible in quarter 1]]*100</f>
        <v>17.589703588143525</v>
      </c>
      <c r="AD138" s="21">
        <v>10275</v>
      </c>
      <c r="AE138" s="21">
        <v>1491</v>
      </c>
      <c r="AF138" s="20">
        <f>uptake_in_those_aged_70_by_ccg98910[[#This Row],[Number of adults aged 74 vaccinated in quarter 1]]/uptake_in_those_aged_70_by_ccg98910[[#This Row],[Number of adults aged 74 eligible in quarter 1]]*100</f>
        <v>14.510948905109489</v>
      </c>
      <c r="AG138" s="21">
        <v>10282</v>
      </c>
      <c r="AH138" s="21">
        <v>1271</v>
      </c>
      <c r="AI138" s="20">
        <f>uptake_in_those_aged_70_by_ccg98910[[#This Row],[Number of adults aged 75 vaccinated in quarter 1]]/uptake_in_those_aged_70_by_ccg98910[[#This Row],[Number of adults aged 75 eligible in quarter 1]]*100</f>
        <v>12.361408286325618</v>
      </c>
      <c r="AJ138" s="21">
        <v>10570</v>
      </c>
      <c r="AK138" s="21">
        <v>1053</v>
      </c>
      <c r="AL138" s="20">
        <f>uptake_in_those_aged_70_by_ccg98910[[#This Row],[Number of adults aged 76 vaccinated in quarter 1]]/uptake_in_those_aged_70_by_ccg98910[[#This Row],[Number of adults aged 76 eligible in quarter 1]]*100</f>
        <v>9.9621570482497628</v>
      </c>
      <c r="AM138" s="21">
        <v>10986</v>
      </c>
      <c r="AN138" s="21">
        <v>835</v>
      </c>
      <c r="AO138" s="25">
        <f>uptake_in_those_aged_70_by_ccg98910[[#This Row],[Number of adults aged 77 vaccinated in quarter 1]]/uptake_in_those_aged_70_by_ccg98910[[#This Row],[Number of adults aged 77 eligible in quarter 1]]*100</f>
        <v>7.6005825596213352</v>
      </c>
      <c r="AP138" s="21">
        <v>12060</v>
      </c>
      <c r="AQ138" s="21">
        <v>663</v>
      </c>
      <c r="AR138" s="20">
        <f>uptake_in_those_aged_70_by_ccg98910[[#This Row],[Number of adults aged 78 vaccinated in quarter 1]]/uptake_in_those_aged_70_by_ccg98910[[#This Row],[Number of adults aged 78 eligible in quarter 1]]*100</f>
        <v>5.4975124378109452</v>
      </c>
      <c r="AS138" s="21">
        <v>9448</v>
      </c>
      <c r="AT138" s="21">
        <v>426</v>
      </c>
      <c r="AU138" s="20">
        <f>uptake_in_those_aged_70_by_ccg98910[[#This Row],[Number of adults aged 79 vaccinated in quarter 1]]/uptake_in_those_aged_70_by_ccg98910[[#This Row],[Number of adults aged 79 eligible in quarter 1]]*100</f>
        <v>4.508890770533446</v>
      </c>
      <c r="AV138" s="21">
        <v>8613</v>
      </c>
      <c r="AW138" s="21">
        <v>272</v>
      </c>
      <c r="AX138" s="25">
        <f>uptake_in_those_aged_70_by_ccg98910[[#This Row],[Number of adults aged 80 vaccinated in quarter 1]]/uptake_in_those_aged_70_by_ccg98910[[#This Row],[Number of adults aged 80 eligible in quarter 1]]*100</f>
        <v>3.1580169511203993</v>
      </c>
    </row>
    <row r="139" spans="1:50" x14ac:dyDescent="0.2">
      <c r="A139" t="s">
        <v>593</v>
      </c>
      <c r="B139" t="s">
        <v>594</v>
      </c>
      <c r="C139">
        <v>7985</v>
      </c>
      <c r="D139">
        <v>452</v>
      </c>
      <c r="E139" s="20">
        <f>uptake_in_those_aged_70_by_ccg98910[[#This Row],[Number of adults aged 65 vaccinated in quarter 1]]/uptake_in_those_aged_70_by_ccg98910[[#This Row],[Number of adults aged 65 eligible in quarter 1]]*100</f>
        <v>5.6606136505948657</v>
      </c>
      <c r="F139" s="35">
        <v>7716</v>
      </c>
      <c r="G139" s="35">
        <v>2634</v>
      </c>
      <c r="H139" s="20">
        <f>uptake_in_those_aged_70_by_ccg98910[[#This Row],[Number of adults aged 66 vaccinated in quarter 1]]/uptake_in_those_aged_70_by_ccg98910[[#This Row],[Number of adults aged 66 eligible in quarter 1]]*100</f>
        <v>34.136858475894243</v>
      </c>
      <c r="I139" s="21">
        <v>7397</v>
      </c>
      <c r="J139" s="21">
        <v>219</v>
      </c>
      <c r="K139" s="20">
        <f>uptake_in_those_aged_70_by_ccg98910[[#This Row],[Number of adults aged 67 vaccinated in quarter 1]]/uptake_in_those_aged_70_by_ccg98910[[#This Row],[Number of adults aged 67 eligible in quarter 1]]*100</f>
        <v>2.9606597269163171</v>
      </c>
      <c r="L139" s="21">
        <v>7251</v>
      </c>
      <c r="M139" s="21">
        <v>145</v>
      </c>
      <c r="N139" s="25">
        <f>uptake_in_those_aged_70_by_ccg98910[[#This Row],[Number of adults aged 68 vaccinated in quarter 1]]/uptake_in_those_aged_70_by_ccg98910[[#This Row],[Number of adults aged 68 eligible in quarter 1]]*100</f>
        <v>1.9997241759757274</v>
      </c>
      <c r="O139" s="21">
        <v>7168</v>
      </c>
      <c r="P139" s="21">
        <v>158</v>
      </c>
      <c r="Q139" s="25">
        <f>uptake_in_those_aged_70_by_ccg98910[[#This Row],[Number of adults aged 69 vaccinated in quarter 1]]/uptake_in_those_aged_70_by_ccg98910[[#This Row],[Number of adults aged 69 eligible in quarter 1]]*100</f>
        <v>2.2042410714285716</v>
      </c>
      <c r="R139" s="21">
        <v>6669</v>
      </c>
      <c r="S139" s="21">
        <v>617</v>
      </c>
      <c r="T139" s="20">
        <f>uptake_in_those_aged_70_by_ccg98910[[#This Row],[Number of adults aged 70 vaccinated in quarter 1]]/uptake_in_those_aged_70_by_ccg98910[[#This Row],[Number of adults aged 70 eligible in quarter 1]]*100</f>
        <v>9.2517618833408317</v>
      </c>
      <c r="U139" s="21">
        <v>6983</v>
      </c>
      <c r="V139" s="21">
        <v>3240</v>
      </c>
      <c r="W139" s="20">
        <f>uptake_in_those_aged_70_by_ccg98910[[#This Row],[Number of adults aged 71 vaccinated in quarter 1]]/uptake_in_those_aged_70_by_ccg98910[[#This Row],[Number of adults aged 71 eligible in quarter 1]]*100</f>
        <v>46.398396104826006</v>
      </c>
      <c r="X139" s="21">
        <v>6842</v>
      </c>
      <c r="Y139" s="21">
        <v>2192</v>
      </c>
      <c r="Z139" s="20">
        <f>uptake_in_those_aged_70_by_ccg98910[[#This Row],[Number of adults aged 72 vaccinated in quarter 1]]/uptake_in_those_aged_70_by_ccg98910[[#This Row],[Number of adults aged 72 eligible in quarter 1]]*100</f>
        <v>32.037415960245539</v>
      </c>
      <c r="AA139" s="21">
        <v>6594</v>
      </c>
      <c r="AB139" s="21">
        <v>1144</v>
      </c>
      <c r="AC139" s="20">
        <f>uptake_in_those_aged_70_by_ccg98910[[#This Row],[Number of adults aged 73 vaccinated in quarter 1]]/uptake_in_those_aged_70_by_ccg98910[[#This Row],[Number of adults aged 73 eligible in quarter 1]]*100</f>
        <v>17.349105247194419</v>
      </c>
      <c r="AD139" s="21">
        <v>6578</v>
      </c>
      <c r="AE139" s="21">
        <v>866</v>
      </c>
      <c r="AF139" s="20">
        <f>uptake_in_those_aged_70_by_ccg98910[[#This Row],[Number of adults aged 74 vaccinated in quarter 1]]/uptake_in_those_aged_70_by_ccg98910[[#This Row],[Number of adults aged 74 eligible in quarter 1]]*100</f>
        <v>13.165095773791426</v>
      </c>
      <c r="AG139" s="21">
        <v>6761</v>
      </c>
      <c r="AH139" s="21">
        <v>723</v>
      </c>
      <c r="AI139" s="20">
        <f>uptake_in_those_aged_70_by_ccg98910[[#This Row],[Number of adults aged 75 vaccinated in quarter 1]]/uptake_in_those_aged_70_by_ccg98910[[#This Row],[Number of adults aged 75 eligible in quarter 1]]*100</f>
        <v>10.693684366218015</v>
      </c>
      <c r="AJ139" s="21">
        <v>6752</v>
      </c>
      <c r="AK139" s="21">
        <v>619</v>
      </c>
      <c r="AL139" s="20">
        <f>uptake_in_those_aged_70_by_ccg98910[[#This Row],[Number of adults aged 76 vaccinated in quarter 1]]/uptake_in_those_aged_70_by_ccg98910[[#This Row],[Number of adults aged 76 eligible in quarter 1]]*100</f>
        <v>9.1676540284360186</v>
      </c>
      <c r="AM139" s="21">
        <v>7410</v>
      </c>
      <c r="AN139" s="21">
        <v>467</v>
      </c>
      <c r="AO139" s="25">
        <f>uptake_in_those_aged_70_by_ccg98910[[#This Row],[Number of adults aged 77 vaccinated in quarter 1]]/uptake_in_those_aged_70_by_ccg98910[[#This Row],[Number of adults aged 77 eligible in quarter 1]]*100</f>
        <v>6.3022941970310384</v>
      </c>
      <c r="AP139" s="21">
        <v>8329</v>
      </c>
      <c r="AQ139" s="21">
        <v>420</v>
      </c>
      <c r="AR139" s="20">
        <f>uptake_in_those_aged_70_by_ccg98910[[#This Row],[Number of adults aged 78 vaccinated in quarter 1]]/uptake_in_those_aged_70_by_ccg98910[[#This Row],[Number of adults aged 78 eligible in quarter 1]]*100</f>
        <v>5.0426221635250332</v>
      </c>
      <c r="AS139" s="21">
        <v>6395</v>
      </c>
      <c r="AT139" s="21">
        <v>263</v>
      </c>
      <c r="AU139" s="20">
        <f>uptake_in_those_aged_70_by_ccg98910[[#This Row],[Number of adults aged 79 vaccinated in quarter 1]]/uptake_in_those_aged_70_by_ccg98910[[#This Row],[Number of adults aged 79 eligible in quarter 1]]*100</f>
        <v>4.1125879593432373</v>
      </c>
      <c r="AV139" s="21">
        <v>5527</v>
      </c>
      <c r="AW139" s="21">
        <v>205</v>
      </c>
      <c r="AX139" s="25">
        <f>uptake_in_those_aged_70_by_ccg98910[[#This Row],[Number of adults aged 80 vaccinated in quarter 1]]/uptake_in_those_aged_70_by_ccg98910[[#This Row],[Number of adults aged 80 eligible in quarter 1]]*100</f>
        <v>3.7090645920028948</v>
      </c>
    </row>
    <row r="140" spans="1:50" x14ac:dyDescent="0.2">
      <c r="A140" t="s">
        <v>595</v>
      </c>
      <c r="B140" t="s">
        <v>596</v>
      </c>
      <c r="C140">
        <v>18732</v>
      </c>
      <c r="D140">
        <v>963</v>
      </c>
      <c r="E140" s="20">
        <f>uptake_in_those_aged_70_by_ccg98910[[#This Row],[Number of adults aged 65 vaccinated in quarter 1]]/uptake_in_those_aged_70_by_ccg98910[[#This Row],[Number of adults aged 65 eligible in quarter 1]]*100</f>
        <v>5.1409352978859708</v>
      </c>
      <c r="F140" s="35">
        <v>18033</v>
      </c>
      <c r="G140" s="35">
        <v>5861</v>
      </c>
      <c r="H140" s="20">
        <f>uptake_in_those_aged_70_by_ccg98910[[#This Row],[Number of adults aged 66 vaccinated in quarter 1]]/uptake_in_those_aged_70_by_ccg98910[[#This Row],[Number of adults aged 66 eligible in quarter 1]]*100</f>
        <v>32.501524981977489</v>
      </c>
      <c r="I140" s="21">
        <v>17406</v>
      </c>
      <c r="J140" s="21">
        <v>386</v>
      </c>
      <c r="K140" s="20">
        <f>uptake_in_those_aged_70_by_ccg98910[[#This Row],[Number of adults aged 67 vaccinated in quarter 1]]/uptake_in_those_aged_70_by_ccg98910[[#This Row],[Number of adults aged 67 eligible in quarter 1]]*100</f>
        <v>2.2176261059404805</v>
      </c>
      <c r="L140" s="21">
        <v>16570</v>
      </c>
      <c r="M140" s="21">
        <v>301</v>
      </c>
      <c r="N140" s="25">
        <f>uptake_in_those_aged_70_by_ccg98910[[#This Row],[Number of adults aged 68 vaccinated in quarter 1]]/uptake_in_those_aged_70_by_ccg98910[[#This Row],[Number of adults aged 68 eligible in quarter 1]]*100</f>
        <v>1.8165359082679542</v>
      </c>
      <c r="O140" s="21">
        <v>16063</v>
      </c>
      <c r="P140" s="21">
        <v>310</v>
      </c>
      <c r="Q140" s="25">
        <f>uptake_in_those_aged_70_by_ccg98910[[#This Row],[Number of adults aged 69 vaccinated in quarter 1]]/uptake_in_those_aged_70_by_ccg98910[[#This Row],[Number of adults aged 69 eligible in quarter 1]]*100</f>
        <v>1.9299010147544045</v>
      </c>
      <c r="R140" s="21">
        <v>15289</v>
      </c>
      <c r="S140" s="21">
        <v>1447</v>
      </c>
      <c r="T140" s="20">
        <f>uptake_in_those_aged_70_by_ccg98910[[#This Row],[Number of adults aged 70 vaccinated in quarter 1]]/uptake_in_those_aged_70_by_ccg98910[[#This Row],[Number of adults aged 70 eligible in quarter 1]]*100</f>
        <v>9.4643207534828964</v>
      </c>
      <c r="U140" s="21">
        <v>15153</v>
      </c>
      <c r="V140" s="21">
        <v>6887</v>
      </c>
      <c r="W140" s="20">
        <f>uptake_in_those_aged_70_by_ccg98910[[#This Row],[Number of adults aged 71 vaccinated in quarter 1]]/uptake_in_those_aged_70_by_ccg98910[[#This Row],[Number of adults aged 71 eligible in quarter 1]]*100</f>
        <v>45.449745924899361</v>
      </c>
      <c r="X140" s="21">
        <v>14958</v>
      </c>
      <c r="Y140" s="21">
        <v>2932</v>
      </c>
      <c r="Z140" s="20">
        <f>uptake_in_those_aged_70_by_ccg98910[[#This Row],[Number of adults aged 72 vaccinated in quarter 1]]/uptake_in_those_aged_70_by_ccg98910[[#This Row],[Number of adults aged 72 eligible in quarter 1]]*100</f>
        <v>19.601551009493249</v>
      </c>
      <c r="AA140" s="21">
        <v>14491</v>
      </c>
      <c r="AB140" s="21">
        <v>2278</v>
      </c>
      <c r="AC140" s="20">
        <f>uptake_in_those_aged_70_by_ccg98910[[#This Row],[Number of adults aged 73 vaccinated in quarter 1]]/uptake_in_those_aged_70_by_ccg98910[[#This Row],[Number of adults aged 73 eligible in quarter 1]]*100</f>
        <v>15.720102132358015</v>
      </c>
      <c r="AD140" s="21">
        <v>14306</v>
      </c>
      <c r="AE140" s="21">
        <v>1917</v>
      </c>
      <c r="AF140" s="20">
        <f>uptake_in_those_aged_70_by_ccg98910[[#This Row],[Number of adults aged 74 vaccinated in quarter 1]]/uptake_in_those_aged_70_by_ccg98910[[#This Row],[Number of adults aged 74 eligible in quarter 1]]*100</f>
        <v>13.39997203970362</v>
      </c>
      <c r="AG140" s="21">
        <v>14436</v>
      </c>
      <c r="AH140" s="21">
        <v>1579</v>
      </c>
      <c r="AI140" s="20">
        <f>uptake_in_those_aged_70_by_ccg98910[[#This Row],[Number of adults aged 75 vaccinated in quarter 1]]/uptake_in_those_aged_70_by_ccg98910[[#This Row],[Number of adults aged 75 eligible in quarter 1]]*100</f>
        <v>10.937932945414241</v>
      </c>
      <c r="AJ140" s="21">
        <v>14986</v>
      </c>
      <c r="AK140" s="21">
        <v>1241</v>
      </c>
      <c r="AL140" s="20">
        <f>uptake_in_those_aged_70_by_ccg98910[[#This Row],[Number of adults aged 76 vaccinated in quarter 1]]/uptake_in_those_aged_70_by_ccg98910[[#This Row],[Number of adults aged 76 eligible in quarter 1]]*100</f>
        <v>8.2810623248365136</v>
      </c>
      <c r="AM140" s="21">
        <v>16014</v>
      </c>
      <c r="AN140" s="21">
        <v>1292</v>
      </c>
      <c r="AO140" s="25">
        <f>uptake_in_those_aged_70_by_ccg98910[[#This Row],[Number of adults aged 77 vaccinated in quarter 1]]/uptake_in_those_aged_70_by_ccg98910[[#This Row],[Number of adults aged 77 eligible in quarter 1]]*100</f>
        <v>8.0679405520169851</v>
      </c>
      <c r="AP140" s="21">
        <v>18426</v>
      </c>
      <c r="AQ140" s="21">
        <v>1255</v>
      </c>
      <c r="AR140" s="20">
        <f>uptake_in_those_aged_70_by_ccg98910[[#This Row],[Number of adults aged 78 vaccinated in quarter 1]]/uptake_in_those_aged_70_by_ccg98910[[#This Row],[Number of adults aged 78 eligible in quarter 1]]*100</f>
        <v>6.8110278953652443</v>
      </c>
      <c r="AS140" s="21">
        <v>14006</v>
      </c>
      <c r="AT140" s="21">
        <v>761</v>
      </c>
      <c r="AU140" s="20">
        <f>uptake_in_those_aged_70_by_ccg98910[[#This Row],[Number of adults aged 79 vaccinated in quarter 1]]/uptake_in_those_aged_70_by_ccg98910[[#This Row],[Number of adults aged 79 eligible in quarter 1]]*100</f>
        <v>5.4333856918463512</v>
      </c>
      <c r="AV140" s="21">
        <v>11828</v>
      </c>
      <c r="AW140" s="21">
        <v>527</v>
      </c>
      <c r="AX140" s="25">
        <f>uptake_in_those_aged_70_by_ccg98910[[#This Row],[Number of adults aged 80 vaccinated in quarter 1]]/uptake_in_those_aged_70_by_ccg98910[[#This Row],[Number of adults aged 80 eligible in quarter 1]]*100</f>
        <v>4.4555292526208996</v>
      </c>
    </row>
    <row r="141" spans="1:50" x14ac:dyDescent="0.2">
      <c r="A141" t="s">
        <v>597</v>
      </c>
      <c r="B141" t="s">
        <v>598</v>
      </c>
      <c r="C141">
        <v>8861</v>
      </c>
      <c r="D141">
        <v>658</v>
      </c>
      <c r="E141" s="20">
        <f>uptake_in_those_aged_70_by_ccg98910[[#This Row],[Number of adults aged 65 vaccinated in quarter 1]]/uptake_in_those_aged_70_by_ccg98910[[#This Row],[Number of adults aged 65 eligible in quarter 1]]*100</f>
        <v>7.4257984426136998</v>
      </c>
      <c r="F141" s="35">
        <v>8537</v>
      </c>
      <c r="G141" s="35">
        <v>3513</v>
      </c>
      <c r="H141" s="20">
        <f>uptake_in_those_aged_70_by_ccg98910[[#This Row],[Number of adults aged 66 vaccinated in quarter 1]]/uptake_in_those_aged_70_by_ccg98910[[#This Row],[Number of adults aged 66 eligible in quarter 1]]*100</f>
        <v>41.150286986060678</v>
      </c>
      <c r="I141" s="21">
        <v>8037</v>
      </c>
      <c r="J141" s="21">
        <v>173</v>
      </c>
      <c r="K141" s="20">
        <f>uptake_in_those_aged_70_by_ccg98910[[#This Row],[Number of adults aged 67 vaccinated in quarter 1]]/uptake_in_those_aged_70_by_ccg98910[[#This Row],[Number of adults aged 67 eligible in quarter 1]]*100</f>
        <v>2.1525444817718054</v>
      </c>
      <c r="L141" s="21">
        <v>7652</v>
      </c>
      <c r="M141" s="21">
        <v>128</v>
      </c>
      <c r="N141" s="25">
        <f>uptake_in_those_aged_70_by_ccg98910[[#This Row],[Number of adults aged 68 vaccinated in quarter 1]]/uptake_in_those_aged_70_by_ccg98910[[#This Row],[Number of adults aged 68 eligible in quarter 1]]*100</f>
        <v>1.6727652901202299</v>
      </c>
      <c r="O141" s="21">
        <v>7475</v>
      </c>
      <c r="P141" s="21">
        <v>113</v>
      </c>
      <c r="Q141" s="25">
        <f>uptake_in_those_aged_70_by_ccg98910[[#This Row],[Number of adults aged 69 vaccinated in quarter 1]]/uptake_in_those_aged_70_by_ccg98910[[#This Row],[Number of adults aged 69 eligible in quarter 1]]*100</f>
        <v>1.5117056856187292</v>
      </c>
      <c r="R141" s="21">
        <v>7195</v>
      </c>
      <c r="S141" s="21">
        <v>846</v>
      </c>
      <c r="T141" s="20">
        <f>uptake_in_those_aged_70_by_ccg98910[[#This Row],[Number of adults aged 70 vaccinated in quarter 1]]/uptake_in_those_aged_70_by_ccg98910[[#This Row],[Number of adults aged 70 eligible in quarter 1]]*100</f>
        <v>11.758165392633774</v>
      </c>
      <c r="U141" s="21">
        <v>7136</v>
      </c>
      <c r="V141" s="21">
        <v>3821</v>
      </c>
      <c r="W141" s="20">
        <f>uptake_in_those_aged_70_by_ccg98910[[#This Row],[Number of adults aged 71 vaccinated in quarter 1]]/uptake_in_those_aged_70_by_ccg98910[[#This Row],[Number of adults aged 71 eligible in quarter 1]]*100</f>
        <v>53.54540358744395</v>
      </c>
      <c r="X141" s="21">
        <v>7087</v>
      </c>
      <c r="Y141" s="21">
        <v>2208</v>
      </c>
      <c r="Z141" s="20">
        <f>uptake_in_those_aged_70_by_ccg98910[[#This Row],[Number of adults aged 72 vaccinated in quarter 1]]/uptake_in_those_aged_70_by_ccg98910[[#This Row],[Number of adults aged 72 eligible in quarter 1]]*100</f>
        <v>31.155637081981091</v>
      </c>
      <c r="AA141" s="21">
        <v>6807</v>
      </c>
      <c r="AB141" s="21">
        <v>1251</v>
      </c>
      <c r="AC141" s="20">
        <f>uptake_in_those_aged_70_by_ccg98910[[#This Row],[Number of adults aged 73 vaccinated in quarter 1]]/uptake_in_those_aged_70_by_ccg98910[[#This Row],[Number of adults aged 73 eligible in quarter 1]]*100</f>
        <v>18.378140149845748</v>
      </c>
      <c r="AD141" s="21">
        <v>6755</v>
      </c>
      <c r="AE141" s="21">
        <v>969</v>
      </c>
      <c r="AF141" s="20">
        <f>uptake_in_those_aged_70_by_ccg98910[[#This Row],[Number of adults aged 74 vaccinated in quarter 1]]/uptake_in_those_aged_70_by_ccg98910[[#This Row],[Number of adults aged 74 eligible in quarter 1]]*100</f>
        <v>14.344929681717247</v>
      </c>
      <c r="AG141" s="21">
        <v>6810</v>
      </c>
      <c r="AH141" s="21">
        <v>813</v>
      </c>
      <c r="AI141" s="20">
        <f>uptake_in_those_aged_70_by_ccg98910[[#This Row],[Number of adults aged 75 vaccinated in quarter 1]]/uptake_in_those_aged_70_by_ccg98910[[#This Row],[Number of adults aged 75 eligible in quarter 1]]*100</f>
        <v>11.938325991189428</v>
      </c>
      <c r="AJ141" s="21">
        <v>7039</v>
      </c>
      <c r="AK141" s="21">
        <v>657</v>
      </c>
      <c r="AL141" s="20">
        <f>uptake_in_those_aged_70_by_ccg98910[[#This Row],[Number of adults aged 76 vaccinated in quarter 1]]/uptake_in_those_aged_70_by_ccg98910[[#This Row],[Number of adults aged 76 eligible in quarter 1]]*100</f>
        <v>9.3337121750248606</v>
      </c>
      <c r="AM141" s="21">
        <v>7070</v>
      </c>
      <c r="AN141" s="21">
        <v>542</v>
      </c>
      <c r="AO141" s="25">
        <f>uptake_in_those_aged_70_by_ccg98910[[#This Row],[Number of adults aged 77 vaccinated in quarter 1]]/uptake_in_those_aged_70_by_ccg98910[[#This Row],[Number of adults aged 77 eligible in quarter 1]]*100</f>
        <v>7.6661951909476667</v>
      </c>
      <c r="AP141" s="21">
        <v>7708</v>
      </c>
      <c r="AQ141" s="21">
        <v>523</v>
      </c>
      <c r="AR141" s="20">
        <f>uptake_in_those_aged_70_by_ccg98910[[#This Row],[Number of adults aged 78 vaccinated in quarter 1]]/uptake_in_those_aged_70_by_ccg98910[[#This Row],[Number of adults aged 78 eligible in quarter 1]]*100</f>
        <v>6.7851582771146859</v>
      </c>
      <c r="AS141" s="21">
        <v>6004</v>
      </c>
      <c r="AT141" s="21">
        <v>316</v>
      </c>
      <c r="AU141" s="20">
        <f>uptake_in_those_aged_70_by_ccg98910[[#This Row],[Number of adults aged 79 vaccinated in quarter 1]]/uptake_in_those_aged_70_by_ccg98910[[#This Row],[Number of adults aged 79 eligible in quarter 1]]*100</f>
        <v>5.2631578947368416</v>
      </c>
      <c r="AV141" s="21">
        <v>5340</v>
      </c>
      <c r="AW141" s="21">
        <v>220</v>
      </c>
      <c r="AX141" s="25">
        <f>uptake_in_those_aged_70_by_ccg98910[[#This Row],[Number of adults aged 80 vaccinated in quarter 1]]/uptake_in_those_aged_70_by_ccg98910[[#This Row],[Number of adults aged 80 eligible in quarter 1]]*100</f>
        <v>4.119850187265917</v>
      </c>
    </row>
    <row r="142" spans="1:50" x14ac:dyDescent="0.2">
      <c r="A142" t="s">
        <v>599</v>
      </c>
      <c r="B142" t="s">
        <v>600</v>
      </c>
      <c r="C142">
        <v>18191</v>
      </c>
      <c r="D142">
        <v>1006</v>
      </c>
      <c r="E142" s="20">
        <f>uptake_in_those_aged_70_by_ccg98910[[#This Row],[Number of adults aged 65 vaccinated in quarter 1]]/uptake_in_those_aged_70_by_ccg98910[[#This Row],[Number of adults aged 65 eligible in quarter 1]]*100</f>
        <v>5.5302072453411029</v>
      </c>
      <c r="F142" s="35">
        <v>17739</v>
      </c>
      <c r="G142" s="35">
        <v>6791</v>
      </c>
      <c r="H142" s="20">
        <f>uptake_in_those_aged_70_by_ccg98910[[#This Row],[Number of adults aged 66 vaccinated in quarter 1]]/uptake_in_those_aged_70_by_ccg98910[[#This Row],[Number of adults aged 66 eligible in quarter 1]]*100</f>
        <v>38.282879530976942</v>
      </c>
      <c r="I142" s="21">
        <v>16999</v>
      </c>
      <c r="J142" s="21">
        <v>481</v>
      </c>
      <c r="K142" s="20">
        <f>uptake_in_those_aged_70_by_ccg98910[[#This Row],[Number of adults aged 67 vaccinated in quarter 1]]/uptake_in_those_aged_70_by_ccg98910[[#This Row],[Number of adults aged 67 eligible in quarter 1]]*100</f>
        <v>2.8295782104829694</v>
      </c>
      <c r="L142" s="21">
        <v>16433</v>
      </c>
      <c r="M142" s="21">
        <v>324</v>
      </c>
      <c r="N142" s="25">
        <f>uptake_in_those_aged_70_by_ccg98910[[#This Row],[Number of adults aged 68 vaccinated in quarter 1]]/uptake_in_those_aged_70_by_ccg98910[[#This Row],[Number of adults aged 68 eligible in quarter 1]]*100</f>
        <v>1.9716424268240735</v>
      </c>
      <c r="O142" s="21">
        <v>15555</v>
      </c>
      <c r="P142" s="21">
        <v>301</v>
      </c>
      <c r="Q142" s="25">
        <f>uptake_in_those_aged_70_by_ccg98910[[#This Row],[Number of adults aged 69 vaccinated in quarter 1]]/uptake_in_those_aged_70_by_ccg98910[[#This Row],[Number of adults aged 69 eligible in quarter 1]]*100</f>
        <v>1.9350691096110575</v>
      </c>
      <c r="R142" s="21">
        <v>14838</v>
      </c>
      <c r="S142" s="21">
        <v>1343</v>
      </c>
      <c r="T142" s="20">
        <f>uptake_in_those_aged_70_by_ccg98910[[#This Row],[Number of adults aged 70 vaccinated in quarter 1]]/uptake_in_those_aged_70_by_ccg98910[[#This Row],[Number of adults aged 70 eligible in quarter 1]]*100</f>
        <v>9.0510850518937875</v>
      </c>
      <c r="U142" s="21">
        <v>14551</v>
      </c>
      <c r="V142" s="21">
        <v>7014</v>
      </c>
      <c r="W142" s="20">
        <f>uptake_in_those_aged_70_by_ccg98910[[#This Row],[Number of adults aged 71 vaccinated in quarter 1]]/uptake_in_those_aged_70_by_ccg98910[[#This Row],[Number of adults aged 71 eligible in quarter 1]]*100</f>
        <v>48.202872654800352</v>
      </c>
      <c r="X142" s="21">
        <v>14588</v>
      </c>
      <c r="Y142" s="21">
        <v>4304</v>
      </c>
      <c r="Z142" s="20">
        <f>uptake_in_those_aged_70_by_ccg98910[[#This Row],[Number of adults aged 72 vaccinated in quarter 1]]/uptake_in_those_aged_70_by_ccg98910[[#This Row],[Number of adults aged 72 eligible in quarter 1]]*100</f>
        <v>29.503701672607622</v>
      </c>
      <c r="AA142" s="21">
        <v>14005</v>
      </c>
      <c r="AB142" s="21">
        <v>2422</v>
      </c>
      <c r="AC142" s="20">
        <f>uptake_in_those_aged_70_by_ccg98910[[#This Row],[Number of adults aged 73 vaccinated in quarter 1]]/uptake_in_those_aged_70_by_ccg98910[[#This Row],[Number of adults aged 73 eligible in quarter 1]]*100</f>
        <v>17.293823634416281</v>
      </c>
      <c r="AD142" s="21">
        <v>14122</v>
      </c>
      <c r="AE142" s="21">
        <v>1853</v>
      </c>
      <c r="AF142" s="20">
        <f>uptake_in_those_aged_70_by_ccg98910[[#This Row],[Number of adults aged 74 vaccinated in quarter 1]]/uptake_in_those_aged_70_by_ccg98910[[#This Row],[Number of adults aged 74 eligible in quarter 1]]*100</f>
        <v>13.121370910635887</v>
      </c>
      <c r="AG142" s="21">
        <v>14109</v>
      </c>
      <c r="AH142" s="21">
        <v>1480</v>
      </c>
      <c r="AI142" s="20">
        <f>uptake_in_those_aged_70_by_ccg98910[[#This Row],[Number of adults aged 75 vaccinated in quarter 1]]/uptake_in_those_aged_70_by_ccg98910[[#This Row],[Number of adults aged 75 eligible in quarter 1]]*100</f>
        <v>10.489758310298392</v>
      </c>
      <c r="AJ142" s="21">
        <v>14783</v>
      </c>
      <c r="AK142" s="21">
        <v>1134</v>
      </c>
      <c r="AL142" s="20">
        <f>uptake_in_those_aged_70_by_ccg98910[[#This Row],[Number of adults aged 76 vaccinated in quarter 1]]/uptake_in_those_aged_70_by_ccg98910[[#This Row],[Number of adults aged 76 eligible in quarter 1]]*100</f>
        <v>7.6709734154095921</v>
      </c>
      <c r="AM142" s="21">
        <v>15374</v>
      </c>
      <c r="AN142" s="21">
        <v>906</v>
      </c>
      <c r="AO142" s="25">
        <f>uptake_in_those_aged_70_by_ccg98910[[#This Row],[Number of adults aged 77 vaccinated in quarter 1]]/uptake_in_those_aged_70_by_ccg98910[[#This Row],[Number of adults aged 77 eligible in quarter 1]]*100</f>
        <v>5.8930662156888252</v>
      </c>
      <c r="AP142" s="21">
        <v>17345</v>
      </c>
      <c r="AQ142" s="21">
        <v>820</v>
      </c>
      <c r="AR142" s="20">
        <f>uptake_in_those_aged_70_by_ccg98910[[#This Row],[Number of adults aged 78 vaccinated in quarter 1]]/uptake_in_those_aged_70_by_ccg98910[[#This Row],[Number of adults aged 78 eligible in quarter 1]]*100</f>
        <v>4.7275872009224562</v>
      </c>
      <c r="AS142" s="21">
        <v>13532</v>
      </c>
      <c r="AT142" s="21">
        <v>523</v>
      </c>
      <c r="AU142" s="20">
        <f>uptake_in_those_aged_70_by_ccg98910[[#This Row],[Number of adults aged 79 vaccinated in quarter 1]]/uptake_in_those_aged_70_by_ccg98910[[#This Row],[Number of adults aged 79 eligible in quarter 1]]*100</f>
        <v>3.864912799290571</v>
      </c>
      <c r="AV142" s="21">
        <v>12154</v>
      </c>
      <c r="AW142" s="21">
        <v>401</v>
      </c>
      <c r="AX142" s="25">
        <f>uptake_in_those_aged_70_by_ccg98910[[#This Row],[Number of adults aged 80 vaccinated in quarter 1]]/uptake_in_those_aged_70_by_ccg98910[[#This Row],[Number of adults aged 80 eligible in quarter 1]]*100</f>
        <v>3.2993253249958858</v>
      </c>
    </row>
    <row r="143" spans="1:50" x14ac:dyDescent="0.2">
      <c r="A143" t="s">
        <v>601</v>
      </c>
      <c r="B143" t="s">
        <v>602</v>
      </c>
      <c r="C143">
        <v>14084</v>
      </c>
      <c r="D143">
        <v>944</v>
      </c>
      <c r="E143" s="20">
        <f>uptake_in_those_aged_70_by_ccg98910[[#This Row],[Number of adults aged 65 vaccinated in quarter 1]]/uptake_in_those_aged_70_by_ccg98910[[#This Row],[Number of adults aged 65 eligible in quarter 1]]*100</f>
        <v>6.7026412950866225</v>
      </c>
      <c r="F143" s="35">
        <v>13470</v>
      </c>
      <c r="G143" s="35">
        <v>4906</v>
      </c>
      <c r="H143" s="20">
        <f>uptake_in_those_aged_70_by_ccg98910[[#This Row],[Number of adults aged 66 vaccinated in quarter 1]]/uptake_in_those_aged_70_by_ccg98910[[#This Row],[Number of adults aged 66 eligible in quarter 1]]*100</f>
        <v>36.42167780252413</v>
      </c>
      <c r="I143" s="21">
        <v>12871</v>
      </c>
      <c r="J143" s="21">
        <v>358</v>
      </c>
      <c r="K143" s="20">
        <f>uptake_in_those_aged_70_by_ccg98910[[#This Row],[Number of adults aged 67 vaccinated in quarter 1]]/uptake_in_those_aged_70_by_ccg98910[[#This Row],[Number of adults aged 67 eligible in quarter 1]]*100</f>
        <v>2.7814466630409447</v>
      </c>
      <c r="L143" s="21">
        <v>12037</v>
      </c>
      <c r="M143" s="21">
        <v>201</v>
      </c>
      <c r="N143" s="25">
        <f>uptake_in_those_aged_70_by_ccg98910[[#This Row],[Number of adults aged 68 vaccinated in quarter 1]]/uptake_in_those_aged_70_by_ccg98910[[#This Row],[Number of adults aged 68 eligible in quarter 1]]*100</f>
        <v>1.6698512918501287</v>
      </c>
      <c r="O143" s="21">
        <v>11651</v>
      </c>
      <c r="P143" s="21">
        <v>242</v>
      </c>
      <c r="Q143" s="25">
        <f>uptake_in_those_aged_70_by_ccg98910[[#This Row],[Number of adults aged 69 vaccinated in quarter 1]]/uptake_in_those_aged_70_by_ccg98910[[#This Row],[Number of adults aged 69 eligible in quarter 1]]*100</f>
        <v>2.0770749291906276</v>
      </c>
      <c r="R143" s="21">
        <v>11037</v>
      </c>
      <c r="S143" s="21">
        <v>1103</v>
      </c>
      <c r="T143" s="20">
        <f>uptake_in_those_aged_70_by_ccg98910[[#This Row],[Number of adults aged 70 vaccinated in quarter 1]]/uptake_in_those_aged_70_by_ccg98910[[#This Row],[Number of adults aged 70 eligible in quarter 1]]*100</f>
        <v>9.9936576968379089</v>
      </c>
      <c r="U143" s="21">
        <v>10524</v>
      </c>
      <c r="V143" s="21">
        <v>4973</v>
      </c>
      <c r="W143" s="20">
        <f>uptake_in_those_aged_70_by_ccg98910[[#This Row],[Number of adults aged 71 vaccinated in quarter 1]]/uptake_in_those_aged_70_by_ccg98910[[#This Row],[Number of adults aged 71 eligible in quarter 1]]*100</f>
        <v>47.253895857088558</v>
      </c>
      <c r="X143" s="21">
        <v>10209</v>
      </c>
      <c r="Y143" s="21">
        <v>2293</v>
      </c>
      <c r="Z143" s="20">
        <f>uptake_in_those_aged_70_by_ccg98910[[#This Row],[Number of adults aged 72 vaccinated in quarter 1]]/uptake_in_those_aged_70_by_ccg98910[[#This Row],[Number of adults aged 72 eligible in quarter 1]]*100</f>
        <v>22.460574003330393</v>
      </c>
      <c r="AA143" s="21">
        <v>9902</v>
      </c>
      <c r="AB143" s="21">
        <v>1431</v>
      </c>
      <c r="AC143" s="20">
        <f>uptake_in_those_aged_70_by_ccg98910[[#This Row],[Number of adults aged 73 vaccinated in quarter 1]]/uptake_in_those_aged_70_by_ccg98910[[#This Row],[Number of adults aged 73 eligible in quarter 1]]*100</f>
        <v>14.451625934154716</v>
      </c>
      <c r="AD143" s="21">
        <v>9564</v>
      </c>
      <c r="AE143" s="21">
        <v>1186</v>
      </c>
      <c r="AF143" s="20">
        <f>uptake_in_those_aged_70_by_ccg98910[[#This Row],[Number of adults aged 74 vaccinated in quarter 1]]/uptake_in_those_aged_70_by_ccg98910[[#This Row],[Number of adults aged 74 eligible in quarter 1]]*100</f>
        <v>12.400669176076955</v>
      </c>
      <c r="AG143" s="21">
        <v>9809</v>
      </c>
      <c r="AH143" s="21">
        <v>974</v>
      </c>
      <c r="AI143" s="20">
        <f>uptake_in_those_aged_70_by_ccg98910[[#This Row],[Number of adults aged 75 vaccinated in quarter 1]]/uptake_in_those_aged_70_by_ccg98910[[#This Row],[Number of adults aged 75 eligible in quarter 1]]*100</f>
        <v>9.929656437965134</v>
      </c>
      <c r="AJ143" s="21">
        <v>9801</v>
      </c>
      <c r="AK143" s="21">
        <v>717</v>
      </c>
      <c r="AL143" s="20">
        <f>uptake_in_those_aged_70_by_ccg98910[[#This Row],[Number of adults aged 76 vaccinated in quarter 1]]/uptake_in_those_aged_70_by_ccg98910[[#This Row],[Number of adults aged 76 eligible in quarter 1]]*100</f>
        <v>7.3155800428527709</v>
      </c>
      <c r="AM143" s="21">
        <v>10020</v>
      </c>
      <c r="AN143" s="21">
        <v>595</v>
      </c>
      <c r="AO143" s="25">
        <f>uptake_in_those_aged_70_by_ccg98910[[#This Row],[Number of adults aged 77 vaccinated in quarter 1]]/uptake_in_those_aged_70_by_ccg98910[[#This Row],[Number of adults aged 77 eligible in quarter 1]]*100</f>
        <v>5.9381237524950103</v>
      </c>
      <c r="AP143" s="21">
        <v>11386</v>
      </c>
      <c r="AQ143" s="21">
        <v>573</v>
      </c>
      <c r="AR143" s="20">
        <f>uptake_in_those_aged_70_by_ccg98910[[#This Row],[Number of adults aged 78 vaccinated in quarter 1]]/uptake_in_those_aged_70_by_ccg98910[[#This Row],[Number of adults aged 78 eligible in quarter 1]]*100</f>
        <v>5.0324960477779728</v>
      </c>
      <c r="AS143" s="21">
        <v>8688</v>
      </c>
      <c r="AT143" s="21">
        <v>347</v>
      </c>
      <c r="AU143" s="20">
        <f>uptake_in_those_aged_70_by_ccg98910[[#This Row],[Number of adults aged 79 vaccinated in quarter 1]]/uptake_in_those_aged_70_by_ccg98910[[#This Row],[Number of adults aged 79 eligible in quarter 1]]*100</f>
        <v>3.9940147329650095</v>
      </c>
      <c r="AV143" s="21">
        <v>7881</v>
      </c>
      <c r="AW143" s="21">
        <v>237</v>
      </c>
      <c r="AX143" s="25">
        <f>uptake_in_those_aged_70_by_ccg98910[[#This Row],[Number of adults aged 80 vaccinated in quarter 1]]/uptake_in_those_aged_70_by_ccg98910[[#This Row],[Number of adults aged 80 eligible in quarter 1]]*100</f>
        <v>3.0072325846973733</v>
      </c>
    </row>
    <row r="144" spans="1:50" x14ac:dyDescent="0.2">
      <c r="A144" t="s">
        <v>603</v>
      </c>
      <c r="B144" t="s">
        <v>604</v>
      </c>
      <c r="C144">
        <v>19626</v>
      </c>
      <c r="D144">
        <v>1065</v>
      </c>
      <c r="E144" s="20">
        <f>uptake_in_those_aged_70_by_ccg98910[[#This Row],[Number of adults aged 65 vaccinated in quarter 1]]/uptake_in_those_aged_70_by_ccg98910[[#This Row],[Number of adults aged 65 eligible in quarter 1]]*100</f>
        <v>5.4264750840721492</v>
      </c>
      <c r="F144" s="35">
        <v>19357</v>
      </c>
      <c r="G144" s="35">
        <v>7077</v>
      </c>
      <c r="H144" s="20">
        <f>uptake_in_those_aged_70_by_ccg98910[[#This Row],[Number of adults aged 66 vaccinated in quarter 1]]/uptake_in_those_aged_70_by_ccg98910[[#This Row],[Number of adults aged 66 eligible in quarter 1]]*100</f>
        <v>36.560417420054762</v>
      </c>
      <c r="I144" s="21">
        <v>18551</v>
      </c>
      <c r="J144" s="21">
        <v>716</v>
      </c>
      <c r="K144" s="20">
        <f>uptake_in_those_aged_70_by_ccg98910[[#This Row],[Number of adults aged 67 vaccinated in quarter 1]]/uptake_in_those_aged_70_by_ccg98910[[#This Row],[Number of adults aged 67 eligible in quarter 1]]*100</f>
        <v>3.8596302086140906</v>
      </c>
      <c r="L144" s="21">
        <v>17682</v>
      </c>
      <c r="M144" s="21">
        <v>399</v>
      </c>
      <c r="N144" s="25">
        <f>uptake_in_those_aged_70_by_ccg98910[[#This Row],[Number of adults aged 68 vaccinated in quarter 1]]/uptake_in_those_aged_70_by_ccg98910[[#This Row],[Number of adults aged 68 eligible in quarter 1]]*100</f>
        <v>2.2565320665083135</v>
      </c>
      <c r="O144" s="21">
        <v>17047</v>
      </c>
      <c r="P144" s="21">
        <v>412</v>
      </c>
      <c r="Q144" s="25">
        <f>uptake_in_those_aged_70_by_ccg98910[[#This Row],[Number of adults aged 69 vaccinated in quarter 1]]/uptake_in_those_aged_70_by_ccg98910[[#This Row],[Number of adults aged 69 eligible in quarter 1]]*100</f>
        <v>2.4168475391564499</v>
      </c>
      <c r="R144" s="21">
        <v>16328</v>
      </c>
      <c r="S144" s="21">
        <v>1580</v>
      </c>
      <c r="T144" s="20">
        <f>uptake_in_those_aged_70_by_ccg98910[[#This Row],[Number of adults aged 70 vaccinated in quarter 1]]/uptake_in_those_aged_70_by_ccg98910[[#This Row],[Number of adults aged 70 eligible in quarter 1]]*100</f>
        <v>9.6766291033806962</v>
      </c>
      <c r="U144" s="21">
        <v>16351</v>
      </c>
      <c r="V144" s="21">
        <v>7993</v>
      </c>
      <c r="W144" s="20">
        <f>uptake_in_those_aged_70_by_ccg98910[[#This Row],[Number of adults aged 71 vaccinated in quarter 1]]/uptake_in_those_aged_70_by_ccg98910[[#This Row],[Number of adults aged 71 eligible in quarter 1]]*100</f>
        <v>48.883860314353861</v>
      </c>
      <c r="X144" s="21">
        <v>15761</v>
      </c>
      <c r="Y144" s="21">
        <v>5369</v>
      </c>
      <c r="Z144" s="20">
        <f>uptake_in_those_aged_70_by_ccg98910[[#This Row],[Number of adults aged 72 vaccinated in quarter 1]]/uptake_in_those_aged_70_by_ccg98910[[#This Row],[Number of adults aged 72 eligible in quarter 1]]*100</f>
        <v>34.065097392297446</v>
      </c>
      <c r="AA144" s="21">
        <v>15240</v>
      </c>
      <c r="AB144" s="21">
        <v>3059</v>
      </c>
      <c r="AC144" s="20">
        <f>uptake_in_those_aged_70_by_ccg98910[[#This Row],[Number of adults aged 73 vaccinated in quarter 1]]/uptake_in_those_aged_70_by_ccg98910[[#This Row],[Number of adults aged 73 eligible in quarter 1]]*100</f>
        <v>20.07217847769029</v>
      </c>
      <c r="AD144" s="21">
        <v>15356</v>
      </c>
      <c r="AE144" s="21">
        <v>2236</v>
      </c>
      <c r="AF144" s="20">
        <f>uptake_in_those_aged_70_by_ccg98910[[#This Row],[Number of adults aged 74 vaccinated in quarter 1]]/uptake_in_those_aged_70_by_ccg98910[[#This Row],[Number of adults aged 74 eligible in quarter 1]]*100</f>
        <v>14.561083615524876</v>
      </c>
      <c r="AG144" s="21">
        <v>15409</v>
      </c>
      <c r="AH144" s="21">
        <v>1894</v>
      </c>
      <c r="AI144" s="20">
        <f>uptake_in_those_aged_70_by_ccg98910[[#This Row],[Number of adults aged 75 vaccinated in quarter 1]]/uptake_in_those_aged_70_by_ccg98910[[#This Row],[Number of adults aged 75 eligible in quarter 1]]*100</f>
        <v>12.291517944058667</v>
      </c>
      <c r="AJ144" s="21">
        <v>15785</v>
      </c>
      <c r="AK144" s="21">
        <v>1466</v>
      </c>
      <c r="AL144" s="20">
        <f>uptake_in_those_aged_70_by_ccg98910[[#This Row],[Number of adults aged 76 vaccinated in quarter 1]]/uptake_in_those_aged_70_by_ccg98910[[#This Row],[Number of adults aged 76 eligible in quarter 1]]*100</f>
        <v>9.2872980677858727</v>
      </c>
      <c r="AM144" s="21">
        <v>16671</v>
      </c>
      <c r="AN144" s="21">
        <v>1294</v>
      </c>
      <c r="AO144" s="25">
        <f>uptake_in_those_aged_70_by_ccg98910[[#This Row],[Number of adults aged 77 vaccinated in quarter 1]]/uptake_in_those_aged_70_by_ccg98910[[#This Row],[Number of adults aged 77 eligible in quarter 1]]*100</f>
        <v>7.761981884709976</v>
      </c>
      <c r="AP144" s="21">
        <v>19060</v>
      </c>
      <c r="AQ144" s="21">
        <v>1209</v>
      </c>
      <c r="AR144" s="20">
        <f>uptake_in_those_aged_70_by_ccg98910[[#This Row],[Number of adults aged 78 vaccinated in quarter 1]]/uptake_in_those_aged_70_by_ccg98910[[#This Row],[Number of adults aged 78 eligible in quarter 1]]*100</f>
        <v>6.3431269674711439</v>
      </c>
      <c r="AS144" s="21">
        <v>14467</v>
      </c>
      <c r="AT144" s="21">
        <v>712</v>
      </c>
      <c r="AU144" s="20">
        <f>uptake_in_those_aged_70_by_ccg98910[[#This Row],[Number of adults aged 79 vaccinated in quarter 1]]/uptake_in_those_aged_70_by_ccg98910[[#This Row],[Number of adults aged 79 eligible in quarter 1]]*100</f>
        <v>4.9215455865072233</v>
      </c>
      <c r="AV144" s="21">
        <v>12507</v>
      </c>
      <c r="AW144" s="21">
        <v>535</v>
      </c>
      <c r="AX144" s="25">
        <f>uptake_in_those_aged_70_by_ccg98910[[#This Row],[Number of adults aged 80 vaccinated in quarter 1]]/uptake_in_those_aged_70_by_ccg98910[[#This Row],[Number of adults aged 80 eligible in quarter 1]]*100</f>
        <v>4.2776045414567845</v>
      </c>
    </row>
    <row r="145" spans="1:50" x14ac:dyDescent="0.2">
      <c r="A145" t="s">
        <v>605</v>
      </c>
      <c r="B145" t="s">
        <v>606</v>
      </c>
      <c r="C145">
        <v>15945</v>
      </c>
      <c r="D145">
        <v>816</v>
      </c>
      <c r="E145" s="20">
        <f>uptake_in_those_aged_70_by_ccg98910[[#This Row],[Number of adults aged 65 vaccinated in quarter 1]]/uptake_in_those_aged_70_by_ccg98910[[#This Row],[Number of adults aged 65 eligible in quarter 1]]*100</f>
        <v>5.1175917215428033</v>
      </c>
      <c r="F145" s="35">
        <v>15334</v>
      </c>
      <c r="G145" s="35">
        <v>4882</v>
      </c>
      <c r="H145" s="20">
        <f>uptake_in_those_aged_70_by_ccg98910[[#This Row],[Number of adults aged 66 vaccinated in quarter 1]]/uptake_in_those_aged_70_by_ccg98910[[#This Row],[Number of adults aged 66 eligible in quarter 1]]*100</f>
        <v>31.837746184948479</v>
      </c>
      <c r="I145" s="21">
        <v>14838</v>
      </c>
      <c r="J145" s="21">
        <v>449</v>
      </c>
      <c r="K145" s="20">
        <f>uptake_in_those_aged_70_by_ccg98910[[#This Row],[Number of adults aged 67 vaccinated in quarter 1]]/uptake_in_those_aged_70_by_ccg98910[[#This Row],[Number of adults aged 67 eligible in quarter 1]]*100</f>
        <v>3.0260142876398435</v>
      </c>
      <c r="L145" s="21">
        <v>14490</v>
      </c>
      <c r="M145" s="21">
        <v>212</v>
      </c>
      <c r="N145" s="25">
        <f>uptake_in_those_aged_70_by_ccg98910[[#This Row],[Number of adults aged 68 vaccinated in quarter 1]]/uptake_in_those_aged_70_by_ccg98910[[#This Row],[Number of adults aged 68 eligible in quarter 1]]*100</f>
        <v>1.4630779848171154</v>
      </c>
      <c r="O145" s="21">
        <v>13779</v>
      </c>
      <c r="P145" s="21">
        <v>220</v>
      </c>
      <c r="Q145" s="25">
        <f>uptake_in_those_aged_70_by_ccg98910[[#This Row],[Number of adults aged 69 vaccinated in quarter 1]]/uptake_in_those_aged_70_by_ccg98910[[#This Row],[Number of adults aged 69 eligible in quarter 1]]*100</f>
        <v>1.5966325567893169</v>
      </c>
      <c r="R145" s="21">
        <v>13043</v>
      </c>
      <c r="S145" s="21">
        <v>1073</v>
      </c>
      <c r="T145" s="20">
        <f>uptake_in_those_aged_70_by_ccg98910[[#This Row],[Number of adults aged 70 vaccinated in quarter 1]]/uptake_in_those_aged_70_by_ccg98910[[#This Row],[Number of adults aged 70 eligible in quarter 1]]*100</f>
        <v>8.2266349766158093</v>
      </c>
      <c r="U145" s="21">
        <v>12864</v>
      </c>
      <c r="V145" s="21">
        <v>5624</v>
      </c>
      <c r="W145" s="20">
        <f>uptake_in_those_aged_70_by_ccg98910[[#This Row],[Number of adults aged 71 vaccinated in quarter 1]]/uptake_in_those_aged_70_by_ccg98910[[#This Row],[Number of adults aged 71 eligible in quarter 1]]*100</f>
        <v>43.718905472636813</v>
      </c>
      <c r="X145" s="21">
        <v>12764</v>
      </c>
      <c r="Y145" s="21">
        <v>4019</v>
      </c>
      <c r="Z145" s="20">
        <f>uptake_in_those_aged_70_by_ccg98910[[#This Row],[Number of adults aged 72 vaccinated in quarter 1]]/uptake_in_those_aged_70_by_ccg98910[[#This Row],[Number of adults aged 72 eligible in quarter 1]]*100</f>
        <v>31.486994672516456</v>
      </c>
      <c r="AA145" s="21">
        <v>12146</v>
      </c>
      <c r="AB145" s="21">
        <v>2133</v>
      </c>
      <c r="AC145" s="20">
        <f>uptake_in_those_aged_70_by_ccg98910[[#This Row],[Number of adults aged 73 vaccinated in quarter 1]]/uptake_in_those_aged_70_by_ccg98910[[#This Row],[Number of adults aged 73 eligible in quarter 1]]*100</f>
        <v>17.561337065700641</v>
      </c>
      <c r="AD145" s="21">
        <v>12073</v>
      </c>
      <c r="AE145" s="21">
        <v>1436</v>
      </c>
      <c r="AF145" s="20">
        <f>uptake_in_those_aged_70_by_ccg98910[[#This Row],[Number of adults aged 74 vaccinated in quarter 1]]/uptake_in_those_aged_70_by_ccg98910[[#This Row],[Number of adults aged 74 eligible in quarter 1]]*100</f>
        <v>11.894309616499628</v>
      </c>
      <c r="AG145" s="21">
        <v>12247</v>
      </c>
      <c r="AH145" s="21">
        <v>1194</v>
      </c>
      <c r="AI145" s="20">
        <f>uptake_in_those_aged_70_by_ccg98910[[#This Row],[Number of adults aged 75 vaccinated in quarter 1]]/uptake_in_those_aged_70_by_ccg98910[[#This Row],[Number of adults aged 75 eligible in quarter 1]]*100</f>
        <v>9.7493263656405649</v>
      </c>
      <c r="AJ145" s="21">
        <v>12513</v>
      </c>
      <c r="AK145" s="21">
        <v>851</v>
      </c>
      <c r="AL145" s="20">
        <f>uptake_in_those_aged_70_by_ccg98910[[#This Row],[Number of adults aged 76 vaccinated in quarter 1]]/uptake_in_those_aged_70_by_ccg98910[[#This Row],[Number of adults aged 76 eligible in quarter 1]]*100</f>
        <v>6.8009270358826823</v>
      </c>
      <c r="AM145" s="21">
        <v>12730</v>
      </c>
      <c r="AN145" s="21">
        <v>755</v>
      </c>
      <c r="AO145" s="25">
        <f>uptake_in_those_aged_70_by_ccg98910[[#This Row],[Number of adults aged 77 vaccinated in quarter 1]]/uptake_in_those_aged_70_by_ccg98910[[#This Row],[Number of adults aged 77 eligible in quarter 1]]*100</f>
        <v>5.930871956009427</v>
      </c>
      <c r="AP145" s="21">
        <v>14244</v>
      </c>
      <c r="AQ145" s="21">
        <v>637</v>
      </c>
      <c r="AR145" s="20">
        <f>uptake_in_those_aged_70_by_ccg98910[[#This Row],[Number of adults aged 78 vaccinated in quarter 1]]/uptake_in_those_aged_70_by_ccg98910[[#This Row],[Number of adults aged 78 eligible in quarter 1]]*100</f>
        <v>4.4720584105588319</v>
      </c>
      <c r="AS145" s="21">
        <v>10511</v>
      </c>
      <c r="AT145" s="21">
        <v>327</v>
      </c>
      <c r="AU145" s="20">
        <f>uptake_in_those_aged_70_by_ccg98910[[#This Row],[Number of adults aged 79 vaccinated in quarter 1]]/uptake_in_those_aged_70_by_ccg98910[[#This Row],[Number of adults aged 79 eligible in quarter 1]]*100</f>
        <v>3.1110265436209685</v>
      </c>
      <c r="AV145" s="21">
        <v>9299</v>
      </c>
      <c r="AW145" s="21">
        <v>264</v>
      </c>
      <c r="AX145" s="25">
        <f>uptake_in_those_aged_70_by_ccg98910[[#This Row],[Number of adults aged 80 vaccinated in quarter 1]]/uptake_in_those_aged_70_by_ccg98910[[#This Row],[Number of adults aged 80 eligible in quarter 1]]*100</f>
        <v>2.8390149478438542</v>
      </c>
    </row>
    <row r="146" spans="1:50" x14ac:dyDescent="0.2">
      <c r="A146" t="s">
        <v>607</v>
      </c>
      <c r="B146" t="s">
        <v>608</v>
      </c>
      <c r="C146">
        <v>9187</v>
      </c>
      <c r="D146">
        <v>576</v>
      </c>
      <c r="E146" s="20">
        <f>uptake_in_those_aged_70_by_ccg98910[[#This Row],[Number of adults aged 65 vaccinated in quarter 1]]/uptake_in_those_aged_70_by_ccg98910[[#This Row],[Number of adults aged 65 eligible in quarter 1]]*100</f>
        <v>6.2697289648416241</v>
      </c>
      <c r="F146" s="35">
        <v>8903</v>
      </c>
      <c r="G146" s="35">
        <v>3247</v>
      </c>
      <c r="H146" s="20">
        <f>uptake_in_those_aged_70_by_ccg98910[[#This Row],[Number of adults aged 66 vaccinated in quarter 1]]/uptake_in_those_aged_70_by_ccg98910[[#This Row],[Number of adults aged 66 eligible in quarter 1]]*100</f>
        <v>36.470852521621929</v>
      </c>
      <c r="I146" s="21">
        <v>8585</v>
      </c>
      <c r="J146" s="21">
        <v>224</v>
      </c>
      <c r="K146" s="20">
        <f>uptake_in_those_aged_70_by_ccg98910[[#This Row],[Number of adults aged 67 vaccinated in quarter 1]]/uptake_in_those_aged_70_by_ccg98910[[#This Row],[Number of adults aged 67 eligible in quarter 1]]*100</f>
        <v>2.609202096680256</v>
      </c>
      <c r="L146" s="21">
        <v>8161</v>
      </c>
      <c r="M146" s="21">
        <v>135</v>
      </c>
      <c r="N146" s="25">
        <f>uptake_in_those_aged_70_by_ccg98910[[#This Row],[Number of adults aged 68 vaccinated in quarter 1]]/uptake_in_those_aged_70_by_ccg98910[[#This Row],[Number of adults aged 68 eligible in quarter 1]]*100</f>
        <v>1.6542090430094352</v>
      </c>
      <c r="O146" s="21">
        <v>7972</v>
      </c>
      <c r="P146" s="21">
        <v>149</v>
      </c>
      <c r="Q146" s="25">
        <f>uptake_in_those_aged_70_by_ccg98910[[#This Row],[Number of adults aged 69 vaccinated in quarter 1]]/uptake_in_those_aged_70_by_ccg98910[[#This Row],[Number of adults aged 69 eligible in quarter 1]]*100</f>
        <v>1.8690416457601606</v>
      </c>
      <c r="R146" s="21">
        <v>7400</v>
      </c>
      <c r="S146" s="21">
        <v>719</v>
      </c>
      <c r="T146" s="20">
        <f>uptake_in_those_aged_70_by_ccg98910[[#This Row],[Number of adults aged 70 vaccinated in quarter 1]]/uptake_in_those_aged_70_by_ccg98910[[#This Row],[Number of adults aged 70 eligible in quarter 1]]*100</f>
        <v>9.7162162162162176</v>
      </c>
      <c r="U146" s="21">
        <v>7478</v>
      </c>
      <c r="V146" s="21">
        <v>3665</v>
      </c>
      <c r="W146" s="20">
        <f>uptake_in_those_aged_70_by_ccg98910[[#This Row],[Number of adults aged 71 vaccinated in quarter 1]]/uptake_in_those_aged_70_by_ccg98910[[#This Row],[Number of adults aged 71 eligible in quarter 1]]*100</f>
        <v>49.010430596416157</v>
      </c>
      <c r="X146" s="21">
        <v>7807</v>
      </c>
      <c r="Y146" s="21">
        <v>2069</v>
      </c>
      <c r="Z146" s="20">
        <f>uptake_in_those_aged_70_by_ccg98910[[#This Row],[Number of adults aged 72 vaccinated in quarter 1]]/uptake_in_those_aged_70_by_ccg98910[[#This Row],[Number of adults aged 72 eligible in quarter 1]]*100</f>
        <v>26.501857307544512</v>
      </c>
      <c r="AA146" s="21">
        <v>7348</v>
      </c>
      <c r="AB146" s="21">
        <v>1060</v>
      </c>
      <c r="AC146" s="20">
        <f>uptake_in_those_aged_70_by_ccg98910[[#This Row],[Number of adults aged 73 vaccinated in quarter 1]]/uptake_in_those_aged_70_by_ccg98910[[#This Row],[Number of adults aged 73 eligible in quarter 1]]*100</f>
        <v>14.425694066412628</v>
      </c>
      <c r="AD146" s="21">
        <v>7285</v>
      </c>
      <c r="AE146" s="21">
        <v>777</v>
      </c>
      <c r="AF146" s="20">
        <f>uptake_in_those_aged_70_by_ccg98910[[#This Row],[Number of adults aged 74 vaccinated in quarter 1]]/uptake_in_those_aged_70_by_ccg98910[[#This Row],[Number of adults aged 74 eligible in quarter 1]]*100</f>
        <v>10.665751544269046</v>
      </c>
      <c r="AG146" s="21">
        <v>7333</v>
      </c>
      <c r="AH146" s="21">
        <v>747</v>
      </c>
      <c r="AI146" s="20">
        <f>uptake_in_those_aged_70_by_ccg98910[[#This Row],[Number of adults aged 75 vaccinated in quarter 1]]/uptake_in_those_aged_70_by_ccg98910[[#This Row],[Number of adults aged 75 eligible in quarter 1]]*100</f>
        <v>10.186826673939725</v>
      </c>
      <c r="AJ146" s="21">
        <v>7539</v>
      </c>
      <c r="AK146" s="21">
        <v>563</v>
      </c>
      <c r="AL146" s="20">
        <f>uptake_in_those_aged_70_by_ccg98910[[#This Row],[Number of adults aged 76 vaccinated in quarter 1]]/uptake_in_those_aged_70_by_ccg98910[[#This Row],[Number of adults aged 76 eligible in quarter 1]]*100</f>
        <v>7.4678339302294727</v>
      </c>
      <c r="AM146" s="21">
        <v>7649</v>
      </c>
      <c r="AN146" s="21">
        <v>546</v>
      </c>
      <c r="AO146" s="25">
        <f>uptake_in_those_aged_70_by_ccg98910[[#This Row],[Number of adults aged 77 vaccinated in quarter 1]]/uptake_in_those_aged_70_by_ccg98910[[#This Row],[Number of adults aged 77 eligible in quarter 1]]*100</f>
        <v>7.1381879984311674</v>
      </c>
      <c r="AP146" s="21">
        <v>8331</v>
      </c>
      <c r="AQ146" s="21">
        <v>485</v>
      </c>
      <c r="AR146" s="20">
        <f>uptake_in_those_aged_70_by_ccg98910[[#This Row],[Number of adults aged 78 vaccinated in quarter 1]]/uptake_in_those_aged_70_by_ccg98910[[#This Row],[Number of adults aged 78 eligible in quarter 1]]*100</f>
        <v>5.8216300564157963</v>
      </c>
      <c r="AS146" s="21">
        <v>6269</v>
      </c>
      <c r="AT146" s="21">
        <v>226</v>
      </c>
      <c r="AU146" s="20">
        <f>uptake_in_those_aged_70_by_ccg98910[[#This Row],[Number of adults aged 79 vaccinated in quarter 1]]/uptake_in_those_aged_70_by_ccg98910[[#This Row],[Number of adults aged 79 eligible in quarter 1]]*100</f>
        <v>3.6050406763439145</v>
      </c>
      <c r="AV146" s="21">
        <v>5899</v>
      </c>
      <c r="AW146" s="21">
        <v>201</v>
      </c>
      <c r="AX146" s="25">
        <f>uptake_in_those_aged_70_by_ccg98910[[#This Row],[Number of adults aged 80 vaccinated in quarter 1]]/uptake_in_those_aged_70_by_ccg98910[[#This Row],[Number of adults aged 80 eligible in quarter 1]]*100</f>
        <v>3.4073571791829127</v>
      </c>
    </row>
    <row r="147" spans="1:50" x14ac:dyDescent="0.2">
      <c r="A147" t="s">
        <v>609</v>
      </c>
      <c r="B147" t="s">
        <v>43</v>
      </c>
      <c r="C147">
        <v>10904</v>
      </c>
      <c r="D147">
        <v>706</v>
      </c>
      <c r="E147" s="20">
        <f>uptake_in_those_aged_70_by_ccg98910[[#This Row],[Number of adults aged 65 vaccinated in quarter 1]]/uptake_in_those_aged_70_by_ccg98910[[#This Row],[Number of adults aged 65 eligible in quarter 1]]*100</f>
        <v>6.4746881878209832</v>
      </c>
      <c r="F147" s="35">
        <v>10544</v>
      </c>
      <c r="G147" s="35">
        <v>4012</v>
      </c>
      <c r="H147" s="20">
        <f>uptake_in_those_aged_70_by_ccg98910[[#This Row],[Number of adults aged 66 vaccinated in quarter 1]]/uptake_in_those_aged_70_by_ccg98910[[#This Row],[Number of adults aged 66 eligible in quarter 1]]*100</f>
        <v>38.050075872534144</v>
      </c>
      <c r="I147" s="21">
        <v>10312</v>
      </c>
      <c r="J147" s="21">
        <v>180</v>
      </c>
      <c r="K147" s="20">
        <f>uptake_in_those_aged_70_by_ccg98910[[#This Row],[Number of adults aged 67 vaccinated in quarter 1]]/uptake_in_those_aged_70_by_ccg98910[[#This Row],[Number of adults aged 67 eligible in quarter 1]]*100</f>
        <v>1.7455391776570985</v>
      </c>
      <c r="L147" s="21">
        <v>9827</v>
      </c>
      <c r="M147" s="21">
        <v>125</v>
      </c>
      <c r="N147" s="25">
        <f>uptake_in_those_aged_70_by_ccg98910[[#This Row],[Number of adults aged 68 vaccinated in quarter 1]]/uptake_in_those_aged_70_by_ccg98910[[#This Row],[Number of adults aged 68 eligible in quarter 1]]*100</f>
        <v>1.2720056985855297</v>
      </c>
      <c r="O147" s="21">
        <v>9629</v>
      </c>
      <c r="P147" s="21">
        <v>142</v>
      </c>
      <c r="Q147" s="25">
        <f>uptake_in_those_aged_70_by_ccg98910[[#This Row],[Number of adults aged 69 vaccinated in quarter 1]]/uptake_in_those_aged_70_by_ccg98910[[#This Row],[Number of adults aged 69 eligible in quarter 1]]*100</f>
        <v>1.474711808079759</v>
      </c>
      <c r="R147" s="21">
        <v>9220</v>
      </c>
      <c r="S147" s="21">
        <v>1086</v>
      </c>
      <c r="T147" s="20">
        <f>uptake_in_those_aged_70_by_ccg98910[[#This Row],[Number of adults aged 70 vaccinated in quarter 1]]/uptake_in_those_aged_70_by_ccg98910[[#This Row],[Number of adults aged 70 eligible in quarter 1]]*100</f>
        <v>11.778741865509762</v>
      </c>
      <c r="U147" s="21">
        <v>9051</v>
      </c>
      <c r="V147" s="21">
        <v>4420</v>
      </c>
      <c r="W147" s="20">
        <f>uptake_in_those_aged_70_by_ccg98910[[#This Row],[Number of adults aged 71 vaccinated in quarter 1]]/uptake_in_those_aged_70_by_ccg98910[[#This Row],[Number of adults aged 71 eligible in quarter 1]]*100</f>
        <v>48.834382941111478</v>
      </c>
      <c r="X147" s="21">
        <v>8984</v>
      </c>
      <c r="Y147" s="21">
        <v>2627</v>
      </c>
      <c r="Z147" s="20">
        <f>uptake_in_those_aged_70_by_ccg98910[[#This Row],[Number of adults aged 72 vaccinated in quarter 1]]/uptake_in_those_aged_70_by_ccg98910[[#This Row],[Number of adults aged 72 eligible in quarter 1]]*100</f>
        <v>29.24087266251113</v>
      </c>
      <c r="AA147" s="21">
        <v>8794</v>
      </c>
      <c r="AB147" s="21">
        <v>1497</v>
      </c>
      <c r="AC147" s="20">
        <f>uptake_in_those_aged_70_by_ccg98910[[#This Row],[Number of adults aged 73 vaccinated in quarter 1]]/uptake_in_those_aged_70_by_ccg98910[[#This Row],[Number of adults aged 73 eligible in quarter 1]]*100</f>
        <v>17.02297020695929</v>
      </c>
      <c r="AD147" s="21">
        <v>8849</v>
      </c>
      <c r="AE147" s="21">
        <v>1163</v>
      </c>
      <c r="AF147" s="20">
        <f>uptake_in_those_aged_70_by_ccg98910[[#This Row],[Number of adults aged 74 vaccinated in quarter 1]]/uptake_in_those_aged_70_by_ccg98910[[#This Row],[Number of adults aged 74 eligible in quarter 1]]*100</f>
        <v>13.142727991863486</v>
      </c>
      <c r="AG147" s="21">
        <v>8769</v>
      </c>
      <c r="AH147" s="21">
        <v>1053</v>
      </c>
      <c r="AI147" s="20">
        <f>uptake_in_those_aged_70_by_ccg98910[[#This Row],[Number of adults aged 75 vaccinated in quarter 1]]/uptake_in_those_aged_70_by_ccg98910[[#This Row],[Number of adults aged 75 eligible in quarter 1]]*100</f>
        <v>12.008210742387957</v>
      </c>
      <c r="AJ147" s="21">
        <v>8985</v>
      </c>
      <c r="AK147" s="21">
        <v>843</v>
      </c>
      <c r="AL147" s="20">
        <f>uptake_in_those_aged_70_by_ccg98910[[#This Row],[Number of adults aged 76 vaccinated in quarter 1]]/uptake_in_those_aged_70_by_ccg98910[[#This Row],[Number of adults aged 76 eligible in quarter 1]]*100</f>
        <v>9.382303839732888</v>
      </c>
      <c r="AM147" s="21">
        <v>9267</v>
      </c>
      <c r="AN147" s="21">
        <v>724</v>
      </c>
      <c r="AO147" s="25">
        <f>uptake_in_those_aged_70_by_ccg98910[[#This Row],[Number of adults aged 77 vaccinated in quarter 1]]/uptake_in_those_aged_70_by_ccg98910[[#This Row],[Number of adults aged 77 eligible in quarter 1]]*100</f>
        <v>7.8126686090428406</v>
      </c>
      <c r="AP147" s="21">
        <v>10222</v>
      </c>
      <c r="AQ147" s="21">
        <v>648</v>
      </c>
      <c r="AR147" s="20">
        <f>uptake_in_those_aged_70_by_ccg98910[[#This Row],[Number of adults aged 78 vaccinated in quarter 1]]/uptake_in_those_aged_70_by_ccg98910[[#This Row],[Number of adults aged 78 eligible in quarter 1]]*100</f>
        <v>6.3392682449618469</v>
      </c>
      <c r="AS147" s="21">
        <v>7989</v>
      </c>
      <c r="AT147" s="21">
        <v>409</v>
      </c>
      <c r="AU147" s="20">
        <f>uptake_in_those_aged_70_by_ccg98910[[#This Row],[Number of adults aged 79 vaccinated in quarter 1]]/uptake_in_those_aged_70_by_ccg98910[[#This Row],[Number of adults aged 79 eligible in quarter 1]]*100</f>
        <v>5.1195393666291151</v>
      </c>
      <c r="AV147" s="21">
        <v>7274</v>
      </c>
      <c r="AW147" s="21">
        <v>295</v>
      </c>
      <c r="AX147" s="25">
        <f>uptake_in_those_aged_70_by_ccg98910[[#This Row],[Number of adults aged 80 vaccinated in quarter 1]]/uptake_in_those_aged_70_by_ccg98910[[#This Row],[Number of adults aged 80 eligible in quarter 1]]*100</f>
        <v>4.0555402804509217</v>
      </c>
    </row>
    <row r="148" spans="1:50" x14ac:dyDescent="0.2">
      <c r="A148" t="s">
        <v>610</v>
      </c>
      <c r="B148" t="s">
        <v>611</v>
      </c>
      <c r="C148">
        <v>12331</v>
      </c>
      <c r="D148">
        <v>833</v>
      </c>
      <c r="E148" s="20">
        <f>uptake_in_those_aged_70_by_ccg98910[[#This Row],[Number of adults aged 65 vaccinated in quarter 1]]/uptake_in_those_aged_70_by_ccg98910[[#This Row],[Number of adults aged 65 eligible in quarter 1]]*100</f>
        <v>6.7553320898548375</v>
      </c>
      <c r="F148" s="35">
        <v>12110</v>
      </c>
      <c r="G148" s="35">
        <v>4611</v>
      </c>
      <c r="H148" s="20">
        <f>uptake_in_those_aged_70_by_ccg98910[[#This Row],[Number of adults aged 66 vaccinated in quarter 1]]/uptake_in_those_aged_70_by_ccg98910[[#This Row],[Number of adults aged 66 eligible in quarter 1]]*100</f>
        <v>38.075970272502062</v>
      </c>
      <c r="I148" s="21">
        <v>11827</v>
      </c>
      <c r="J148" s="21">
        <v>265</v>
      </c>
      <c r="K148" s="20">
        <f>uptake_in_those_aged_70_by_ccg98910[[#This Row],[Number of adults aged 67 vaccinated in quarter 1]]/uptake_in_those_aged_70_by_ccg98910[[#This Row],[Number of adults aged 67 eligible in quarter 1]]*100</f>
        <v>2.2406358332628731</v>
      </c>
      <c r="L148" s="21">
        <v>11479</v>
      </c>
      <c r="M148" s="21">
        <v>168</v>
      </c>
      <c r="N148" s="25">
        <f>uptake_in_those_aged_70_by_ccg98910[[#This Row],[Number of adults aged 68 vaccinated in quarter 1]]/uptake_in_those_aged_70_by_ccg98910[[#This Row],[Number of adults aged 68 eligible in quarter 1]]*100</f>
        <v>1.4635421203937624</v>
      </c>
      <c r="O148" s="21">
        <v>11146</v>
      </c>
      <c r="P148" s="21">
        <v>199</v>
      </c>
      <c r="Q148" s="25">
        <f>uptake_in_those_aged_70_by_ccg98910[[#This Row],[Number of adults aged 69 vaccinated in quarter 1]]/uptake_in_those_aged_70_by_ccg98910[[#This Row],[Number of adults aged 69 eligible in quarter 1]]*100</f>
        <v>1.7853938632693342</v>
      </c>
      <c r="R148" s="21">
        <v>10852</v>
      </c>
      <c r="S148" s="21">
        <v>1152</v>
      </c>
      <c r="T148" s="20">
        <f>uptake_in_those_aged_70_by_ccg98910[[#This Row],[Number of adults aged 70 vaccinated in quarter 1]]/uptake_in_those_aged_70_by_ccg98910[[#This Row],[Number of adults aged 70 eligible in quarter 1]]*100</f>
        <v>10.61555473645411</v>
      </c>
      <c r="U148" s="21">
        <v>10767</v>
      </c>
      <c r="V148" s="21">
        <v>5394</v>
      </c>
      <c r="W148" s="20">
        <f>uptake_in_those_aged_70_by_ccg98910[[#This Row],[Number of adults aged 71 vaccinated in quarter 1]]/uptake_in_those_aged_70_by_ccg98910[[#This Row],[Number of adults aged 71 eligible in quarter 1]]*100</f>
        <v>50.09752020061299</v>
      </c>
      <c r="X148" s="21">
        <v>10739</v>
      </c>
      <c r="Y148" s="21">
        <v>3002</v>
      </c>
      <c r="Z148" s="20">
        <f>uptake_in_those_aged_70_by_ccg98910[[#This Row],[Number of adults aged 72 vaccinated in quarter 1]]/uptake_in_those_aged_70_by_ccg98910[[#This Row],[Number of adults aged 72 eligible in quarter 1]]*100</f>
        <v>27.954185678368564</v>
      </c>
      <c r="AA148" s="21">
        <v>10378</v>
      </c>
      <c r="AB148" s="21">
        <v>1954</v>
      </c>
      <c r="AC148" s="20">
        <f>uptake_in_those_aged_70_by_ccg98910[[#This Row],[Number of adults aged 73 vaccinated in quarter 1]]/uptake_in_those_aged_70_by_ccg98910[[#This Row],[Number of adults aged 73 eligible in quarter 1]]*100</f>
        <v>18.828290614761997</v>
      </c>
      <c r="AD148" s="21">
        <v>10447</v>
      </c>
      <c r="AE148" s="21">
        <v>1644</v>
      </c>
      <c r="AF148" s="20">
        <f>uptake_in_those_aged_70_by_ccg98910[[#This Row],[Number of adults aged 74 vaccinated in quarter 1]]/uptake_in_those_aged_70_by_ccg98910[[#This Row],[Number of adults aged 74 eligible in quarter 1]]*100</f>
        <v>15.736575093328229</v>
      </c>
      <c r="AG148" s="21">
        <v>10320</v>
      </c>
      <c r="AH148" s="21">
        <v>1336</v>
      </c>
      <c r="AI148" s="20">
        <f>uptake_in_those_aged_70_by_ccg98910[[#This Row],[Number of adults aged 75 vaccinated in quarter 1]]/uptake_in_those_aged_70_by_ccg98910[[#This Row],[Number of adults aged 75 eligible in quarter 1]]*100</f>
        <v>12.945736434108527</v>
      </c>
      <c r="AJ148" s="21">
        <v>10619</v>
      </c>
      <c r="AK148" s="21">
        <v>1158</v>
      </c>
      <c r="AL148" s="20">
        <f>uptake_in_those_aged_70_by_ccg98910[[#This Row],[Number of adults aged 76 vaccinated in quarter 1]]/uptake_in_those_aged_70_by_ccg98910[[#This Row],[Number of adults aged 76 eligible in quarter 1]]*100</f>
        <v>10.904981636688953</v>
      </c>
      <c r="AM148" s="21">
        <v>11227</v>
      </c>
      <c r="AN148" s="21">
        <v>1023</v>
      </c>
      <c r="AO148" s="25">
        <f>uptake_in_those_aged_70_by_ccg98910[[#This Row],[Number of adults aged 77 vaccinated in quarter 1]]/uptake_in_those_aged_70_by_ccg98910[[#This Row],[Number of adults aged 77 eligible in quarter 1]]*100</f>
        <v>9.1119622339004192</v>
      </c>
      <c r="AP148" s="21">
        <v>12865</v>
      </c>
      <c r="AQ148" s="21">
        <v>960</v>
      </c>
      <c r="AR148" s="20">
        <f>uptake_in_those_aged_70_by_ccg98910[[#This Row],[Number of adults aged 78 vaccinated in quarter 1]]/uptake_in_those_aged_70_by_ccg98910[[#This Row],[Number of adults aged 78 eligible in quarter 1]]*100</f>
        <v>7.4621064904780416</v>
      </c>
      <c r="AS148" s="21">
        <v>9879</v>
      </c>
      <c r="AT148" s="21">
        <v>548</v>
      </c>
      <c r="AU148" s="20">
        <f>uptake_in_those_aged_70_by_ccg98910[[#This Row],[Number of adults aged 79 vaccinated in quarter 1]]/uptake_in_those_aged_70_by_ccg98910[[#This Row],[Number of adults aged 79 eligible in quarter 1]]*100</f>
        <v>5.5471201538617265</v>
      </c>
      <c r="AV148" s="21">
        <v>8604</v>
      </c>
      <c r="AW148" s="21">
        <v>403</v>
      </c>
      <c r="AX148" s="25">
        <f>uptake_in_those_aged_70_by_ccg98910[[#This Row],[Number of adults aged 80 vaccinated in quarter 1]]/uptake_in_those_aged_70_by_ccg98910[[#This Row],[Number of adults aged 80 eligible in quarter 1]]*100</f>
        <v>4.6838679683867968</v>
      </c>
    </row>
    <row r="149" spans="1:50" x14ac:dyDescent="0.2">
      <c r="A149" t="s">
        <v>612</v>
      </c>
      <c r="B149" t="s">
        <v>613</v>
      </c>
      <c r="C149">
        <v>10718</v>
      </c>
      <c r="D149">
        <v>600</v>
      </c>
      <c r="E149" s="20">
        <f>uptake_in_those_aged_70_by_ccg98910[[#This Row],[Number of adults aged 65 vaccinated in quarter 1]]/uptake_in_those_aged_70_by_ccg98910[[#This Row],[Number of adults aged 65 eligible in quarter 1]]*100</f>
        <v>5.5980593394289979</v>
      </c>
      <c r="F149" s="35">
        <v>10473</v>
      </c>
      <c r="G149" s="35">
        <v>3633</v>
      </c>
      <c r="H149" s="20">
        <f>uptake_in_those_aged_70_by_ccg98910[[#This Row],[Number of adults aged 66 vaccinated in quarter 1]]/uptake_in_those_aged_70_by_ccg98910[[#This Row],[Number of adults aged 66 eligible in quarter 1]]*100</f>
        <v>34.689200802062444</v>
      </c>
      <c r="I149" s="21">
        <v>9810</v>
      </c>
      <c r="J149" s="21">
        <v>247</v>
      </c>
      <c r="K149" s="20">
        <f>uptake_in_those_aged_70_by_ccg98910[[#This Row],[Number of adults aged 67 vaccinated in quarter 1]]/uptake_in_those_aged_70_by_ccg98910[[#This Row],[Number of adults aged 67 eligible in quarter 1]]*100</f>
        <v>2.5178389398572887</v>
      </c>
      <c r="L149" s="21">
        <v>9336</v>
      </c>
      <c r="M149" s="21">
        <v>168</v>
      </c>
      <c r="N149" s="25">
        <f>uptake_in_those_aged_70_by_ccg98910[[#This Row],[Number of adults aged 68 vaccinated in quarter 1]]/uptake_in_those_aged_70_by_ccg98910[[#This Row],[Number of adults aged 68 eligible in quarter 1]]*100</f>
        <v>1.7994858611825193</v>
      </c>
      <c r="O149" s="21">
        <v>9028</v>
      </c>
      <c r="P149" s="21">
        <v>167</v>
      </c>
      <c r="Q149" s="25">
        <f>uptake_in_those_aged_70_by_ccg98910[[#This Row],[Number of adults aged 69 vaccinated in quarter 1]]/uptake_in_those_aged_70_by_ccg98910[[#This Row],[Number of adults aged 69 eligible in quarter 1]]*100</f>
        <v>1.8498006202924238</v>
      </c>
      <c r="R149" s="21">
        <v>8582</v>
      </c>
      <c r="S149" s="21">
        <v>863</v>
      </c>
      <c r="T149" s="20">
        <f>uptake_in_those_aged_70_by_ccg98910[[#This Row],[Number of adults aged 70 vaccinated in quarter 1]]/uptake_in_those_aged_70_by_ccg98910[[#This Row],[Number of adults aged 70 eligible in quarter 1]]*100</f>
        <v>10.055931018410627</v>
      </c>
      <c r="U149" s="21">
        <v>8645</v>
      </c>
      <c r="V149" s="21">
        <v>4056</v>
      </c>
      <c r="W149" s="20">
        <f>uptake_in_those_aged_70_by_ccg98910[[#This Row],[Number of adults aged 71 vaccinated in quarter 1]]/uptake_in_those_aged_70_by_ccg98910[[#This Row],[Number of adults aged 71 eligible in quarter 1]]*100</f>
        <v>46.917293233082709</v>
      </c>
      <c r="X149" s="21">
        <v>8431</v>
      </c>
      <c r="Y149" s="21">
        <v>2200</v>
      </c>
      <c r="Z149" s="20">
        <f>uptake_in_those_aged_70_by_ccg98910[[#This Row],[Number of adults aged 72 vaccinated in quarter 1]]/uptake_in_those_aged_70_by_ccg98910[[#This Row],[Number of adults aged 72 eligible in quarter 1]]*100</f>
        <v>26.094176254299605</v>
      </c>
      <c r="AA149" s="21">
        <v>8288</v>
      </c>
      <c r="AB149" s="21">
        <v>1383</v>
      </c>
      <c r="AC149" s="20">
        <f>uptake_in_those_aged_70_by_ccg98910[[#This Row],[Number of adults aged 73 vaccinated in quarter 1]]/uptake_in_those_aged_70_by_ccg98910[[#This Row],[Number of adults aged 73 eligible in quarter 1]]*100</f>
        <v>16.686776061776062</v>
      </c>
      <c r="AD149" s="21">
        <v>8340</v>
      </c>
      <c r="AE149" s="21">
        <v>979</v>
      </c>
      <c r="AF149" s="20">
        <f>uptake_in_those_aged_70_by_ccg98910[[#This Row],[Number of adults aged 74 vaccinated in quarter 1]]/uptake_in_those_aged_70_by_ccg98910[[#This Row],[Number of adults aged 74 eligible in quarter 1]]*100</f>
        <v>11.738609112709831</v>
      </c>
      <c r="AG149" s="21">
        <v>8303</v>
      </c>
      <c r="AH149" s="21">
        <v>834</v>
      </c>
      <c r="AI149" s="20">
        <f>uptake_in_those_aged_70_by_ccg98910[[#This Row],[Number of adults aged 75 vaccinated in quarter 1]]/uptake_in_those_aged_70_by_ccg98910[[#This Row],[Number of adults aged 75 eligible in quarter 1]]*100</f>
        <v>10.044562206431412</v>
      </c>
      <c r="AJ149" s="21">
        <v>8362</v>
      </c>
      <c r="AK149" s="21">
        <v>687</v>
      </c>
      <c r="AL149" s="20">
        <f>uptake_in_those_aged_70_by_ccg98910[[#This Row],[Number of adults aged 76 vaccinated in quarter 1]]/uptake_in_those_aged_70_by_ccg98910[[#This Row],[Number of adults aged 76 eligible in quarter 1]]*100</f>
        <v>8.2157378617555601</v>
      </c>
      <c r="AM149" s="21">
        <v>8783</v>
      </c>
      <c r="AN149" s="21">
        <v>579</v>
      </c>
      <c r="AO149" s="25">
        <f>uptake_in_those_aged_70_by_ccg98910[[#This Row],[Number of adults aged 77 vaccinated in quarter 1]]/uptake_in_those_aged_70_by_ccg98910[[#This Row],[Number of adults aged 77 eligible in quarter 1]]*100</f>
        <v>6.5922805419560513</v>
      </c>
      <c r="AP149" s="21">
        <v>9428</v>
      </c>
      <c r="AQ149" s="21">
        <v>424</v>
      </c>
      <c r="AR149" s="20">
        <f>uptake_in_those_aged_70_by_ccg98910[[#This Row],[Number of adults aged 78 vaccinated in quarter 1]]/uptake_in_those_aged_70_by_ccg98910[[#This Row],[Number of adults aged 78 eligible in quarter 1]]*100</f>
        <v>4.4972422571064916</v>
      </c>
      <c r="AS149" s="21">
        <v>7176</v>
      </c>
      <c r="AT149" s="21">
        <v>295</v>
      </c>
      <c r="AU149" s="20">
        <f>uptake_in_those_aged_70_by_ccg98910[[#This Row],[Number of adults aged 79 vaccinated in quarter 1]]/uptake_in_those_aged_70_by_ccg98910[[#This Row],[Number of adults aged 79 eligible in quarter 1]]*100</f>
        <v>4.1109253065774807</v>
      </c>
      <c r="AV149" s="21">
        <v>6666</v>
      </c>
      <c r="AW149" s="21">
        <v>215</v>
      </c>
      <c r="AX149" s="25">
        <f>uptake_in_those_aged_70_by_ccg98910[[#This Row],[Number of adults aged 80 vaccinated in quarter 1]]/uptake_in_those_aged_70_by_ccg98910[[#This Row],[Number of adults aged 80 eligible in quarter 1]]*100</f>
        <v>3.2253225322532253</v>
      </c>
    </row>
    <row r="150" spans="1:50" x14ac:dyDescent="0.2">
      <c r="A150" t="s">
        <v>614</v>
      </c>
      <c r="B150" t="s">
        <v>615</v>
      </c>
      <c r="C150">
        <v>8732</v>
      </c>
      <c r="D150">
        <v>568</v>
      </c>
      <c r="E150" s="20">
        <f>uptake_in_those_aged_70_by_ccg98910[[#This Row],[Number of adults aged 65 vaccinated in quarter 1]]/uptake_in_those_aged_70_by_ccg98910[[#This Row],[Number of adults aged 65 eligible in quarter 1]]*100</f>
        <v>6.5048098946404034</v>
      </c>
      <c r="F150" s="35">
        <v>8073</v>
      </c>
      <c r="G150" s="35">
        <v>3196</v>
      </c>
      <c r="H150" s="20">
        <f>uptake_in_those_aged_70_by_ccg98910[[#This Row],[Number of adults aged 66 vaccinated in quarter 1]]/uptake_in_those_aged_70_by_ccg98910[[#This Row],[Number of adults aged 66 eligible in quarter 1]]*100</f>
        <v>39.588752632230893</v>
      </c>
      <c r="I150" s="21">
        <v>7951</v>
      </c>
      <c r="J150" s="21">
        <v>291</v>
      </c>
      <c r="K150" s="20">
        <f>uptake_in_those_aged_70_by_ccg98910[[#This Row],[Number of adults aged 67 vaccinated in quarter 1]]/uptake_in_those_aged_70_by_ccg98910[[#This Row],[Number of adults aged 67 eligible in quarter 1]]*100</f>
        <v>3.6599169915733873</v>
      </c>
      <c r="L150" s="21">
        <v>7537</v>
      </c>
      <c r="M150" s="21">
        <v>174</v>
      </c>
      <c r="N150" s="25">
        <f>uptake_in_those_aged_70_by_ccg98910[[#This Row],[Number of adults aged 68 vaccinated in quarter 1]]/uptake_in_those_aged_70_by_ccg98910[[#This Row],[Number of adults aged 68 eligible in quarter 1]]*100</f>
        <v>2.3086108531245855</v>
      </c>
      <c r="O150" s="21">
        <v>7231</v>
      </c>
      <c r="P150" s="21">
        <v>220</v>
      </c>
      <c r="Q150" s="25">
        <f>uptake_in_those_aged_70_by_ccg98910[[#This Row],[Number of adults aged 69 vaccinated in quarter 1]]/uptake_in_those_aged_70_by_ccg98910[[#This Row],[Number of adults aged 69 eligible in quarter 1]]*100</f>
        <v>3.0424560918268564</v>
      </c>
      <c r="R150" s="21">
        <v>6813</v>
      </c>
      <c r="S150" s="21">
        <v>749</v>
      </c>
      <c r="T150" s="20">
        <f>uptake_in_those_aged_70_by_ccg98910[[#This Row],[Number of adults aged 70 vaccinated in quarter 1]]/uptake_in_those_aged_70_by_ccg98910[[#This Row],[Number of adults aged 70 eligible in quarter 1]]*100</f>
        <v>10.993688536621166</v>
      </c>
      <c r="U150" s="21">
        <v>6748</v>
      </c>
      <c r="V150" s="21">
        <v>3531</v>
      </c>
      <c r="W150" s="20">
        <f>uptake_in_those_aged_70_by_ccg98910[[#This Row],[Number of adults aged 71 vaccinated in quarter 1]]/uptake_in_those_aged_70_by_ccg98910[[#This Row],[Number of adults aged 71 eligible in quarter 1]]*100</f>
        <v>52.326615293420275</v>
      </c>
      <c r="X150" s="21">
        <v>6726</v>
      </c>
      <c r="Y150" s="21">
        <v>2246</v>
      </c>
      <c r="Z150" s="20">
        <f>uptake_in_those_aged_70_by_ccg98910[[#This Row],[Number of adults aged 72 vaccinated in quarter 1]]/uptake_in_those_aged_70_by_ccg98910[[#This Row],[Number of adults aged 72 eligible in quarter 1]]*100</f>
        <v>33.392804044008329</v>
      </c>
      <c r="AA150" s="21">
        <v>6248</v>
      </c>
      <c r="AB150" s="21">
        <v>1162</v>
      </c>
      <c r="AC150" s="20">
        <f>uptake_in_those_aged_70_by_ccg98910[[#This Row],[Number of adults aged 73 vaccinated in quarter 1]]/uptake_in_those_aged_70_by_ccg98910[[#This Row],[Number of adults aged 73 eligible in quarter 1]]*100</f>
        <v>18.597951344430218</v>
      </c>
      <c r="AD150" s="21">
        <v>6392</v>
      </c>
      <c r="AE150" s="21">
        <v>970</v>
      </c>
      <c r="AF150" s="20">
        <f>uptake_in_those_aged_70_by_ccg98910[[#This Row],[Number of adults aged 74 vaccinated in quarter 1]]/uptake_in_those_aged_70_by_ccg98910[[#This Row],[Number of adults aged 74 eligible in quarter 1]]*100</f>
        <v>15.175219023779723</v>
      </c>
      <c r="AG150" s="21">
        <v>6426</v>
      </c>
      <c r="AH150" s="21">
        <v>790</v>
      </c>
      <c r="AI150" s="20">
        <f>uptake_in_those_aged_70_by_ccg98910[[#This Row],[Number of adults aged 75 vaccinated in quarter 1]]/uptake_in_those_aged_70_by_ccg98910[[#This Row],[Number of adults aged 75 eligible in quarter 1]]*100</f>
        <v>12.29380641145347</v>
      </c>
      <c r="AJ150" s="21">
        <v>6472</v>
      </c>
      <c r="AK150" s="21">
        <v>620</v>
      </c>
      <c r="AL150" s="20">
        <f>uptake_in_those_aged_70_by_ccg98910[[#This Row],[Number of adults aged 76 vaccinated in quarter 1]]/uptake_in_those_aged_70_by_ccg98910[[#This Row],[Number of adults aged 76 eligible in quarter 1]]*100</f>
        <v>9.5797280593325098</v>
      </c>
      <c r="AM150" s="21">
        <v>6709</v>
      </c>
      <c r="AN150" s="21">
        <v>477</v>
      </c>
      <c r="AO150" s="25">
        <f>uptake_in_those_aged_70_by_ccg98910[[#This Row],[Number of adults aged 77 vaccinated in quarter 1]]/uptake_in_those_aged_70_by_ccg98910[[#This Row],[Number of adults aged 77 eligible in quarter 1]]*100</f>
        <v>7.1098524370248928</v>
      </c>
      <c r="AP150" s="21">
        <v>7104</v>
      </c>
      <c r="AQ150" s="21">
        <v>439</v>
      </c>
      <c r="AR150" s="20">
        <f>uptake_in_those_aged_70_by_ccg98910[[#This Row],[Number of adults aged 78 vaccinated in quarter 1]]/uptake_in_those_aged_70_by_ccg98910[[#This Row],[Number of adults aged 78 eligible in quarter 1]]*100</f>
        <v>6.1796171171171173</v>
      </c>
      <c r="AS150" s="21">
        <v>5582</v>
      </c>
      <c r="AT150" s="21">
        <v>251</v>
      </c>
      <c r="AU150" s="20">
        <f>uptake_in_those_aged_70_by_ccg98910[[#This Row],[Number of adults aged 79 vaccinated in quarter 1]]/uptake_in_those_aged_70_by_ccg98910[[#This Row],[Number of adults aged 79 eligible in quarter 1]]*100</f>
        <v>4.4965962020781083</v>
      </c>
      <c r="AV150" s="21">
        <v>5100</v>
      </c>
      <c r="AW150" s="21">
        <v>184</v>
      </c>
      <c r="AX150" s="25">
        <f>uptake_in_those_aged_70_by_ccg98910[[#This Row],[Number of adults aged 80 vaccinated in quarter 1]]/uptake_in_those_aged_70_by_ccg98910[[#This Row],[Number of adults aged 80 eligible in quarter 1]]*100</f>
        <v>3.607843137254902</v>
      </c>
    </row>
    <row r="151" spans="1:50" x14ac:dyDescent="0.2">
      <c r="A151" t="s">
        <v>616</v>
      </c>
      <c r="B151" t="s">
        <v>617</v>
      </c>
      <c r="C151">
        <v>10957</v>
      </c>
      <c r="D151">
        <v>576</v>
      </c>
      <c r="E151" s="20">
        <f>uptake_in_those_aged_70_by_ccg98910[[#This Row],[Number of adults aged 65 vaccinated in quarter 1]]/uptake_in_those_aged_70_by_ccg98910[[#This Row],[Number of adults aged 65 eligible in quarter 1]]*100</f>
        <v>5.2569133887012871</v>
      </c>
      <c r="F151" s="35">
        <v>10749</v>
      </c>
      <c r="G151" s="35">
        <v>3758</v>
      </c>
      <c r="H151" s="20">
        <f>uptake_in_those_aged_70_by_ccg98910[[#This Row],[Number of adults aged 66 vaccinated in quarter 1]]/uptake_in_those_aged_70_by_ccg98910[[#This Row],[Number of adults aged 66 eligible in quarter 1]]*100</f>
        <v>34.96139175737278</v>
      </c>
      <c r="I151" s="21">
        <v>10449</v>
      </c>
      <c r="J151" s="21">
        <v>324</v>
      </c>
      <c r="K151" s="20">
        <f>uptake_in_those_aged_70_by_ccg98910[[#This Row],[Number of adults aged 67 vaccinated in quarter 1]]/uptake_in_those_aged_70_by_ccg98910[[#This Row],[Number of adults aged 67 eligible in quarter 1]]*100</f>
        <v>3.1007751937984498</v>
      </c>
      <c r="L151" s="21">
        <v>9895</v>
      </c>
      <c r="M151" s="21">
        <v>161</v>
      </c>
      <c r="N151" s="25">
        <f>uptake_in_those_aged_70_by_ccg98910[[#This Row],[Number of adults aged 68 vaccinated in quarter 1]]/uptake_in_those_aged_70_by_ccg98910[[#This Row],[Number of adults aged 68 eligible in quarter 1]]*100</f>
        <v>1.6270843860535626</v>
      </c>
      <c r="O151" s="21">
        <v>9712</v>
      </c>
      <c r="P151" s="21">
        <v>159</v>
      </c>
      <c r="Q151" s="25">
        <f>uptake_in_those_aged_70_by_ccg98910[[#This Row],[Number of adults aged 69 vaccinated in quarter 1]]/uptake_in_those_aged_70_by_ccg98910[[#This Row],[Number of adults aged 69 eligible in quarter 1]]*100</f>
        <v>1.6371499176276771</v>
      </c>
      <c r="R151" s="21">
        <v>9225</v>
      </c>
      <c r="S151" s="21">
        <v>754</v>
      </c>
      <c r="T151" s="20">
        <f>uptake_in_those_aged_70_by_ccg98910[[#This Row],[Number of adults aged 70 vaccinated in quarter 1]]/uptake_in_those_aged_70_by_ccg98910[[#This Row],[Number of adults aged 70 eligible in quarter 1]]*100</f>
        <v>8.1734417344173451</v>
      </c>
      <c r="U151" s="21">
        <v>9293</v>
      </c>
      <c r="V151" s="21">
        <v>4337</v>
      </c>
      <c r="W151" s="20">
        <f>uptake_in_those_aged_70_by_ccg98910[[#This Row],[Number of adults aged 71 vaccinated in quarter 1]]/uptake_in_those_aged_70_by_ccg98910[[#This Row],[Number of adults aged 71 eligible in quarter 1]]*100</f>
        <v>46.66953621005058</v>
      </c>
      <c r="X151" s="21">
        <v>9186</v>
      </c>
      <c r="Y151" s="21">
        <v>2810</v>
      </c>
      <c r="Z151" s="20">
        <f>uptake_in_those_aged_70_by_ccg98910[[#This Row],[Number of adults aged 72 vaccinated in quarter 1]]/uptake_in_those_aged_70_by_ccg98910[[#This Row],[Number of adults aged 72 eligible in quarter 1]]*100</f>
        <v>30.59002830394078</v>
      </c>
      <c r="AA151" s="21">
        <v>8649</v>
      </c>
      <c r="AB151" s="21">
        <v>1554</v>
      </c>
      <c r="AC151" s="20">
        <f>uptake_in_those_aged_70_by_ccg98910[[#This Row],[Number of adults aged 73 vaccinated in quarter 1]]/uptake_in_those_aged_70_by_ccg98910[[#This Row],[Number of adults aged 73 eligible in quarter 1]]*100</f>
        <v>17.967395074575094</v>
      </c>
      <c r="AD151" s="21">
        <v>8686</v>
      </c>
      <c r="AE151" s="21">
        <v>1199</v>
      </c>
      <c r="AF151" s="20">
        <f>uptake_in_those_aged_70_by_ccg98910[[#This Row],[Number of adults aged 74 vaccinated in quarter 1]]/uptake_in_those_aged_70_by_ccg98910[[#This Row],[Number of adults aged 74 eligible in quarter 1]]*100</f>
        <v>13.803822242689384</v>
      </c>
      <c r="AG151" s="21">
        <v>8846</v>
      </c>
      <c r="AH151" s="21">
        <v>913</v>
      </c>
      <c r="AI151" s="20">
        <f>uptake_in_those_aged_70_by_ccg98910[[#This Row],[Number of adults aged 75 vaccinated in quarter 1]]/uptake_in_those_aged_70_by_ccg98910[[#This Row],[Number of adults aged 75 eligible in quarter 1]]*100</f>
        <v>10.321049061722814</v>
      </c>
      <c r="AJ151" s="21">
        <v>8940</v>
      </c>
      <c r="AK151" s="21">
        <v>695</v>
      </c>
      <c r="AL151" s="20">
        <f>uptake_in_those_aged_70_by_ccg98910[[#This Row],[Number of adults aged 76 vaccinated in quarter 1]]/uptake_in_those_aged_70_by_ccg98910[[#This Row],[Number of adults aged 76 eligible in quarter 1]]*100</f>
        <v>7.7740492170022364</v>
      </c>
      <c r="AM151" s="21">
        <v>9319</v>
      </c>
      <c r="AN151" s="21">
        <v>647</v>
      </c>
      <c r="AO151" s="25">
        <f>uptake_in_those_aged_70_by_ccg98910[[#This Row],[Number of adults aged 77 vaccinated in quarter 1]]/uptake_in_those_aged_70_by_ccg98910[[#This Row],[Number of adults aged 77 eligible in quarter 1]]*100</f>
        <v>6.942805021998069</v>
      </c>
      <c r="AP151" s="21">
        <v>10090</v>
      </c>
      <c r="AQ151" s="21">
        <v>544</v>
      </c>
      <c r="AR151" s="20">
        <f>uptake_in_those_aged_70_by_ccg98910[[#This Row],[Number of adults aged 78 vaccinated in quarter 1]]/uptake_in_those_aged_70_by_ccg98910[[#This Row],[Number of adults aged 78 eligible in quarter 1]]*100</f>
        <v>5.391476709613479</v>
      </c>
      <c r="AS151" s="21">
        <v>7682</v>
      </c>
      <c r="AT151" s="21">
        <v>352</v>
      </c>
      <c r="AU151" s="20">
        <f>uptake_in_those_aged_70_by_ccg98910[[#This Row],[Number of adults aged 79 vaccinated in quarter 1]]/uptake_in_those_aged_70_by_ccg98910[[#This Row],[Number of adults aged 79 eligible in quarter 1]]*100</f>
        <v>4.5821400676907054</v>
      </c>
      <c r="AV151" s="21">
        <v>7303</v>
      </c>
      <c r="AW151" s="21">
        <v>279</v>
      </c>
      <c r="AX151" s="25">
        <f>uptake_in_those_aged_70_by_ccg98910[[#This Row],[Number of adults aged 80 vaccinated in quarter 1]]/uptake_in_those_aged_70_by_ccg98910[[#This Row],[Number of adults aged 80 eligible in quarter 1]]*100</f>
        <v>3.8203478022730386</v>
      </c>
    </row>
    <row r="152" spans="1:50" x14ac:dyDescent="0.2">
      <c r="A152" t="s">
        <v>618</v>
      </c>
      <c r="B152" t="s">
        <v>619</v>
      </c>
      <c r="C152">
        <v>10459</v>
      </c>
      <c r="D152">
        <v>949</v>
      </c>
      <c r="E152" s="20">
        <f>uptake_in_those_aged_70_by_ccg98910[[#This Row],[Number of adults aged 65 vaccinated in quarter 1]]/uptake_in_those_aged_70_by_ccg98910[[#This Row],[Number of adults aged 65 eligible in quarter 1]]*100</f>
        <v>9.0735251936131558</v>
      </c>
      <c r="F152" s="35">
        <v>10536</v>
      </c>
      <c r="G152" s="35">
        <v>4784</v>
      </c>
      <c r="H152" s="20">
        <f>uptake_in_those_aged_70_by_ccg98910[[#This Row],[Number of adults aged 66 vaccinated in quarter 1]]/uptake_in_those_aged_70_by_ccg98910[[#This Row],[Number of adults aged 66 eligible in quarter 1]]*100</f>
        <v>45.406226271829922</v>
      </c>
      <c r="I152" s="21">
        <v>10335</v>
      </c>
      <c r="J152" s="21">
        <v>223</v>
      </c>
      <c r="K152" s="20">
        <f>uptake_in_those_aged_70_by_ccg98910[[#This Row],[Number of adults aged 67 vaccinated in quarter 1]]/uptake_in_those_aged_70_by_ccg98910[[#This Row],[Number of adults aged 67 eligible in quarter 1]]*100</f>
        <v>2.157716497339139</v>
      </c>
      <c r="L152" s="21">
        <v>9953</v>
      </c>
      <c r="M152" s="21">
        <v>212</v>
      </c>
      <c r="N152" s="25">
        <f>uptake_in_those_aged_70_by_ccg98910[[#This Row],[Number of adults aged 68 vaccinated in quarter 1]]/uptake_in_those_aged_70_by_ccg98910[[#This Row],[Number of adults aged 68 eligible in quarter 1]]*100</f>
        <v>2.1300110519441375</v>
      </c>
      <c r="O152" s="21">
        <v>9475</v>
      </c>
      <c r="P152" s="21">
        <v>211</v>
      </c>
      <c r="Q152" s="25">
        <f>uptake_in_those_aged_70_by_ccg98910[[#This Row],[Number of adults aged 69 vaccinated in quarter 1]]/uptake_in_those_aged_70_by_ccg98910[[#This Row],[Number of adults aged 69 eligible in quarter 1]]*100</f>
        <v>2.2269129287598943</v>
      </c>
      <c r="R152" s="21">
        <v>9175</v>
      </c>
      <c r="S152" s="21">
        <v>1154</v>
      </c>
      <c r="T152" s="20">
        <f>uptake_in_those_aged_70_by_ccg98910[[#This Row],[Number of adults aged 70 vaccinated in quarter 1]]/uptake_in_those_aged_70_by_ccg98910[[#This Row],[Number of adults aged 70 eligible in quarter 1]]*100</f>
        <v>12.577656675749319</v>
      </c>
      <c r="U152" s="21">
        <v>9264</v>
      </c>
      <c r="V152" s="21">
        <v>5282</v>
      </c>
      <c r="W152" s="20">
        <f>uptake_in_those_aged_70_by_ccg98910[[#This Row],[Number of adults aged 71 vaccinated in quarter 1]]/uptake_in_those_aged_70_by_ccg98910[[#This Row],[Number of adults aged 71 eligible in quarter 1]]*100</f>
        <v>57.016407599309147</v>
      </c>
      <c r="X152" s="21">
        <v>9262</v>
      </c>
      <c r="Y152" s="21">
        <v>2123</v>
      </c>
      <c r="Z152" s="20">
        <f>uptake_in_those_aged_70_by_ccg98910[[#This Row],[Number of adults aged 72 vaccinated in quarter 1]]/uptake_in_those_aged_70_by_ccg98910[[#This Row],[Number of adults aged 72 eligible in quarter 1]]*100</f>
        <v>22.921615201900238</v>
      </c>
      <c r="AA152" s="21">
        <v>8808</v>
      </c>
      <c r="AB152" s="21">
        <v>1316</v>
      </c>
      <c r="AC152" s="20">
        <f>uptake_in_those_aged_70_by_ccg98910[[#This Row],[Number of adults aged 73 vaccinated in quarter 1]]/uptake_in_those_aged_70_by_ccg98910[[#This Row],[Number of adults aged 73 eligible in quarter 1]]*100</f>
        <v>14.940962761126251</v>
      </c>
      <c r="AD152" s="21">
        <v>9045</v>
      </c>
      <c r="AE152" s="21">
        <v>1097</v>
      </c>
      <c r="AF152" s="20">
        <f>uptake_in_those_aged_70_by_ccg98910[[#This Row],[Number of adults aged 74 vaccinated in quarter 1]]/uptake_in_those_aged_70_by_ccg98910[[#This Row],[Number of adults aged 74 eligible in quarter 1]]*100</f>
        <v>12.128247650635711</v>
      </c>
      <c r="AG152" s="21">
        <v>9060</v>
      </c>
      <c r="AH152" s="21">
        <v>879</v>
      </c>
      <c r="AI152" s="20">
        <f>uptake_in_those_aged_70_by_ccg98910[[#This Row],[Number of adults aged 75 vaccinated in quarter 1]]/uptake_in_those_aged_70_by_ccg98910[[#This Row],[Number of adults aged 75 eligible in quarter 1]]*100</f>
        <v>9.701986754966887</v>
      </c>
      <c r="AJ152" s="21">
        <v>9288</v>
      </c>
      <c r="AK152" s="21">
        <v>750</v>
      </c>
      <c r="AL152" s="20">
        <f>uptake_in_those_aged_70_by_ccg98910[[#This Row],[Number of adults aged 76 vaccinated in quarter 1]]/uptake_in_those_aged_70_by_ccg98910[[#This Row],[Number of adults aged 76 eligible in quarter 1]]*100</f>
        <v>8.0749354005167966</v>
      </c>
      <c r="AM152" s="21">
        <v>9629</v>
      </c>
      <c r="AN152" s="21">
        <v>603</v>
      </c>
      <c r="AO152" s="25">
        <f>uptake_in_those_aged_70_by_ccg98910[[#This Row],[Number of adults aged 77 vaccinated in quarter 1]]/uptake_in_those_aged_70_by_ccg98910[[#This Row],[Number of adults aged 77 eligible in quarter 1]]*100</f>
        <v>6.2623325371274268</v>
      </c>
      <c r="AP152" s="21">
        <v>11093</v>
      </c>
      <c r="AQ152" s="21">
        <v>627</v>
      </c>
      <c r="AR152" s="20">
        <f>uptake_in_those_aged_70_by_ccg98910[[#This Row],[Number of adults aged 78 vaccinated in quarter 1]]/uptake_in_those_aged_70_by_ccg98910[[#This Row],[Number of adults aged 78 eligible in quarter 1]]*100</f>
        <v>5.6522131073650046</v>
      </c>
      <c r="AS152" s="21">
        <v>8383</v>
      </c>
      <c r="AT152" s="21">
        <v>454</v>
      </c>
      <c r="AU152" s="20">
        <f>uptake_in_those_aged_70_by_ccg98910[[#This Row],[Number of adults aged 79 vaccinated in quarter 1]]/uptake_in_those_aged_70_by_ccg98910[[#This Row],[Number of adults aged 79 eligible in quarter 1]]*100</f>
        <v>5.4157222951210784</v>
      </c>
      <c r="AV152" s="21">
        <v>7422</v>
      </c>
      <c r="AW152" s="21">
        <v>300</v>
      </c>
      <c r="AX152" s="25">
        <f>uptake_in_those_aged_70_by_ccg98910[[#This Row],[Number of adults aged 80 vaccinated in quarter 1]]/uptake_in_those_aged_70_by_ccg98910[[#This Row],[Number of adults aged 80 eligible in quarter 1]]*100</f>
        <v>4.0420371867421183</v>
      </c>
    </row>
    <row r="153" spans="1:50" x14ac:dyDescent="0.2">
      <c r="A153" t="s">
        <v>620</v>
      </c>
      <c r="B153" t="s">
        <v>621</v>
      </c>
      <c r="C153">
        <v>14383</v>
      </c>
      <c r="D153">
        <v>824</v>
      </c>
      <c r="E153" s="20">
        <f>uptake_in_those_aged_70_by_ccg98910[[#This Row],[Number of adults aged 65 vaccinated in quarter 1]]/uptake_in_those_aged_70_by_ccg98910[[#This Row],[Number of adults aged 65 eligible in quarter 1]]*100</f>
        <v>5.7289856080094559</v>
      </c>
      <c r="F153" s="35">
        <v>13969</v>
      </c>
      <c r="G153" s="35">
        <v>4919</v>
      </c>
      <c r="H153" s="20">
        <f>uptake_in_those_aged_70_by_ccg98910[[#This Row],[Number of adults aged 66 vaccinated in quarter 1]]/uptake_in_those_aged_70_by_ccg98910[[#This Row],[Number of adults aged 66 eligible in quarter 1]]*100</f>
        <v>35.213687450783873</v>
      </c>
      <c r="I153" s="21">
        <v>13022</v>
      </c>
      <c r="J153" s="21">
        <v>416</v>
      </c>
      <c r="K153" s="20">
        <f>uptake_in_those_aged_70_by_ccg98910[[#This Row],[Number of adults aged 67 vaccinated in quarter 1]]/uptake_in_those_aged_70_by_ccg98910[[#This Row],[Number of adults aged 67 eligible in quarter 1]]*100</f>
        <v>3.1945937643987099</v>
      </c>
      <c r="L153" s="21">
        <v>12637</v>
      </c>
      <c r="M153" s="21">
        <v>247</v>
      </c>
      <c r="N153" s="25">
        <f>uptake_in_those_aged_70_by_ccg98910[[#This Row],[Number of adults aged 68 vaccinated in quarter 1]]/uptake_in_those_aged_70_by_ccg98910[[#This Row],[Number of adults aged 68 eligible in quarter 1]]*100</f>
        <v>1.9545778270159058</v>
      </c>
      <c r="O153" s="21">
        <v>12039</v>
      </c>
      <c r="P153" s="21">
        <v>249</v>
      </c>
      <c r="Q153" s="25">
        <f>uptake_in_those_aged_70_by_ccg98910[[#This Row],[Number of adults aged 69 vaccinated in quarter 1]]/uptake_in_those_aged_70_by_ccg98910[[#This Row],[Number of adults aged 69 eligible in quarter 1]]*100</f>
        <v>2.0682780961873908</v>
      </c>
      <c r="R153" s="21">
        <v>11495</v>
      </c>
      <c r="S153" s="21">
        <v>1089</v>
      </c>
      <c r="T153" s="20">
        <f>uptake_in_those_aged_70_by_ccg98910[[#This Row],[Number of adults aged 70 vaccinated in quarter 1]]/uptake_in_those_aged_70_by_ccg98910[[#This Row],[Number of adults aged 70 eligible in quarter 1]]*100</f>
        <v>9.4736842105263168</v>
      </c>
      <c r="U153" s="21">
        <v>11084</v>
      </c>
      <c r="V153" s="21">
        <v>5353</v>
      </c>
      <c r="W153" s="20">
        <f>uptake_in_those_aged_70_by_ccg98910[[#This Row],[Number of adults aged 71 vaccinated in quarter 1]]/uptake_in_those_aged_70_by_ccg98910[[#This Row],[Number of adults aged 71 eligible in quarter 1]]*100</f>
        <v>48.294839408155902</v>
      </c>
      <c r="X153" s="21">
        <v>11155</v>
      </c>
      <c r="Y153" s="21">
        <v>3544</v>
      </c>
      <c r="Z153" s="20">
        <f>uptake_in_those_aged_70_by_ccg98910[[#This Row],[Number of adults aged 72 vaccinated in quarter 1]]/uptake_in_those_aged_70_by_ccg98910[[#This Row],[Number of adults aged 72 eligible in quarter 1]]*100</f>
        <v>31.770506499327656</v>
      </c>
      <c r="AA153" s="21">
        <v>10686</v>
      </c>
      <c r="AB153" s="21">
        <v>1915</v>
      </c>
      <c r="AC153" s="20">
        <f>uptake_in_those_aged_70_by_ccg98910[[#This Row],[Number of adults aged 73 vaccinated in quarter 1]]/uptake_in_those_aged_70_by_ccg98910[[#This Row],[Number of adults aged 73 eligible in quarter 1]]*100</f>
        <v>17.920643833052594</v>
      </c>
      <c r="AD153" s="21">
        <v>10675</v>
      </c>
      <c r="AE153" s="21">
        <v>1456</v>
      </c>
      <c r="AF153" s="20">
        <f>uptake_in_those_aged_70_by_ccg98910[[#This Row],[Number of adults aged 74 vaccinated in quarter 1]]/uptake_in_those_aged_70_by_ccg98910[[#This Row],[Number of adults aged 74 eligible in quarter 1]]*100</f>
        <v>13.639344262295083</v>
      </c>
      <c r="AG153" s="21">
        <v>10634</v>
      </c>
      <c r="AH153" s="21">
        <v>1201</v>
      </c>
      <c r="AI153" s="20">
        <f>uptake_in_those_aged_70_by_ccg98910[[#This Row],[Number of adults aged 75 vaccinated in quarter 1]]/uptake_in_those_aged_70_by_ccg98910[[#This Row],[Number of adults aged 75 eligible in quarter 1]]*100</f>
        <v>11.293962760955425</v>
      </c>
      <c r="AJ153" s="21">
        <v>10878</v>
      </c>
      <c r="AK153" s="21">
        <v>907</v>
      </c>
      <c r="AL153" s="20">
        <f>uptake_in_those_aged_70_by_ccg98910[[#This Row],[Number of adults aged 76 vaccinated in quarter 1]]/uptake_in_those_aged_70_by_ccg98910[[#This Row],[Number of adults aged 76 eligible in quarter 1]]*100</f>
        <v>8.3379297665011958</v>
      </c>
      <c r="AM153" s="21">
        <v>11429</v>
      </c>
      <c r="AN153" s="21">
        <v>749</v>
      </c>
      <c r="AO153" s="25">
        <f>uptake_in_those_aged_70_by_ccg98910[[#This Row],[Number of adults aged 77 vaccinated in quarter 1]]/uptake_in_those_aged_70_by_ccg98910[[#This Row],[Number of adults aged 77 eligible in quarter 1]]*100</f>
        <v>6.5535042435908659</v>
      </c>
      <c r="AP153" s="21">
        <v>12569</v>
      </c>
      <c r="AQ153" s="21">
        <v>692</v>
      </c>
      <c r="AR153" s="20">
        <f>uptake_in_those_aged_70_by_ccg98910[[#This Row],[Number of adults aged 78 vaccinated in quarter 1]]/uptake_in_those_aged_70_by_ccg98910[[#This Row],[Number of adults aged 78 eligible in quarter 1]]*100</f>
        <v>5.5056090381096352</v>
      </c>
      <c r="AS153" s="21">
        <v>10240</v>
      </c>
      <c r="AT153" s="21">
        <v>439</v>
      </c>
      <c r="AU153" s="20">
        <f>uptake_in_those_aged_70_by_ccg98910[[#This Row],[Number of adults aged 79 vaccinated in quarter 1]]/uptake_in_those_aged_70_by_ccg98910[[#This Row],[Number of adults aged 79 eligible in quarter 1]]*100</f>
        <v>4.287109375</v>
      </c>
      <c r="AV153" s="21">
        <v>8796</v>
      </c>
      <c r="AW153" s="21">
        <v>321</v>
      </c>
      <c r="AX153" s="25">
        <f>uptake_in_those_aged_70_by_ccg98910[[#This Row],[Number of adults aged 80 vaccinated in quarter 1]]/uptake_in_those_aged_70_by_ccg98910[[#This Row],[Number of adults aged 80 eligible in quarter 1]]*100</f>
        <v>3.6493860845839019</v>
      </c>
    </row>
    <row r="154" spans="1:50" x14ac:dyDescent="0.2">
      <c r="A154" t="s">
        <v>622</v>
      </c>
      <c r="B154" t="s">
        <v>623</v>
      </c>
      <c r="C154">
        <v>7503</v>
      </c>
      <c r="D154">
        <v>517</v>
      </c>
      <c r="E154" s="20">
        <f>uptake_in_those_aged_70_by_ccg98910[[#This Row],[Number of adults aged 65 vaccinated in quarter 1]]/uptake_in_those_aged_70_by_ccg98910[[#This Row],[Number of adults aged 65 eligible in quarter 1]]*100</f>
        <v>6.8905771024923359</v>
      </c>
      <c r="F154" s="35">
        <v>7253</v>
      </c>
      <c r="G154" s="35">
        <v>2858</v>
      </c>
      <c r="H154" s="20">
        <f>uptake_in_those_aged_70_by_ccg98910[[#This Row],[Number of adults aged 66 vaccinated in quarter 1]]/uptake_in_those_aged_70_by_ccg98910[[#This Row],[Number of adults aged 66 eligible in quarter 1]]*100</f>
        <v>39.404384392665101</v>
      </c>
      <c r="I154" s="21">
        <v>6940</v>
      </c>
      <c r="J154" s="21">
        <v>273</v>
      </c>
      <c r="K154" s="20">
        <f>uptake_in_those_aged_70_by_ccg98910[[#This Row],[Number of adults aged 67 vaccinated in quarter 1]]/uptake_in_those_aged_70_by_ccg98910[[#This Row],[Number of adults aged 67 eligible in quarter 1]]*100</f>
        <v>3.9337175792507209</v>
      </c>
      <c r="L154" s="21">
        <v>6878</v>
      </c>
      <c r="M154" s="21">
        <v>134</v>
      </c>
      <c r="N154" s="25">
        <f>uptake_in_those_aged_70_by_ccg98910[[#This Row],[Number of adults aged 68 vaccinated in quarter 1]]/uptake_in_those_aged_70_by_ccg98910[[#This Row],[Number of adults aged 68 eligible in quarter 1]]*100</f>
        <v>1.9482407676650189</v>
      </c>
      <c r="O154" s="21">
        <v>6396</v>
      </c>
      <c r="P154" s="21">
        <v>139</v>
      </c>
      <c r="Q154" s="25">
        <f>uptake_in_those_aged_70_by_ccg98910[[#This Row],[Number of adults aged 69 vaccinated in quarter 1]]/uptake_in_those_aged_70_by_ccg98910[[#This Row],[Number of adults aged 69 eligible in quarter 1]]*100</f>
        <v>2.1732332707942463</v>
      </c>
      <c r="R154" s="21">
        <v>6232</v>
      </c>
      <c r="S154" s="21">
        <v>681</v>
      </c>
      <c r="T154" s="20">
        <f>uptake_in_those_aged_70_by_ccg98910[[#This Row],[Number of adults aged 70 vaccinated in quarter 1]]/uptake_in_those_aged_70_by_ccg98910[[#This Row],[Number of adults aged 70 eligible in quarter 1]]*100</f>
        <v>10.927471116816431</v>
      </c>
      <c r="U154" s="21">
        <v>6171</v>
      </c>
      <c r="V154" s="21">
        <v>3157</v>
      </c>
      <c r="W154" s="20">
        <f>uptake_in_those_aged_70_by_ccg98910[[#This Row],[Number of adults aged 71 vaccinated in quarter 1]]/uptake_in_those_aged_70_by_ccg98910[[#This Row],[Number of adults aged 71 eligible in quarter 1]]*100</f>
        <v>51.158645276292333</v>
      </c>
      <c r="X154" s="21">
        <v>5993</v>
      </c>
      <c r="Y154" s="21">
        <v>1735</v>
      </c>
      <c r="Z154" s="20">
        <f>uptake_in_those_aged_70_by_ccg98910[[#This Row],[Number of adults aged 72 vaccinated in quarter 1]]/uptake_in_those_aged_70_by_ccg98910[[#This Row],[Number of adults aged 72 eligible in quarter 1]]*100</f>
        <v>28.950442182546304</v>
      </c>
      <c r="AA154" s="21">
        <v>5952</v>
      </c>
      <c r="AB154" s="21">
        <v>988</v>
      </c>
      <c r="AC154" s="20">
        <f>uptake_in_those_aged_70_by_ccg98910[[#This Row],[Number of adults aged 73 vaccinated in quarter 1]]/uptake_in_those_aged_70_by_ccg98910[[#This Row],[Number of adults aged 73 eligible in quarter 1]]*100</f>
        <v>16.599462365591396</v>
      </c>
      <c r="AD154" s="21">
        <v>5994</v>
      </c>
      <c r="AE154" s="21">
        <v>757</v>
      </c>
      <c r="AF154" s="20">
        <f>uptake_in_those_aged_70_by_ccg98910[[#This Row],[Number of adults aged 74 vaccinated in quarter 1]]/uptake_in_those_aged_70_by_ccg98910[[#This Row],[Number of adults aged 74 eligible in quarter 1]]*100</f>
        <v>12.629295962629298</v>
      </c>
      <c r="AG154" s="21">
        <v>5939</v>
      </c>
      <c r="AH154" s="21">
        <v>635</v>
      </c>
      <c r="AI154" s="20">
        <f>uptake_in_those_aged_70_by_ccg98910[[#This Row],[Number of adults aged 75 vaccinated in quarter 1]]/uptake_in_those_aged_70_by_ccg98910[[#This Row],[Number of adults aged 75 eligible in quarter 1]]*100</f>
        <v>10.692035696245158</v>
      </c>
      <c r="AJ154" s="21">
        <v>6163</v>
      </c>
      <c r="AK154" s="21">
        <v>500</v>
      </c>
      <c r="AL154" s="20">
        <f>uptake_in_those_aged_70_by_ccg98910[[#This Row],[Number of adults aged 76 vaccinated in quarter 1]]/uptake_in_those_aged_70_by_ccg98910[[#This Row],[Number of adults aged 76 eligible in quarter 1]]*100</f>
        <v>8.1129320136297256</v>
      </c>
      <c r="AM154" s="21">
        <v>6199</v>
      </c>
      <c r="AN154" s="21">
        <v>363</v>
      </c>
      <c r="AO154" s="25">
        <f>uptake_in_those_aged_70_by_ccg98910[[#This Row],[Number of adults aged 77 vaccinated in quarter 1]]/uptake_in_those_aged_70_by_ccg98910[[#This Row],[Number of adults aged 77 eligible in quarter 1]]*100</f>
        <v>5.855783190837232</v>
      </c>
      <c r="AP154" s="21">
        <v>6635</v>
      </c>
      <c r="AQ154" s="21">
        <v>340</v>
      </c>
      <c r="AR154" s="20">
        <f>uptake_in_those_aged_70_by_ccg98910[[#This Row],[Number of adults aged 78 vaccinated in quarter 1]]/uptake_in_those_aged_70_by_ccg98910[[#This Row],[Number of adults aged 78 eligible in quarter 1]]*100</f>
        <v>5.124340617935192</v>
      </c>
      <c r="AS154" s="21">
        <v>5368</v>
      </c>
      <c r="AT154" s="21">
        <v>206</v>
      </c>
      <c r="AU154" s="20">
        <f>uptake_in_those_aged_70_by_ccg98910[[#This Row],[Number of adults aged 79 vaccinated in quarter 1]]/uptake_in_those_aged_70_by_ccg98910[[#This Row],[Number of adults aged 79 eligible in quarter 1]]*100</f>
        <v>3.8375558867362143</v>
      </c>
      <c r="AV154" s="21">
        <v>5062</v>
      </c>
      <c r="AW154" s="21">
        <v>173</v>
      </c>
      <c r="AX154" s="25">
        <f>uptake_in_those_aged_70_by_ccg98910[[#This Row],[Number of adults aged 80 vaccinated in quarter 1]]/uptake_in_those_aged_70_by_ccg98910[[#This Row],[Number of adults aged 80 eligible in quarter 1]]*100</f>
        <v>3.4176214934808371</v>
      </c>
    </row>
    <row r="155" spans="1:50" x14ac:dyDescent="0.2">
      <c r="A155" t="s">
        <v>624</v>
      </c>
      <c r="B155" t="s">
        <v>625</v>
      </c>
      <c r="C155">
        <v>11646</v>
      </c>
      <c r="D155">
        <v>707</v>
      </c>
      <c r="E155" s="20">
        <f>uptake_in_those_aged_70_by_ccg98910[[#This Row],[Number of adults aged 65 vaccinated in quarter 1]]/uptake_in_those_aged_70_by_ccg98910[[#This Row],[Number of adults aged 65 eligible in quarter 1]]*100</f>
        <v>6.0707539069208307</v>
      </c>
      <c r="F155" s="35">
        <v>11444</v>
      </c>
      <c r="G155" s="35">
        <v>4576</v>
      </c>
      <c r="H155" s="20">
        <f>uptake_in_those_aged_70_by_ccg98910[[#This Row],[Number of adults aged 66 vaccinated in quarter 1]]/uptake_in_those_aged_70_by_ccg98910[[#This Row],[Number of adults aged 66 eligible in quarter 1]]*100</f>
        <v>39.986018874519395</v>
      </c>
      <c r="I155" s="21">
        <v>11181</v>
      </c>
      <c r="J155" s="21">
        <v>269</v>
      </c>
      <c r="K155" s="20">
        <f>uptake_in_those_aged_70_by_ccg98910[[#This Row],[Number of adults aged 67 vaccinated in quarter 1]]/uptake_in_those_aged_70_by_ccg98910[[#This Row],[Number of adults aged 67 eligible in quarter 1]]*100</f>
        <v>2.4058670959663715</v>
      </c>
      <c r="L155" s="21">
        <v>10568</v>
      </c>
      <c r="M155" s="21">
        <v>155</v>
      </c>
      <c r="N155" s="25">
        <f>uptake_in_those_aged_70_by_ccg98910[[#This Row],[Number of adults aged 68 vaccinated in quarter 1]]/uptake_in_those_aged_70_by_ccg98910[[#This Row],[Number of adults aged 68 eligible in quarter 1]]*100</f>
        <v>1.4666919000757002</v>
      </c>
      <c r="O155" s="21">
        <v>10288</v>
      </c>
      <c r="P155" s="21">
        <v>200</v>
      </c>
      <c r="Q155" s="25">
        <f>uptake_in_those_aged_70_by_ccg98910[[#This Row],[Number of adults aged 69 vaccinated in quarter 1]]/uptake_in_those_aged_70_by_ccg98910[[#This Row],[Number of adults aged 69 eligible in quarter 1]]*100</f>
        <v>1.9440124416796267</v>
      </c>
      <c r="R155" s="21">
        <v>9872</v>
      </c>
      <c r="S155" s="21">
        <v>1045</v>
      </c>
      <c r="T155" s="20">
        <f>uptake_in_those_aged_70_by_ccg98910[[#This Row],[Number of adults aged 70 vaccinated in quarter 1]]/uptake_in_those_aged_70_by_ccg98910[[#This Row],[Number of adults aged 70 eligible in quarter 1]]*100</f>
        <v>10.585494327390601</v>
      </c>
      <c r="U155" s="21">
        <v>9857</v>
      </c>
      <c r="V155" s="21">
        <v>4967</v>
      </c>
      <c r="W155" s="20">
        <f>uptake_in_those_aged_70_by_ccg98910[[#This Row],[Number of adults aged 71 vaccinated in quarter 1]]/uptake_in_those_aged_70_by_ccg98910[[#This Row],[Number of adults aged 71 eligible in quarter 1]]*100</f>
        <v>50.390585370802476</v>
      </c>
      <c r="X155" s="21">
        <v>9632</v>
      </c>
      <c r="Y155" s="21">
        <v>2844</v>
      </c>
      <c r="Z155" s="20">
        <f>uptake_in_those_aged_70_by_ccg98910[[#This Row],[Number of adults aged 72 vaccinated in quarter 1]]/uptake_in_those_aged_70_by_ccg98910[[#This Row],[Number of adults aged 72 eligible in quarter 1]]*100</f>
        <v>29.526578073089699</v>
      </c>
      <c r="AA155" s="21">
        <v>9337</v>
      </c>
      <c r="AB155" s="21">
        <v>1824</v>
      </c>
      <c r="AC155" s="20">
        <f>uptake_in_those_aged_70_by_ccg98910[[#This Row],[Number of adults aged 73 vaccinated in quarter 1]]/uptake_in_those_aged_70_by_ccg98910[[#This Row],[Number of adults aged 73 eligible in quarter 1]]*100</f>
        <v>19.535182606833029</v>
      </c>
      <c r="AD155" s="21">
        <v>9330</v>
      </c>
      <c r="AE155" s="21">
        <v>1323</v>
      </c>
      <c r="AF155" s="20">
        <f>uptake_in_those_aged_70_by_ccg98910[[#This Row],[Number of adults aged 74 vaccinated in quarter 1]]/uptake_in_those_aged_70_by_ccg98910[[#This Row],[Number of adults aged 74 eligible in quarter 1]]*100</f>
        <v>14.180064308681672</v>
      </c>
      <c r="AG155" s="21">
        <v>9436</v>
      </c>
      <c r="AH155" s="21">
        <v>1025</v>
      </c>
      <c r="AI155" s="20">
        <f>uptake_in_those_aged_70_by_ccg98910[[#This Row],[Number of adults aged 75 vaccinated in quarter 1]]/uptake_in_those_aged_70_by_ccg98910[[#This Row],[Number of adults aged 75 eligible in quarter 1]]*100</f>
        <v>10.862653666807971</v>
      </c>
      <c r="AJ155" s="21">
        <v>9807</v>
      </c>
      <c r="AK155" s="21">
        <v>783</v>
      </c>
      <c r="AL155" s="20">
        <f>uptake_in_those_aged_70_by_ccg98910[[#This Row],[Number of adults aged 76 vaccinated in quarter 1]]/uptake_in_those_aged_70_by_ccg98910[[#This Row],[Number of adults aged 76 eligible in quarter 1]]*100</f>
        <v>7.9840929947996324</v>
      </c>
      <c r="AM155" s="21">
        <v>10367</v>
      </c>
      <c r="AN155" s="21">
        <v>684</v>
      </c>
      <c r="AO155" s="25">
        <f>uptake_in_those_aged_70_by_ccg98910[[#This Row],[Number of adults aged 77 vaccinated in quarter 1]]/uptake_in_those_aged_70_by_ccg98910[[#This Row],[Number of adults aged 77 eligible in quarter 1]]*100</f>
        <v>6.5978585897559565</v>
      </c>
      <c r="AP155" s="21">
        <v>11509</v>
      </c>
      <c r="AQ155" s="21">
        <v>656</v>
      </c>
      <c r="AR155" s="20">
        <f>uptake_in_those_aged_70_by_ccg98910[[#This Row],[Number of adults aged 78 vaccinated in quarter 1]]/uptake_in_those_aged_70_by_ccg98910[[#This Row],[Number of adults aged 78 eligible in quarter 1]]*100</f>
        <v>5.6998870449213657</v>
      </c>
      <c r="AS155" s="21">
        <v>9018</v>
      </c>
      <c r="AT155" s="21">
        <v>385</v>
      </c>
      <c r="AU155" s="20">
        <f>uptake_in_those_aged_70_by_ccg98910[[#This Row],[Number of adults aged 79 vaccinated in quarter 1]]/uptake_in_those_aged_70_by_ccg98910[[#This Row],[Number of adults aged 79 eligible in quarter 1]]*100</f>
        <v>4.2692392991794188</v>
      </c>
      <c r="AV155" s="21">
        <v>8012</v>
      </c>
      <c r="AW155" s="21">
        <v>281</v>
      </c>
      <c r="AX155" s="25">
        <f>uptake_in_those_aged_70_by_ccg98910[[#This Row],[Number of adults aged 80 vaccinated in quarter 1]]/uptake_in_those_aged_70_by_ccg98910[[#This Row],[Number of adults aged 80 eligible in quarter 1]]*100</f>
        <v>3.5072391412880681</v>
      </c>
    </row>
    <row r="156" spans="1:50" x14ac:dyDescent="0.2">
      <c r="A156" t="s">
        <v>626</v>
      </c>
      <c r="B156" t="s">
        <v>627</v>
      </c>
      <c r="C156">
        <v>7973</v>
      </c>
      <c r="D156">
        <v>524</v>
      </c>
      <c r="E156" s="20">
        <f>uptake_in_those_aged_70_by_ccg98910[[#This Row],[Number of adults aged 65 vaccinated in quarter 1]]/uptake_in_those_aged_70_by_ccg98910[[#This Row],[Number of adults aged 65 eligible in quarter 1]]*100</f>
        <v>6.5721811112504707</v>
      </c>
      <c r="F156" s="35">
        <v>7927</v>
      </c>
      <c r="G156" s="35">
        <v>3073</v>
      </c>
      <c r="H156" s="20">
        <f>uptake_in_those_aged_70_by_ccg98910[[#This Row],[Number of adults aged 66 vaccinated in quarter 1]]/uptake_in_those_aged_70_by_ccg98910[[#This Row],[Number of adults aged 66 eligible in quarter 1]]*100</f>
        <v>38.766241957865525</v>
      </c>
      <c r="I156" s="21">
        <v>7577</v>
      </c>
      <c r="J156" s="21">
        <v>284</v>
      </c>
      <c r="K156" s="20">
        <f>uptake_in_those_aged_70_by_ccg98910[[#This Row],[Number of adults aged 67 vaccinated in quarter 1]]/uptake_in_those_aged_70_by_ccg98910[[#This Row],[Number of adults aged 67 eligible in quarter 1]]*100</f>
        <v>3.7481852976111916</v>
      </c>
      <c r="L156" s="21">
        <v>7328</v>
      </c>
      <c r="M156" s="21">
        <v>157</v>
      </c>
      <c r="N156" s="25">
        <f>uptake_in_those_aged_70_by_ccg98910[[#This Row],[Number of adults aged 68 vaccinated in quarter 1]]/uptake_in_those_aged_70_by_ccg98910[[#This Row],[Number of adults aged 68 eligible in quarter 1]]*100</f>
        <v>2.142467248908297</v>
      </c>
      <c r="O156" s="21">
        <v>7061</v>
      </c>
      <c r="P156" s="21">
        <v>180</v>
      </c>
      <c r="Q156" s="25">
        <f>uptake_in_those_aged_70_by_ccg98910[[#This Row],[Number of adults aged 69 vaccinated in quarter 1]]/uptake_in_those_aged_70_by_ccg98910[[#This Row],[Number of adults aged 69 eligible in quarter 1]]*100</f>
        <v>2.549213992352358</v>
      </c>
      <c r="R156" s="21">
        <v>6816</v>
      </c>
      <c r="S156" s="21">
        <v>724</v>
      </c>
      <c r="T156" s="20">
        <f>uptake_in_those_aged_70_by_ccg98910[[#This Row],[Number of adults aged 70 vaccinated in quarter 1]]/uptake_in_those_aged_70_by_ccg98910[[#This Row],[Number of adults aged 70 eligible in quarter 1]]*100</f>
        <v>10.622065727699532</v>
      </c>
      <c r="U156" s="21">
        <v>6993</v>
      </c>
      <c r="V156" s="21">
        <v>3558</v>
      </c>
      <c r="W156" s="20">
        <f>uptake_in_those_aged_70_by_ccg98910[[#This Row],[Number of adults aged 71 vaccinated in quarter 1]]/uptake_in_those_aged_70_by_ccg98910[[#This Row],[Number of adults aged 71 eligible in quarter 1]]*100</f>
        <v>50.879450879450886</v>
      </c>
      <c r="X156" s="21">
        <v>7040</v>
      </c>
      <c r="Y156" s="21">
        <v>2179</v>
      </c>
      <c r="Z156" s="20">
        <f>uptake_in_those_aged_70_by_ccg98910[[#This Row],[Number of adults aged 72 vaccinated in quarter 1]]/uptake_in_those_aged_70_by_ccg98910[[#This Row],[Number of adults aged 72 eligible in quarter 1]]*100</f>
        <v>30.951704545454543</v>
      </c>
      <c r="AA156" s="21">
        <v>6759</v>
      </c>
      <c r="AB156" s="21">
        <v>1251</v>
      </c>
      <c r="AC156" s="20">
        <f>uptake_in_those_aged_70_by_ccg98910[[#This Row],[Number of adults aged 73 vaccinated in quarter 1]]/uptake_in_those_aged_70_by_ccg98910[[#This Row],[Number of adults aged 73 eligible in quarter 1]]*100</f>
        <v>18.508655126498002</v>
      </c>
      <c r="AD156" s="21">
        <v>6732</v>
      </c>
      <c r="AE156" s="21">
        <v>990</v>
      </c>
      <c r="AF156" s="20">
        <f>uptake_in_those_aged_70_by_ccg98910[[#This Row],[Number of adults aged 74 vaccinated in quarter 1]]/uptake_in_those_aged_70_by_ccg98910[[#This Row],[Number of adults aged 74 eligible in quarter 1]]*100</f>
        <v>14.705882352941178</v>
      </c>
      <c r="AG156" s="21">
        <v>6723</v>
      </c>
      <c r="AH156" s="21">
        <v>765</v>
      </c>
      <c r="AI156" s="20">
        <f>uptake_in_those_aged_70_by_ccg98910[[#This Row],[Number of adults aged 75 vaccinated in quarter 1]]/uptake_in_those_aged_70_by_ccg98910[[#This Row],[Number of adults aged 75 eligible in quarter 1]]*100</f>
        <v>11.378848728246318</v>
      </c>
      <c r="AJ156" s="21">
        <v>6995</v>
      </c>
      <c r="AK156" s="21">
        <v>601</v>
      </c>
      <c r="AL156" s="20">
        <f>uptake_in_those_aged_70_by_ccg98910[[#This Row],[Number of adults aged 76 vaccinated in quarter 1]]/uptake_in_those_aged_70_by_ccg98910[[#This Row],[Number of adults aged 76 eligible in quarter 1]]*100</f>
        <v>8.5918513223731239</v>
      </c>
      <c r="AM156" s="21">
        <v>7055</v>
      </c>
      <c r="AN156" s="21">
        <v>450</v>
      </c>
      <c r="AO156" s="25">
        <f>uptake_in_those_aged_70_by_ccg98910[[#This Row],[Number of adults aged 77 vaccinated in quarter 1]]/uptake_in_those_aged_70_by_ccg98910[[#This Row],[Number of adults aged 77 eligible in quarter 1]]*100</f>
        <v>6.378454996456413</v>
      </c>
      <c r="AP156" s="21">
        <v>7617</v>
      </c>
      <c r="AQ156" s="21">
        <v>360</v>
      </c>
      <c r="AR156" s="20">
        <f>uptake_in_those_aged_70_by_ccg98910[[#This Row],[Number of adults aged 78 vaccinated in quarter 1]]/uptake_in_those_aged_70_by_ccg98910[[#This Row],[Number of adults aged 78 eligible in quarter 1]]*100</f>
        <v>4.7262701851122486</v>
      </c>
      <c r="AS156" s="21">
        <v>5954</v>
      </c>
      <c r="AT156" s="21">
        <v>236</v>
      </c>
      <c r="AU156" s="20">
        <f>uptake_in_those_aged_70_by_ccg98910[[#This Row],[Number of adults aged 79 vaccinated in quarter 1]]/uptake_in_those_aged_70_by_ccg98910[[#This Row],[Number of adults aged 79 eligible in quarter 1]]*100</f>
        <v>3.9637218676519987</v>
      </c>
      <c r="AV156" s="21">
        <v>5523</v>
      </c>
      <c r="AW156" s="21">
        <v>184</v>
      </c>
      <c r="AX156" s="25">
        <f>uptake_in_those_aged_70_by_ccg98910[[#This Row],[Number of adults aged 80 vaccinated in quarter 1]]/uptake_in_those_aged_70_by_ccg98910[[#This Row],[Number of adults aged 80 eligible in quarter 1]]*100</f>
        <v>3.331522723157704</v>
      </c>
    </row>
    <row r="157" spans="1:50" ht="15.75" x14ac:dyDescent="0.25">
      <c r="A157" s="13" t="s">
        <v>106</v>
      </c>
      <c r="B157" s="13" t="s">
        <v>106</v>
      </c>
      <c r="C157" s="13">
        <f>SUM(C4:C156)</f>
        <v>693374</v>
      </c>
      <c r="D157" s="13">
        <f>SUM(D4:D156)</f>
        <v>37979</v>
      </c>
      <c r="E157" s="23">
        <f>uptake_in_those_aged_70_by_ccg98910[[#This Row],[Number of adults aged 65 vaccinated in quarter 1]]/uptake_in_those_aged_70_by_ccg98910[[#This Row],[Number of adults aged 65 eligible in quarter 1]]*100</f>
        <v>5.4774191129174161</v>
      </c>
      <c r="F157" s="26">
        <f>SUM(F4:F156)</f>
        <v>669476</v>
      </c>
      <c r="G157" s="26">
        <f>SUM(G4:G156)</f>
        <v>221658</v>
      </c>
      <c r="H157" s="23">
        <f>uptake_in_those_aged_70_by_ccg98910[[#This Row],[Number of adults aged 66 vaccinated in quarter 1]]/uptake_in_those_aged_70_by_ccg98910[[#This Row],[Number of adults aged 66 eligible in quarter 1]]*100</f>
        <v>33.109177924227303</v>
      </c>
      <c r="I157" s="26">
        <f>SUM(I4:I156)</f>
        <v>642299</v>
      </c>
      <c r="J157" s="26">
        <f>SUM(J4:J156)</f>
        <v>18439</v>
      </c>
      <c r="K157" s="23">
        <f>uptake_in_those_aged_70_by_ccg98910[[#This Row],[Number of adults aged 67 vaccinated in quarter 1]]/uptake_in_those_aged_70_by_ccg98910[[#This Row],[Number of adults aged 67 eligible in quarter 1]]*100</f>
        <v>2.8707813650651799</v>
      </c>
      <c r="L157" s="26">
        <f>SUM(L4:L156)</f>
        <v>613738</v>
      </c>
      <c r="M157" s="26">
        <f>SUM(M4:M156)</f>
        <v>11403</v>
      </c>
      <c r="N157" s="27">
        <f>uptake_in_those_aged_70_by_ccg98910[[#This Row],[Number of adults aged 68 vaccinated in quarter 1]]/uptake_in_those_aged_70_by_ccg98910[[#This Row],[Number of adults aged 68 eligible in quarter 1]]*100</f>
        <v>1.8579589336166249</v>
      </c>
      <c r="O157" s="26">
        <f>SUM(O4:O156)</f>
        <v>587537</v>
      </c>
      <c r="P157" s="26">
        <f>SUM(P4:P156)</f>
        <v>11425</v>
      </c>
      <c r="Q157" s="27">
        <f>uptake_in_those_aged_70_by_ccg98910[[#This Row],[Number of adults aged 69 vaccinated in quarter 1]]/uptake_in_those_aged_70_by_ccg98910[[#This Row],[Number of adults aged 69 eligible in quarter 1]]*100</f>
        <v>1.944558385259141</v>
      </c>
      <c r="R157" s="26">
        <f>SUM(R4:R156)</f>
        <v>556305</v>
      </c>
      <c r="S157" s="26">
        <f>SUM(S4:S156)</f>
        <v>51530</v>
      </c>
      <c r="T157" s="23">
        <f>uptake_in_those_aged_70_by_ccg98910[[#This Row],[Number of adults aged 70 vaccinated in quarter 1]]/uptake_in_those_aged_70_by_ccg98910[[#This Row],[Number of adults aged 70 eligible in quarter 1]]*100</f>
        <v>9.2629043420425834</v>
      </c>
      <c r="U157" s="26">
        <f>SUM(U4:U156)</f>
        <v>548658</v>
      </c>
      <c r="V157" s="26">
        <f>SUM(V4:V156)</f>
        <v>247393</v>
      </c>
      <c r="W157" s="23">
        <f>uptake_in_those_aged_70_by_ccg98910[[#This Row],[Number of adults aged 71 vaccinated in quarter 1]]/uptake_in_those_aged_70_by_ccg98910[[#This Row],[Number of adults aged 71 eligible in quarter 1]]*100</f>
        <v>45.090566436650882</v>
      </c>
      <c r="X157" s="26">
        <f>SUM(X4:X156)</f>
        <v>538213</v>
      </c>
      <c r="Y157" s="26">
        <f>SUM(Y4:Y156)</f>
        <v>150431</v>
      </c>
      <c r="Z157" s="23">
        <f>uptake_in_those_aged_70_by_ccg98910[[#This Row],[Number of adults aged 72 vaccinated in quarter 1]]/uptake_in_those_aged_70_by_ccg98910[[#This Row],[Number of adults aged 72 eligible in quarter 1]]*100</f>
        <v>27.95008667572132</v>
      </c>
      <c r="AA157" s="26">
        <f>SUM(AA4:AA156)</f>
        <v>515286</v>
      </c>
      <c r="AB157" s="26">
        <f>SUM(AB4:AB156)</f>
        <v>87757</v>
      </c>
      <c r="AC157" s="23">
        <f>uptake_in_those_aged_70_by_ccg98910[[#This Row],[Number of adults aged 73 vaccinated in quarter 1]]/uptake_in_those_aged_70_by_ccg98910[[#This Row],[Number of adults aged 73 eligible in quarter 1]]*100</f>
        <v>17.030736328951303</v>
      </c>
      <c r="AD157" s="26">
        <f>SUM(AD4:AD156)</f>
        <v>510016</v>
      </c>
      <c r="AE157" s="26">
        <f>SUM(AE4:AE156)</f>
        <v>64745</v>
      </c>
      <c r="AF157" s="23">
        <f>uptake_in_those_aged_70_by_ccg98910[[#This Row],[Number of adults aged 74 vaccinated in quarter 1]]/uptake_in_those_aged_70_by_ccg98910[[#This Row],[Number of adults aged 74 eligible in quarter 1]]*100</f>
        <v>12.694699774124734</v>
      </c>
      <c r="AG157" s="26">
        <f>SUM(AG4:AG156)</f>
        <v>506774</v>
      </c>
      <c r="AH157" s="26">
        <f>SUM(AH4:AH156)</f>
        <v>53224</v>
      </c>
      <c r="AI157" s="23">
        <f>uptake_in_those_aged_70_by_ccg98910[[#This Row],[Number of adults aged 75 vaccinated in quarter 1]]/uptake_in_those_aged_70_by_ccg98910[[#This Row],[Number of adults aged 75 eligible in quarter 1]]*100</f>
        <v>10.502511967859441</v>
      </c>
      <c r="AJ157" s="26">
        <f>SUM(AJ4:AJ156)</f>
        <v>511491</v>
      </c>
      <c r="AK157" s="26">
        <f>SUM(AK4:AK156)</f>
        <v>41577</v>
      </c>
      <c r="AL157" s="23">
        <f>uptake_in_those_aged_70_by_ccg98910[[#This Row],[Number of adults aged 76 vaccinated in quarter 1]]/uptake_in_those_aged_70_by_ccg98910[[#This Row],[Number of adults aged 76 eligible in quarter 1]]*100</f>
        <v>8.1285887728229831</v>
      </c>
      <c r="AM157" s="26">
        <f>SUM(AM4:AM156)</f>
        <v>526420</v>
      </c>
      <c r="AN157" s="26">
        <f>SUM(AN4:AN156)</f>
        <v>34823</v>
      </c>
      <c r="AO157" s="27">
        <f>uptake_in_those_aged_70_by_ccg98910[[#This Row],[Number of adults aged 77 vaccinated in quarter 1]]/uptake_in_those_aged_70_by_ccg98910[[#This Row],[Number of adults aged 77 eligible in quarter 1]]*100</f>
        <v>6.6150602180768212</v>
      </c>
      <c r="AP157" s="26">
        <f>SUM(AP4:AP156)</f>
        <v>575196</v>
      </c>
      <c r="AQ157" s="26">
        <f>SUM(AQ4:AQ156)</f>
        <v>31140</v>
      </c>
      <c r="AR157" s="23">
        <f>uptake_in_those_aged_70_by_ccg98910[[#This Row],[Number of adults aged 78 vaccinated in quarter 1]]/uptake_in_those_aged_70_by_ccg98910[[#This Row],[Number of adults aged 78 eligible in quarter 1]]*100</f>
        <v>5.4138067719525171</v>
      </c>
      <c r="AS157" s="26">
        <f>SUM(AS4:AS156)</f>
        <v>442797</v>
      </c>
      <c r="AT157" s="26">
        <f>SUM(AT4:AT156)</f>
        <v>19037</v>
      </c>
      <c r="AU157" s="23">
        <f>uptake_in_those_aged_70_by_ccg98910[[#This Row],[Number of adults aged 79 vaccinated in quarter 1]]/uptake_in_those_aged_70_by_ccg98910[[#This Row],[Number of adults aged 79 eligible in quarter 1]]*100</f>
        <v>4.2992612867747528</v>
      </c>
      <c r="AV157" s="26">
        <f>SUM(AV4:AV156)</f>
        <v>396166</v>
      </c>
      <c r="AW157" s="26">
        <f>SUM(AW4:AW156)</f>
        <v>13770</v>
      </c>
      <c r="AX157" s="27">
        <f>uptake_in_those_aged_70_by_ccg98910[[#This Row],[Number of adults aged 80 vaccinated in quarter 1]]/uptake_in_those_aged_70_by_ccg98910[[#This Row],[Number of adults aged 80 eligible in quarter 1]]*100</f>
        <v>3.4758156934214446</v>
      </c>
    </row>
  </sheetData>
  <pageMargins left="0.70000000000000007" right="0.70000000000000007" top="0.75" bottom="0.75" header="0.30000000000000004" footer="0.30000000000000004"/>
  <pageSetup paperSize="9" fitToWidth="0" fitToHeight="0" orientation="portrait" horizontalDpi="4294967293"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workbookViewId="0"/>
  </sheetViews>
  <sheetFormatPr defaultColWidth="40.21875" defaultRowHeight="15" x14ac:dyDescent="0.2"/>
  <sheetData>
    <row r="1" spans="1:4" ht="20.25" x14ac:dyDescent="0.3">
      <c r="A1" s="11" t="s">
        <v>683</v>
      </c>
    </row>
    <row r="2" spans="1:4" x14ac:dyDescent="0.2">
      <c r="A2" t="s">
        <v>13</v>
      </c>
    </row>
    <row r="3" spans="1:4" s="32" customFormat="1" ht="32.450000000000003" customHeight="1" x14ac:dyDescent="0.25">
      <c r="A3" s="28" t="s">
        <v>687</v>
      </c>
      <c r="B3" s="28" t="s">
        <v>678</v>
      </c>
      <c r="C3" s="28" t="s">
        <v>679</v>
      </c>
      <c r="D3" s="12"/>
    </row>
    <row r="4" spans="1:4" x14ac:dyDescent="0.2">
      <c r="A4" s="29">
        <v>65</v>
      </c>
      <c r="B4" s="30" t="s">
        <v>680</v>
      </c>
      <c r="C4" s="31" t="s">
        <v>681</v>
      </c>
      <c r="D4" s="15"/>
    </row>
    <row r="5" spans="1:4" x14ac:dyDescent="0.2">
      <c r="A5" s="29">
        <v>70</v>
      </c>
      <c r="B5" s="30" t="s">
        <v>682</v>
      </c>
      <c r="C5" s="31" t="s">
        <v>681</v>
      </c>
      <c r="D5" s="15"/>
    </row>
    <row r="6" spans="1:4" ht="15.75" x14ac:dyDescent="0.25">
      <c r="A6" s="13"/>
      <c r="B6" s="14"/>
      <c r="C6" s="15"/>
      <c r="D6" s="15"/>
    </row>
    <row r="7" spans="1:4" ht="15.75" x14ac:dyDescent="0.25">
      <c r="A7" s="13"/>
      <c r="B7" s="14"/>
      <c r="C7" s="15"/>
      <c r="D7" s="15"/>
    </row>
  </sheetData>
  <pageMargins left="0.70000000000000007" right="0.70000000000000007" top="0.75" bottom="0.75" header="0.30000000000000004" footer="0.30000000000000004"/>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4BC7-CFFB-4784-A937-668674A6C382}">
  <dimension ref="A1:B19"/>
  <sheetViews>
    <sheetView workbookViewId="0"/>
  </sheetViews>
  <sheetFormatPr defaultColWidth="39.5546875" defaultRowHeight="15" x14ac:dyDescent="0.2"/>
  <cols>
    <col min="1" max="1" width="39.5546875" style="10" customWidth="1"/>
  </cols>
  <sheetData>
    <row r="1" spans="1:2" ht="20.25" x14ac:dyDescent="0.3">
      <c r="A1" s="33" t="s">
        <v>684</v>
      </c>
    </row>
    <row r="2" spans="1:2" x14ac:dyDescent="0.2">
      <c r="A2" s="10" t="s">
        <v>13</v>
      </c>
    </row>
    <row r="3" spans="1:2" ht="31.5" x14ac:dyDescent="0.25">
      <c r="A3" s="28" t="s">
        <v>689</v>
      </c>
      <c r="B3" s="34" t="s">
        <v>688</v>
      </c>
    </row>
    <row r="4" spans="1:2" x14ac:dyDescent="0.2">
      <c r="A4" s="29">
        <v>65</v>
      </c>
      <c r="B4" t="s">
        <v>709</v>
      </c>
    </row>
    <row r="5" spans="1:2" x14ac:dyDescent="0.2">
      <c r="A5" s="10" t="s">
        <v>685</v>
      </c>
      <c r="B5" t="s">
        <v>692</v>
      </c>
    </row>
    <row r="6" spans="1:2" x14ac:dyDescent="0.2">
      <c r="A6" s="10">
        <v>67</v>
      </c>
      <c r="B6" t="s">
        <v>690</v>
      </c>
    </row>
    <row r="7" spans="1:2" x14ac:dyDescent="0.2">
      <c r="A7" s="10">
        <v>68</v>
      </c>
      <c r="B7" t="s">
        <v>691</v>
      </c>
    </row>
    <row r="8" spans="1:2" x14ac:dyDescent="0.2">
      <c r="A8" s="10">
        <v>69</v>
      </c>
      <c r="B8" t="s">
        <v>693</v>
      </c>
    </row>
    <row r="9" spans="1:2" x14ac:dyDescent="0.2">
      <c r="A9" s="10">
        <v>70</v>
      </c>
      <c r="B9" t="s">
        <v>694</v>
      </c>
    </row>
    <row r="10" spans="1:2" x14ac:dyDescent="0.2">
      <c r="A10" s="10" t="s">
        <v>686</v>
      </c>
      <c r="B10" t="s">
        <v>695</v>
      </c>
    </row>
    <row r="11" spans="1:2" x14ac:dyDescent="0.2">
      <c r="A11" s="10">
        <v>72</v>
      </c>
      <c r="B11" t="s">
        <v>696</v>
      </c>
    </row>
    <row r="12" spans="1:2" x14ac:dyDescent="0.2">
      <c r="A12" s="10">
        <v>73</v>
      </c>
      <c r="B12" t="s">
        <v>697</v>
      </c>
    </row>
    <row r="13" spans="1:2" x14ac:dyDescent="0.2">
      <c r="A13" s="10">
        <v>74</v>
      </c>
      <c r="B13" t="s">
        <v>698</v>
      </c>
    </row>
    <row r="14" spans="1:2" x14ac:dyDescent="0.2">
      <c r="A14" s="10">
        <v>75</v>
      </c>
      <c r="B14" t="s">
        <v>699</v>
      </c>
    </row>
    <row r="15" spans="1:2" x14ac:dyDescent="0.2">
      <c r="A15" s="10">
        <v>76</v>
      </c>
      <c r="B15" t="s">
        <v>700</v>
      </c>
    </row>
    <row r="16" spans="1:2" x14ac:dyDescent="0.2">
      <c r="A16" s="10">
        <v>77</v>
      </c>
      <c r="B16" t="s">
        <v>701</v>
      </c>
    </row>
    <row r="17" spans="1:2" x14ac:dyDescent="0.2">
      <c r="A17" s="10">
        <v>78</v>
      </c>
      <c r="B17" t="s">
        <v>702</v>
      </c>
    </row>
    <row r="18" spans="1:2" x14ac:dyDescent="0.2">
      <c r="A18" s="10">
        <v>79</v>
      </c>
      <c r="B18" t="s">
        <v>703</v>
      </c>
    </row>
    <row r="19" spans="1:2" x14ac:dyDescent="0.2">
      <c r="A19" s="10">
        <v>80</v>
      </c>
      <c r="B19" t="s">
        <v>704</v>
      </c>
    </row>
  </sheetData>
  <phoneticPr fontId="9"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2"/>
  <sheetViews>
    <sheetView zoomScale="90" zoomScaleNormal="90" workbookViewId="0"/>
  </sheetViews>
  <sheetFormatPr defaultColWidth="11.21875" defaultRowHeight="15" x14ac:dyDescent="0.2"/>
  <cols>
    <col min="1" max="1" width="11.21875" customWidth="1"/>
    <col min="2" max="2" width="84.33203125" customWidth="1"/>
    <col min="3" max="3" width="61.21875" customWidth="1"/>
    <col min="4" max="4" width="47.5546875" customWidth="1"/>
    <col min="5" max="5" width="40.77734375" customWidth="1"/>
    <col min="6" max="6" width="11.21875" customWidth="1"/>
  </cols>
  <sheetData>
    <row r="1" spans="1:28" ht="20.25" x14ac:dyDescent="0.3">
      <c r="A1" s="16" t="s">
        <v>14</v>
      </c>
      <c r="B1" s="11"/>
      <c r="C1" s="11"/>
      <c r="D1" s="11"/>
      <c r="E1" s="11"/>
    </row>
    <row r="2" spans="1:28" ht="18" x14ac:dyDescent="0.25">
      <c r="A2" s="17" t="s">
        <v>15</v>
      </c>
      <c r="B2" s="18"/>
      <c r="C2" s="18"/>
      <c r="D2" s="18"/>
      <c r="E2" s="18"/>
    </row>
    <row r="3" spans="1:28" x14ac:dyDescent="0.2">
      <c r="A3" t="s">
        <v>16</v>
      </c>
    </row>
    <row r="4" spans="1:28" ht="15.75" x14ac:dyDescent="0.25">
      <c r="A4" s="13" t="s">
        <v>17</v>
      </c>
      <c r="B4" s="13" t="s">
        <v>18</v>
      </c>
      <c r="C4" s="19" t="s">
        <v>19</v>
      </c>
      <c r="D4" s="19" t="s">
        <v>20</v>
      </c>
      <c r="E4" s="19" t="s">
        <v>710</v>
      </c>
    </row>
    <row r="5" spans="1:28" x14ac:dyDescent="0.2">
      <c r="A5" t="s">
        <v>22</v>
      </c>
      <c r="B5" t="s">
        <v>23</v>
      </c>
      <c r="C5" s="21">
        <v>5400</v>
      </c>
      <c r="D5" s="21">
        <v>778</v>
      </c>
      <c r="E5" s="20">
        <f>'ICB_Uptake_(65_yr_olds)'!$D5/'ICB_Uptake_(65_yr_olds)'!$C5*100</f>
        <v>14.407407407407408</v>
      </c>
      <c r="F5" s="21"/>
      <c r="G5" s="21"/>
      <c r="I5" s="21"/>
      <c r="J5" s="21"/>
      <c r="L5" s="21"/>
      <c r="M5" s="21"/>
      <c r="O5" s="21"/>
      <c r="P5" s="21"/>
      <c r="R5" s="21"/>
      <c r="S5" s="21"/>
      <c r="U5" s="21"/>
      <c r="V5" s="21"/>
      <c r="X5" s="21"/>
      <c r="Y5" s="21"/>
      <c r="AA5" s="21"/>
      <c r="AB5" s="21"/>
    </row>
    <row r="6" spans="1:28" x14ac:dyDescent="0.2">
      <c r="A6" t="s">
        <v>24</v>
      </c>
      <c r="B6" t="s">
        <v>25</v>
      </c>
      <c r="C6" s="21">
        <v>3939</v>
      </c>
      <c r="D6">
        <v>623</v>
      </c>
      <c r="E6" s="20">
        <f>'ICB_Uptake_(65_yr_olds)'!$D6/'ICB_Uptake_(65_yr_olds)'!$C6*100</f>
        <v>15.816197004315816</v>
      </c>
      <c r="F6" s="21"/>
      <c r="G6" s="21"/>
      <c r="I6" s="21"/>
      <c r="J6" s="21"/>
      <c r="L6" s="21"/>
      <c r="M6" s="21"/>
      <c r="O6" s="21"/>
      <c r="P6" s="21"/>
      <c r="R6" s="21"/>
      <c r="S6" s="21"/>
      <c r="U6" s="21"/>
      <c r="V6" s="21"/>
      <c r="X6" s="21"/>
      <c r="Y6" s="21"/>
      <c r="AA6" s="21"/>
      <c r="AB6" s="21"/>
    </row>
    <row r="7" spans="1:28" x14ac:dyDescent="0.2">
      <c r="A7" t="s">
        <v>26</v>
      </c>
      <c r="B7" t="s">
        <v>27</v>
      </c>
      <c r="C7" s="21">
        <v>2440</v>
      </c>
      <c r="D7">
        <v>481</v>
      </c>
      <c r="E7" s="20">
        <f>'ICB_Uptake_(65_yr_olds)'!$D7/'ICB_Uptake_(65_yr_olds)'!$C7*100</f>
        <v>19.71311475409836</v>
      </c>
      <c r="F7" s="21"/>
      <c r="G7" s="21"/>
      <c r="I7" s="21"/>
      <c r="J7" s="21"/>
      <c r="L7" s="21"/>
      <c r="M7" s="21"/>
      <c r="O7" s="21"/>
      <c r="P7" s="21"/>
      <c r="R7" s="21"/>
      <c r="S7" s="21"/>
      <c r="U7" s="21"/>
      <c r="V7" s="21"/>
      <c r="X7" s="21"/>
      <c r="Y7" s="21"/>
      <c r="AA7" s="21"/>
      <c r="AB7" s="21"/>
    </row>
    <row r="8" spans="1:28" x14ac:dyDescent="0.2">
      <c r="A8" t="s">
        <v>28</v>
      </c>
      <c r="B8" t="s">
        <v>29</v>
      </c>
      <c r="C8" s="21">
        <v>3294</v>
      </c>
      <c r="D8">
        <v>471</v>
      </c>
      <c r="E8" s="20">
        <f>'ICB_Uptake_(65_yr_olds)'!$D8/'ICB_Uptake_(65_yr_olds)'!$C8*100</f>
        <v>14.29872495446266</v>
      </c>
      <c r="F8" s="21"/>
      <c r="G8" s="21"/>
      <c r="I8" s="21"/>
      <c r="J8" s="21"/>
      <c r="L8" s="21"/>
      <c r="M8" s="21"/>
      <c r="O8" s="21"/>
      <c r="P8" s="21"/>
      <c r="R8" s="21"/>
      <c r="S8" s="21"/>
      <c r="U8" s="21"/>
      <c r="V8" s="21"/>
      <c r="X8" s="21"/>
      <c r="Y8" s="21"/>
      <c r="AA8" s="21"/>
      <c r="AB8" s="21"/>
    </row>
    <row r="9" spans="1:28" x14ac:dyDescent="0.2">
      <c r="A9" t="s">
        <v>30</v>
      </c>
      <c r="B9" t="s">
        <v>31</v>
      </c>
      <c r="C9" s="21">
        <v>2478</v>
      </c>
      <c r="D9">
        <v>414</v>
      </c>
      <c r="E9" s="20">
        <f>'ICB_Uptake_(65_yr_olds)'!$D9/'ICB_Uptake_(65_yr_olds)'!$C9*100</f>
        <v>16.707021791767556</v>
      </c>
      <c r="F9" s="21"/>
      <c r="G9" s="21"/>
      <c r="I9" s="21"/>
      <c r="J9" s="21"/>
      <c r="L9" s="21"/>
      <c r="M9" s="21"/>
      <c r="O9" s="21"/>
      <c r="P9" s="21"/>
      <c r="R9" s="21"/>
      <c r="S9" s="21"/>
      <c r="U9" s="21"/>
      <c r="V9" s="21"/>
      <c r="X9" s="21"/>
      <c r="Y9" s="21"/>
      <c r="AA9" s="21"/>
      <c r="AB9" s="21"/>
    </row>
    <row r="10" spans="1:28" x14ac:dyDescent="0.2">
      <c r="A10" t="s">
        <v>32</v>
      </c>
      <c r="B10" t="s">
        <v>33</v>
      </c>
      <c r="C10" s="21">
        <v>3273</v>
      </c>
      <c r="D10">
        <v>359</v>
      </c>
      <c r="E10" s="20">
        <f>'ICB_Uptake_(65_yr_olds)'!$D10/'ICB_Uptake_(65_yr_olds)'!$C10*100</f>
        <v>10.968530400244424</v>
      </c>
      <c r="F10" s="21"/>
      <c r="G10" s="21"/>
      <c r="I10" s="21"/>
      <c r="J10" s="21"/>
      <c r="L10" s="21"/>
      <c r="M10" s="21"/>
      <c r="O10" s="21"/>
      <c r="P10" s="21"/>
      <c r="R10" s="21"/>
      <c r="S10" s="21"/>
      <c r="U10" s="21"/>
      <c r="V10" s="21"/>
      <c r="X10" s="21"/>
      <c r="Y10" s="21"/>
      <c r="AA10" s="21"/>
      <c r="AB10" s="21"/>
    </row>
    <row r="11" spans="1:28" x14ac:dyDescent="0.2">
      <c r="A11" t="s">
        <v>34</v>
      </c>
      <c r="B11" t="s">
        <v>35</v>
      </c>
      <c r="C11" s="21">
        <v>9651</v>
      </c>
      <c r="D11" s="21">
        <v>1618</v>
      </c>
      <c r="E11" s="20">
        <f>'ICB_Uptake_(65_yr_olds)'!$D11/'ICB_Uptake_(65_yr_olds)'!$C11*100</f>
        <v>16.765102061962491</v>
      </c>
      <c r="F11" s="21"/>
      <c r="G11" s="21"/>
      <c r="I11" s="21"/>
      <c r="J11" s="21"/>
      <c r="L11" s="21"/>
      <c r="M11" s="21"/>
      <c r="O11" s="21"/>
      <c r="P11" s="21"/>
      <c r="R11" s="21"/>
      <c r="S11" s="21"/>
      <c r="U11" s="21"/>
      <c r="V11" s="21"/>
      <c r="X11" s="21"/>
      <c r="Y11" s="21"/>
      <c r="AA11" s="21"/>
      <c r="AB11" s="21"/>
    </row>
    <row r="12" spans="1:28" x14ac:dyDescent="0.2">
      <c r="A12" t="s">
        <v>36</v>
      </c>
      <c r="B12" t="s">
        <v>37</v>
      </c>
      <c r="C12" s="21">
        <v>3257</v>
      </c>
      <c r="D12" s="21">
        <v>748</v>
      </c>
      <c r="E12" s="20">
        <f>'ICB_Uptake_(65_yr_olds)'!$D12/'ICB_Uptake_(65_yr_olds)'!$C12*100</f>
        <v>22.965919557875345</v>
      </c>
      <c r="F12" s="21"/>
      <c r="G12" s="21"/>
      <c r="I12" s="21"/>
      <c r="J12" s="21"/>
      <c r="L12" s="21"/>
      <c r="M12" s="21"/>
      <c r="O12" s="21"/>
      <c r="P12" s="21"/>
      <c r="R12" s="21"/>
      <c r="S12" s="21"/>
      <c r="U12" s="21"/>
      <c r="V12" s="21"/>
      <c r="X12" s="21"/>
      <c r="Y12" s="21"/>
      <c r="AA12" s="21"/>
      <c r="AB12" s="21"/>
    </row>
    <row r="13" spans="1:28" x14ac:dyDescent="0.2">
      <c r="A13" t="s">
        <v>38</v>
      </c>
      <c r="B13" t="s">
        <v>39</v>
      </c>
      <c r="C13" s="21">
        <v>3049</v>
      </c>
      <c r="D13">
        <v>736</v>
      </c>
      <c r="E13" s="20">
        <f>'ICB_Uptake_(65_yr_olds)'!$D13/'ICB_Uptake_(65_yr_olds)'!$C13*100</f>
        <v>24.139061987536898</v>
      </c>
      <c r="F13" s="21"/>
      <c r="G13" s="21"/>
      <c r="I13" s="21"/>
      <c r="J13" s="21"/>
      <c r="L13" s="21"/>
      <c r="M13" s="21"/>
      <c r="O13" s="21"/>
      <c r="P13" s="21"/>
      <c r="R13" s="21"/>
      <c r="S13" s="21"/>
      <c r="U13" s="21"/>
      <c r="V13" s="21"/>
      <c r="X13" s="21"/>
      <c r="Y13" s="21"/>
      <c r="AA13" s="21"/>
      <c r="AB13" s="21"/>
    </row>
    <row r="14" spans="1:28" x14ac:dyDescent="0.2">
      <c r="A14" t="s">
        <v>40</v>
      </c>
      <c r="B14" t="s">
        <v>41</v>
      </c>
      <c r="C14" s="21">
        <v>4006</v>
      </c>
      <c r="D14" s="21">
        <v>841</v>
      </c>
      <c r="E14" s="20">
        <f>'ICB_Uptake_(65_yr_olds)'!$D14/'ICB_Uptake_(65_yr_olds)'!$C14*100</f>
        <v>20.993509735396902</v>
      </c>
      <c r="F14" s="21"/>
      <c r="G14" s="21"/>
      <c r="I14" s="21"/>
      <c r="J14" s="21"/>
      <c r="L14" s="21"/>
      <c r="M14" s="21"/>
      <c r="O14" s="21"/>
      <c r="P14" s="21"/>
      <c r="R14" s="21"/>
      <c r="S14" s="21"/>
      <c r="U14" s="21"/>
      <c r="V14" s="21"/>
      <c r="X14" s="21"/>
      <c r="Y14" s="21"/>
      <c r="AA14" s="21"/>
      <c r="AB14" s="21"/>
    </row>
    <row r="15" spans="1:28" x14ac:dyDescent="0.2">
      <c r="A15" t="s">
        <v>42</v>
      </c>
      <c r="B15" t="s">
        <v>43</v>
      </c>
      <c r="C15" s="21">
        <v>2541</v>
      </c>
      <c r="D15">
        <v>509</v>
      </c>
      <c r="E15" s="20">
        <f>'ICB_Uptake_(65_yr_olds)'!$D15/'ICB_Uptake_(65_yr_olds)'!$C15*100</f>
        <v>20.031483667847304</v>
      </c>
      <c r="F15" s="21"/>
      <c r="G15" s="21"/>
      <c r="I15" s="21"/>
      <c r="J15" s="21"/>
      <c r="L15" s="21"/>
      <c r="M15" s="21"/>
      <c r="O15" s="21"/>
      <c r="P15" s="21"/>
      <c r="R15" s="21"/>
      <c r="S15" s="21"/>
      <c r="U15" s="21"/>
      <c r="V15" s="21"/>
      <c r="X15" s="21"/>
      <c r="Y15" s="21"/>
      <c r="AA15" s="21"/>
      <c r="AB15" s="21"/>
    </row>
    <row r="16" spans="1:28" x14ac:dyDescent="0.2">
      <c r="A16" t="s">
        <v>44</v>
      </c>
      <c r="B16" t="s">
        <v>45</v>
      </c>
      <c r="C16" s="21">
        <v>3135</v>
      </c>
      <c r="D16">
        <v>467</v>
      </c>
      <c r="E16" s="20">
        <f>'ICB_Uptake_(65_yr_olds)'!$D16/'ICB_Uptake_(65_yr_olds)'!$C16*100</f>
        <v>14.896331738437002</v>
      </c>
      <c r="F16" s="21"/>
      <c r="G16" s="21"/>
      <c r="I16" s="21"/>
      <c r="J16" s="21"/>
      <c r="L16" s="21"/>
      <c r="M16" s="21"/>
      <c r="O16" s="21"/>
      <c r="P16" s="21"/>
      <c r="R16" s="21"/>
      <c r="S16" s="21"/>
      <c r="U16" s="21"/>
      <c r="V16" s="21"/>
      <c r="X16" s="21"/>
      <c r="Y16" s="21"/>
      <c r="AA16" s="21"/>
      <c r="AB16" s="21"/>
    </row>
    <row r="17" spans="1:28" x14ac:dyDescent="0.2">
      <c r="A17" t="s">
        <v>46</v>
      </c>
      <c r="B17" t="s">
        <v>47</v>
      </c>
      <c r="C17" s="21">
        <v>4397</v>
      </c>
      <c r="D17">
        <v>387</v>
      </c>
      <c r="E17" s="20">
        <f>'ICB_Uptake_(65_yr_olds)'!$D17/'ICB_Uptake_(65_yr_olds)'!$C17*100</f>
        <v>8.8014555378667279</v>
      </c>
      <c r="F17" s="21"/>
      <c r="G17" s="21"/>
      <c r="I17" s="21"/>
      <c r="J17" s="21"/>
      <c r="L17" s="21"/>
      <c r="M17" s="21"/>
      <c r="O17" s="21"/>
      <c r="P17" s="21"/>
      <c r="R17" s="21"/>
      <c r="S17" s="21"/>
      <c r="U17" s="21"/>
      <c r="V17" s="21"/>
      <c r="X17" s="21"/>
      <c r="Y17" s="21"/>
      <c r="AA17" s="21"/>
      <c r="AB17" s="21"/>
    </row>
    <row r="18" spans="1:28" x14ac:dyDescent="0.2">
      <c r="A18" t="s">
        <v>48</v>
      </c>
      <c r="B18" t="s">
        <v>49</v>
      </c>
      <c r="C18" s="21">
        <v>5351</v>
      </c>
      <c r="D18" s="21">
        <v>824</v>
      </c>
      <c r="E18" s="20">
        <f>'ICB_Uptake_(65_yr_olds)'!$D18/'ICB_Uptake_(65_yr_olds)'!$C18*100</f>
        <v>15.398990842833115</v>
      </c>
      <c r="F18" s="21"/>
      <c r="G18" s="21"/>
      <c r="I18" s="21"/>
      <c r="J18" s="21"/>
      <c r="L18" s="21"/>
      <c r="M18" s="21"/>
      <c r="O18" s="21"/>
      <c r="P18" s="21"/>
      <c r="R18" s="21"/>
      <c r="S18" s="21"/>
      <c r="U18" s="21"/>
      <c r="V18" s="21"/>
      <c r="X18" s="21"/>
      <c r="Y18" s="21"/>
      <c r="AA18" s="21"/>
      <c r="AB18" s="21"/>
    </row>
    <row r="19" spans="1:28" x14ac:dyDescent="0.2">
      <c r="A19" t="s">
        <v>50</v>
      </c>
      <c r="B19" t="s">
        <v>51</v>
      </c>
      <c r="C19" s="21">
        <v>4103</v>
      </c>
      <c r="D19">
        <v>779</v>
      </c>
      <c r="E19" s="20">
        <f>'ICB_Uptake_(65_yr_olds)'!$D19/'ICB_Uptake_(65_yr_olds)'!$C19*100</f>
        <v>18.986107726054108</v>
      </c>
      <c r="F19" s="21"/>
      <c r="G19" s="21"/>
      <c r="I19" s="21"/>
      <c r="J19" s="21"/>
      <c r="L19" s="21"/>
      <c r="M19" s="21"/>
      <c r="O19" s="21"/>
      <c r="P19" s="21"/>
      <c r="R19" s="21"/>
      <c r="S19" s="21"/>
      <c r="U19" s="21"/>
      <c r="V19" s="21"/>
      <c r="X19" s="21"/>
      <c r="Y19" s="21"/>
      <c r="AA19" s="21"/>
      <c r="AB19" s="21"/>
    </row>
    <row r="20" spans="1:28" x14ac:dyDescent="0.2">
      <c r="A20" t="s">
        <v>52</v>
      </c>
      <c r="B20" t="s">
        <v>53</v>
      </c>
      <c r="C20" s="21">
        <v>4068</v>
      </c>
      <c r="D20">
        <v>404</v>
      </c>
      <c r="E20" s="20">
        <f>'ICB_Uptake_(65_yr_olds)'!$D20/'ICB_Uptake_(65_yr_olds)'!$C20*100</f>
        <v>9.9311701081612576</v>
      </c>
      <c r="F20" s="21"/>
      <c r="G20" s="21"/>
      <c r="I20" s="21"/>
      <c r="J20" s="21"/>
      <c r="L20" s="21"/>
      <c r="M20" s="21"/>
      <c r="O20" s="21"/>
      <c r="P20" s="21"/>
      <c r="R20" s="21"/>
      <c r="S20" s="21"/>
      <c r="U20" s="21"/>
      <c r="V20" s="21"/>
      <c r="X20" s="21"/>
      <c r="Y20" s="21"/>
      <c r="AA20" s="21"/>
      <c r="AB20" s="21"/>
    </row>
    <row r="21" spans="1:28" x14ac:dyDescent="0.2">
      <c r="A21" t="s">
        <v>54</v>
      </c>
      <c r="B21" t="s">
        <v>55</v>
      </c>
      <c r="C21" s="21">
        <v>3549</v>
      </c>
      <c r="D21">
        <v>282</v>
      </c>
      <c r="E21" s="20">
        <f>'ICB_Uptake_(65_yr_olds)'!$D21/'ICB_Uptake_(65_yr_olds)'!$C21*100</f>
        <v>7.9459002535925611</v>
      </c>
      <c r="F21" s="21"/>
      <c r="G21" s="21"/>
      <c r="I21" s="21"/>
      <c r="J21" s="21"/>
      <c r="L21" s="21"/>
      <c r="M21" s="21"/>
      <c r="O21" s="21"/>
      <c r="P21" s="21"/>
      <c r="R21" s="21"/>
      <c r="S21" s="21"/>
      <c r="U21" s="21"/>
      <c r="V21" s="21"/>
      <c r="X21" s="21"/>
      <c r="Y21" s="21"/>
      <c r="AA21" s="21"/>
      <c r="AB21" s="21"/>
    </row>
    <row r="22" spans="1:28" x14ac:dyDescent="0.2">
      <c r="A22" t="s">
        <v>56</v>
      </c>
      <c r="B22" t="s">
        <v>57</v>
      </c>
      <c r="C22" s="21">
        <v>3177</v>
      </c>
      <c r="D22">
        <v>713</v>
      </c>
      <c r="E22" s="20">
        <f>'ICB_Uptake_(65_yr_olds)'!$D22/'ICB_Uptake_(65_yr_olds)'!$C22*100</f>
        <v>22.442555870317911</v>
      </c>
      <c r="F22" s="21"/>
      <c r="G22" s="21"/>
      <c r="I22" s="21"/>
      <c r="J22" s="21"/>
      <c r="L22" s="21"/>
      <c r="M22" s="21"/>
      <c r="O22" s="21"/>
      <c r="P22" s="21"/>
      <c r="R22" s="21"/>
      <c r="S22" s="21"/>
      <c r="U22" s="21"/>
      <c r="V22" s="21"/>
      <c r="X22" s="21"/>
      <c r="Y22" s="21"/>
      <c r="AA22" s="21"/>
      <c r="AB22" s="21"/>
    </row>
    <row r="23" spans="1:28" x14ac:dyDescent="0.2">
      <c r="A23" t="s">
        <v>58</v>
      </c>
      <c r="B23" t="s">
        <v>59</v>
      </c>
      <c r="C23" s="21">
        <v>3378</v>
      </c>
      <c r="D23">
        <v>535</v>
      </c>
      <c r="E23" s="20">
        <f>'ICB_Uptake_(65_yr_olds)'!$D23/'ICB_Uptake_(65_yr_olds)'!$C23*100</f>
        <v>15.837773830669036</v>
      </c>
      <c r="F23" s="21"/>
      <c r="G23" s="21"/>
      <c r="I23" s="21"/>
      <c r="J23" s="21"/>
      <c r="L23" s="21"/>
      <c r="M23" s="21"/>
      <c r="O23" s="21"/>
      <c r="P23" s="21"/>
      <c r="R23" s="21"/>
      <c r="S23" s="21"/>
      <c r="U23" s="21"/>
      <c r="V23" s="21"/>
      <c r="X23" s="21"/>
      <c r="Y23" s="21"/>
      <c r="AA23" s="21"/>
      <c r="AB23" s="21"/>
    </row>
    <row r="24" spans="1:28" x14ac:dyDescent="0.2">
      <c r="A24" t="s">
        <v>60</v>
      </c>
      <c r="B24" t="s">
        <v>61</v>
      </c>
      <c r="C24" s="21">
        <v>1945</v>
      </c>
      <c r="D24">
        <v>348</v>
      </c>
      <c r="E24" s="20">
        <f>'ICB_Uptake_(65_yr_olds)'!$D24/'ICB_Uptake_(65_yr_olds)'!$C24*100</f>
        <v>17.89203084832905</v>
      </c>
      <c r="F24" s="21"/>
      <c r="G24" s="21"/>
      <c r="I24" s="21"/>
      <c r="J24" s="21"/>
      <c r="L24" s="21"/>
      <c r="M24" s="21"/>
      <c r="O24" s="21"/>
      <c r="P24" s="21"/>
      <c r="R24" s="21"/>
      <c r="S24" s="21"/>
      <c r="U24" s="21"/>
      <c r="V24" s="21"/>
      <c r="X24" s="21"/>
      <c r="Y24" s="21"/>
      <c r="AA24" s="21"/>
      <c r="AB24" s="21"/>
    </row>
    <row r="25" spans="1:28" x14ac:dyDescent="0.2">
      <c r="A25" t="s">
        <v>62</v>
      </c>
      <c r="B25" t="s">
        <v>63</v>
      </c>
      <c r="C25" s="21">
        <v>5145</v>
      </c>
      <c r="D25" s="21">
        <v>922</v>
      </c>
      <c r="E25" s="20">
        <f>'ICB_Uptake_(65_yr_olds)'!$D25/'ICB_Uptake_(65_yr_olds)'!$C25*100</f>
        <v>17.920310981535469</v>
      </c>
      <c r="F25" s="21"/>
      <c r="G25" s="21"/>
      <c r="I25" s="21"/>
      <c r="J25" s="21"/>
      <c r="L25" s="21"/>
      <c r="M25" s="21"/>
      <c r="O25" s="21"/>
      <c r="P25" s="21"/>
      <c r="R25" s="21"/>
      <c r="S25" s="21"/>
      <c r="U25" s="21"/>
      <c r="V25" s="21"/>
      <c r="X25" s="21"/>
      <c r="Y25" s="21"/>
      <c r="AA25" s="21"/>
      <c r="AB25" s="21"/>
    </row>
    <row r="26" spans="1:28" x14ac:dyDescent="0.2">
      <c r="A26" t="s">
        <v>64</v>
      </c>
      <c r="B26" t="s">
        <v>65</v>
      </c>
      <c r="C26" s="21">
        <v>1572</v>
      </c>
      <c r="D26">
        <v>246</v>
      </c>
      <c r="E26" s="20">
        <f>'ICB_Uptake_(65_yr_olds)'!$D26/'ICB_Uptake_(65_yr_olds)'!$C26*100</f>
        <v>15.648854961832063</v>
      </c>
      <c r="F26" s="21"/>
      <c r="G26" s="21"/>
      <c r="I26" s="21"/>
      <c r="J26" s="21"/>
      <c r="L26" s="21"/>
      <c r="M26" s="21"/>
      <c r="O26" s="21"/>
      <c r="P26" s="21"/>
      <c r="R26" s="21"/>
      <c r="S26" s="21"/>
      <c r="U26" s="21"/>
      <c r="V26" s="21"/>
      <c r="X26" s="21"/>
      <c r="Y26" s="21"/>
      <c r="AA26" s="21"/>
      <c r="AB26" s="21"/>
    </row>
    <row r="27" spans="1:28" x14ac:dyDescent="0.2">
      <c r="A27" t="s">
        <v>66</v>
      </c>
      <c r="B27" t="s">
        <v>67</v>
      </c>
      <c r="C27" s="21">
        <v>7296</v>
      </c>
      <c r="D27" s="21">
        <v>940</v>
      </c>
      <c r="E27" s="20">
        <f>'ICB_Uptake_(65_yr_olds)'!$D27/'ICB_Uptake_(65_yr_olds)'!$C27*100</f>
        <v>12.883771929824562</v>
      </c>
      <c r="F27" s="21"/>
      <c r="G27" s="21"/>
      <c r="I27" s="21"/>
      <c r="J27" s="21"/>
      <c r="L27" s="21"/>
      <c r="M27" s="21"/>
      <c r="O27" s="21"/>
      <c r="P27" s="21"/>
      <c r="R27" s="21"/>
      <c r="S27" s="21"/>
      <c r="U27" s="21"/>
      <c r="V27" s="21"/>
      <c r="X27" s="21"/>
      <c r="Y27" s="21"/>
      <c r="AA27" s="21"/>
      <c r="AB27" s="21"/>
    </row>
    <row r="28" spans="1:28" x14ac:dyDescent="0.2">
      <c r="A28" t="s">
        <v>68</v>
      </c>
      <c r="B28" t="s">
        <v>69</v>
      </c>
      <c r="C28" s="21">
        <v>5515</v>
      </c>
      <c r="D28" s="21">
        <v>1100</v>
      </c>
      <c r="E28" s="20">
        <f>'ICB_Uptake_(65_yr_olds)'!$D28/'ICB_Uptake_(65_yr_olds)'!$C28*100</f>
        <v>19.945602901178606</v>
      </c>
      <c r="F28" s="21"/>
      <c r="G28" s="21"/>
      <c r="I28" s="21"/>
      <c r="J28" s="21"/>
      <c r="L28" s="21"/>
      <c r="M28" s="21"/>
      <c r="O28" s="21"/>
      <c r="P28" s="21"/>
      <c r="R28" s="21"/>
      <c r="S28" s="21"/>
      <c r="U28" s="21"/>
      <c r="V28" s="21"/>
      <c r="X28" s="21"/>
      <c r="Y28" s="21"/>
      <c r="AA28" s="21"/>
      <c r="AB28" s="21"/>
    </row>
    <row r="29" spans="1:28" x14ac:dyDescent="0.2">
      <c r="A29" t="s">
        <v>70</v>
      </c>
      <c r="B29" t="s">
        <v>71</v>
      </c>
      <c r="C29" s="21">
        <v>2846</v>
      </c>
      <c r="D29">
        <v>544</v>
      </c>
      <c r="E29" s="20">
        <f>'ICB_Uptake_(65_yr_olds)'!$D29/'ICB_Uptake_(65_yr_olds)'!$C29*100</f>
        <v>19.114546732255796</v>
      </c>
      <c r="F29" s="21"/>
      <c r="G29" s="21"/>
      <c r="I29" s="21"/>
      <c r="J29" s="21"/>
      <c r="L29" s="21"/>
      <c r="M29" s="21"/>
      <c r="O29" s="21"/>
      <c r="P29" s="21"/>
      <c r="R29" s="21"/>
      <c r="S29" s="21"/>
      <c r="U29" s="21"/>
      <c r="V29" s="21"/>
      <c r="X29" s="21"/>
      <c r="Y29" s="21"/>
      <c r="AA29" s="21"/>
      <c r="AB29" s="21"/>
    </row>
    <row r="30" spans="1:28" x14ac:dyDescent="0.2">
      <c r="A30" t="s">
        <v>72</v>
      </c>
      <c r="B30" t="s">
        <v>73</v>
      </c>
      <c r="C30" s="21">
        <v>1988</v>
      </c>
      <c r="D30">
        <v>254</v>
      </c>
      <c r="E30" s="20">
        <f>'ICB_Uptake_(65_yr_olds)'!$D30/'ICB_Uptake_(65_yr_olds)'!$C30*100</f>
        <v>12.776659959758552</v>
      </c>
      <c r="F30" s="21"/>
      <c r="G30" s="21"/>
      <c r="I30" s="21"/>
      <c r="J30" s="21"/>
      <c r="L30" s="21"/>
      <c r="M30" s="21"/>
      <c r="O30" s="21"/>
      <c r="P30" s="21"/>
      <c r="R30" s="21"/>
      <c r="S30" s="21"/>
      <c r="U30" s="21"/>
      <c r="V30" s="21"/>
      <c r="X30" s="21"/>
      <c r="Y30" s="21"/>
      <c r="AA30" s="21"/>
      <c r="AB30" s="21"/>
    </row>
    <row r="31" spans="1:28" x14ac:dyDescent="0.2">
      <c r="A31" t="s">
        <v>74</v>
      </c>
      <c r="B31" t="s">
        <v>75</v>
      </c>
      <c r="C31" s="21">
        <v>2101</v>
      </c>
      <c r="D31">
        <v>456</v>
      </c>
      <c r="E31" s="20">
        <f>'ICB_Uptake_(65_yr_olds)'!$D31/'ICB_Uptake_(65_yr_olds)'!$C31*100</f>
        <v>21.703950499762019</v>
      </c>
      <c r="F31" s="21"/>
      <c r="G31" s="21"/>
      <c r="I31" s="21"/>
      <c r="J31" s="21"/>
      <c r="L31" s="21"/>
      <c r="M31" s="21"/>
      <c r="O31" s="21"/>
      <c r="P31" s="21"/>
      <c r="R31" s="21"/>
      <c r="S31" s="21"/>
      <c r="U31" s="21"/>
      <c r="V31" s="21"/>
      <c r="X31" s="21"/>
      <c r="Y31" s="21"/>
      <c r="AA31" s="21"/>
      <c r="AB31" s="21"/>
    </row>
    <row r="32" spans="1:28" x14ac:dyDescent="0.2">
      <c r="A32" t="s">
        <v>76</v>
      </c>
      <c r="B32" t="s">
        <v>77</v>
      </c>
      <c r="C32" s="21">
        <v>5456</v>
      </c>
      <c r="D32" s="21">
        <v>979</v>
      </c>
      <c r="E32" s="20">
        <f>'ICB_Uptake_(65_yr_olds)'!$D32/'ICB_Uptake_(65_yr_olds)'!$C32*100</f>
        <v>17.943548387096776</v>
      </c>
      <c r="F32" s="21"/>
      <c r="G32" s="21"/>
      <c r="I32" s="21"/>
      <c r="J32" s="21"/>
      <c r="L32" s="21"/>
      <c r="M32" s="21"/>
      <c r="O32" s="21"/>
      <c r="P32" s="21"/>
      <c r="R32" s="21"/>
      <c r="S32" s="21"/>
      <c r="U32" s="21"/>
      <c r="V32" s="21"/>
      <c r="X32" s="21"/>
      <c r="Y32" s="21"/>
      <c r="AA32" s="21"/>
      <c r="AB32" s="21"/>
    </row>
    <row r="33" spans="1:28" x14ac:dyDescent="0.2">
      <c r="A33" t="s">
        <v>78</v>
      </c>
      <c r="B33" t="s">
        <v>79</v>
      </c>
      <c r="C33" s="21">
        <v>5437</v>
      </c>
      <c r="D33">
        <v>415</v>
      </c>
      <c r="E33" s="20">
        <f>'ICB_Uptake_(65_yr_olds)'!$D33/'ICB_Uptake_(65_yr_olds)'!$C33*100</f>
        <v>7.6328857826006988</v>
      </c>
      <c r="F33" s="21"/>
      <c r="G33" s="21"/>
      <c r="I33" s="21"/>
      <c r="J33" s="21"/>
      <c r="L33" s="21"/>
      <c r="M33" s="21"/>
      <c r="O33" s="21"/>
      <c r="P33" s="21"/>
      <c r="R33" s="21"/>
      <c r="S33" s="21"/>
      <c r="U33" s="21"/>
      <c r="V33" s="21"/>
      <c r="X33" s="21"/>
      <c r="Y33" s="21"/>
      <c r="AA33" s="21"/>
      <c r="AB33" s="21"/>
    </row>
    <row r="34" spans="1:28" x14ac:dyDescent="0.2">
      <c r="A34" t="s">
        <v>80</v>
      </c>
      <c r="B34" t="s">
        <v>81</v>
      </c>
      <c r="C34" s="21">
        <v>1916</v>
      </c>
      <c r="D34">
        <v>376</v>
      </c>
      <c r="E34" s="20">
        <f>'ICB_Uptake_(65_yr_olds)'!$D34/'ICB_Uptake_(65_yr_olds)'!$C34*100</f>
        <v>19.624217118997915</v>
      </c>
      <c r="F34" s="21"/>
      <c r="G34" s="21"/>
      <c r="I34" s="21"/>
      <c r="J34" s="21"/>
      <c r="L34" s="21"/>
      <c r="M34" s="21"/>
      <c r="O34" s="21"/>
      <c r="P34" s="21"/>
      <c r="R34" s="21"/>
      <c r="S34" s="21"/>
      <c r="U34" s="21"/>
      <c r="V34" s="21"/>
      <c r="X34" s="21"/>
      <c r="Y34" s="21"/>
      <c r="AA34" s="21"/>
      <c r="AB34" s="21"/>
    </row>
    <row r="35" spans="1:28" x14ac:dyDescent="0.2">
      <c r="A35" t="s">
        <v>82</v>
      </c>
      <c r="B35" t="s">
        <v>83</v>
      </c>
      <c r="C35" s="21">
        <v>3195</v>
      </c>
      <c r="D35">
        <v>540</v>
      </c>
      <c r="E35" s="20">
        <f>'ICB_Uptake_(65_yr_olds)'!$D35/'ICB_Uptake_(65_yr_olds)'!$C35*100</f>
        <v>16.901408450704224</v>
      </c>
      <c r="F35" s="21"/>
      <c r="G35" s="21"/>
      <c r="I35" s="21"/>
      <c r="J35" s="21"/>
      <c r="L35" s="21"/>
      <c r="M35" s="21"/>
      <c r="O35" s="21"/>
      <c r="P35" s="21"/>
      <c r="R35" s="21"/>
      <c r="S35" s="21"/>
      <c r="U35" s="21"/>
      <c r="V35" s="21"/>
      <c r="X35" s="21"/>
      <c r="Y35" s="21"/>
      <c r="AA35" s="21"/>
      <c r="AB35" s="21"/>
    </row>
    <row r="36" spans="1:28" x14ac:dyDescent="0.2">
      <c r="A36" t="s">
        <v>84</v>
      </c>
      <c r="B36" t="s">
        <v>85</v>
      </c>
      <c r="C36" s="21">
        <v>1954</v>
      </c>
      <c r="D36">
        <v>363</v>
      </c>
      <c r="E36" s="20">
        <f>'ICB_Uptake_(65_yr_olds)'!$D36/'ICB_Uptake_(65_yr_olds)'!$C36*100</f>
        <v>18.577277379733879</v>
      </c>
      <c r="F36" s="21"/>
      <c r="G36" s="21"/>
      <c r="I36" s="21"/>
      <c r="J36" s="21"/>
      <c r="L36" s="21"/>
      <c r="M36" s="21"/>
      <c r="O36" s="21"/>
      <c r="P36" s="21"/>
      <c r="R36" s="21"/>
      <c r="S36" s="21"/>
      <c r="U36" s="21"/>
      <c r="V36" s="21"/>
      <c r="X36" s="21"/>
      <c r="Y36" s="21"/>
      <c r="AA36" s="21"/>
      <c r="AB36" s="21"/>
    </row>
    <row r="37" spans="1:28" x14ac:dyDescent="0.2">
      <c r="A37" t="s">
        <v>86</v>
      </c>
      <c r="B37" t="s">
        <v>87</v>
      </c>
      <c r="C37" s="21">
        <v>4806</v>
      </c>
      <c r="D37" s="21">
        <v>901</v>
      </c>
      <c r="E37" s="20">
        <f>'ICB_Uptake_(65_yr_olds)'!$D37/'ICB_Uptake_(65_yr_olds)'!$C37*100</f>
        <v>18.747399084477738</v>
      </c>
      <c r="F37" s="21"/>
      <c r="G37" s="21"/>
      <c r="I37" s="21"/>
      <c r="J37" s="21"/>
      <c r="L37" s="21"/>
      <c r="M37" s="21"/>
      <c r="O37" s="21"/>
      <c r="P37" s="21"/>
      <c r="R37" s="21"/>
      <c r="S37" s="21"/>
      <c r="U37" s="21"/>
      <c r="V37" s="21"/>
      <c r="X37" s="21"/>
      <c r="Y37" s="21"/>
      <c r="AA37" s="21"/>
      <c r="AB37" s="21"/>
    </row>
    <row r="38" spans="1:28" x14ac:dyDescent="0.2">
      <c r="A38" t="s">
        <v>88</v>
      </c>
      <c r="B38" t="s">
        <v>89</v>
      </c>
      <c r="C38" s="21">
        <v>2963</v>
      </c>
      <c r="D38">
        <v>318</v>
      </c>
      <c r="E38" s="20">
        <f>'ICB_Uptake_(65_yr_olds)'!$D38/'ICB_Uptake_(65_yr_olds)'!$C38*100</f>
        <v>10.732365845426932</v>
      </c>
      <c r="F38" s="21"/>
      <c r="G38" s="21"/>
      <c r="I38" s="21"/>
      <c r="J38" s="21"/>
      <c r="L38" s="21"/>
      <c r="M38" s="21"/>
      <c r="O38" s="21"/>
      <c r="P38" s="21"/>
      <c r="R38" s="21"/>
      <c r="S38" s="21"/>
      <c r="U38" s="21"/>
      <c r="V38" s="21"/>
      <c r="X38" s="21"/>
      <c r="Y38" s="21"/>
      <c r="AA38" s="21"/>
      <c r="AB38" s="21"/>
    </row>
    <row r="39" spans="1:28" x14ac:dyDescent="0.2">
      <c r="A39" t="s">
        <v>90</v>
      </c>
      <c r="B39" t="s">
        <v>91</v>
      </c>
      <c r="C39" s="21">
        <v>2347</v>
      </c>
      <c r="D39">
        <v>442</v>
      </c>
      <c r="E39" s="20">
        <f>'ICB_Uptake_(65_yr_olds)'!$D39/'ICB_Uptake_(65_yr_olds)'!$C39*100</f>
        <v>18.832552194290582</v>
      </c>
      <c r="F39" s="21"/>
      <c r="G39" s="21"/>
      <c r="I39" s="21"/>
      <c r="J39" s="21"/>
      <c r="L39" s="21"/>
      <c r="M39" s="21"/>
      <c r="O39" s="21"/>
      <c r="P39" s="21"/>
      <c r="R39" s="21"/>
      <c r="S39" s="21"/>
      <c r="U39" s="21"/>
      <c r="V39" s="21"/>
      <c r="X39" s="21"/>
      <c r="Y39" s="21"/>
      <c r="AA39" s="21"/>
      <c r="AB39" s="21"/>
    </row>
    <row r="40" spans="1:28" x14ac:dyDescent="0.2">
      <c r="A40" t="s">
        <v>92</v>
      </c>
      <c r="B40" t="s">
        <v>93</v>
      </c>
      <c r="C40" s="21">
        <v>2385</v>
      </c>
      <c r="D40">
        <v>484</v>
      </c>
      <c r="E40" s="20">
        <f>'ICB_Uptake_(65_yr_olds)'!$D40/'ICB_Uptake_(65_yr_olds)'!$C40*100</f>
        <v>20.29350104821803</v>
      </c>
      <c r="F40" s="21"/>
      <c r="G40" s="21"/>
      <c r="I40" s="21"/>
      <c r="J40" s="21"/>
      <c r="L40" s="21"/>
      <c r="M40" s="21"/>
      <c r="O40" s="21"/>
      <c r="P40" s="21"/>
      <c r="R40" s="21"/>
      <c r="S40" s="21"/>
      <c r="U40" s="21"/>
      <c r="V40" s="21"/>
      <c r="X40" s="21"/>
      <c r="Y40" s="21"/>
      <c r="AA40" s="21"/>
      <c r="AB40" s="21"/>
    </row>
    <row r="41" spans="1:28" x14ac:dyDescent="0.2">
      <c r="A41" t="s">
        <v>94</v>
      </c>
      <c r="B41" t="s">
        <v>95</v>
      </c>
      <c r="C41" s="21">
        <v>2524</v>
      </c>
      <c r="D41">
        <v>526</v>
      </c>
      <c r="E41" s="20">
        <f>'ICB_Uptake_(65_yr_olds)'!$D41/'ICB_Uptake_(65_yr_olds)'!$C41*100</f>
        <v>20.839936608557842</v>
      </c>
      <c r="F41" s="21"/>
      <c r="G41" s="21"/>
      <c r="I41" s="21"/>
      <c r="J41" s="21"/>
      <c r="L41" s="21"/>
      <c r="M41" s="21"/>
      <c r="O41" s="21"/>
      <c r="P41" s="21"/>
      <c r="R41" s="21"/>
      <c r="S41" s="21"/>
      <c r="U41" s="21"/>
      <c r="V41" s="21"/>
      <c r="X41" s="21"/>
      <c r="Y41" s="21"/>
      <c r="AA41" s="21"/>
      <c r="AB41" s="21"/>
    </row>
    <row r="42" spans="1:28" x14ac:dyDescent="0.2">
      <c r="A42" t="s">
        <v>96</v>
      </c>
      <c r="B42" t="s">
        <v>97</v>
      </c>
      <c r="C42" s="21">
        <v>3691</v>
      </c>
      <c r="D42">
        <v>455</v>
      </c>
      <c r="E42" s="20">
        <f>'ICB_Uptake_(65_yr_olds)'!$D42/'ICB_Uptake_(65_yr_olds)'!$C42*100</f>
        <v>12.327282579246816</v>
      </c>
      <c r="F42" s="21"/>
      <c r="G42" s="21"/>
      <c r="I42" s="21"/>
      <c r="J42" s="21"/>
      <c r="L42" s="21"/>
      <c r="M42" s="21"/>
      <c r="O42" s="21"/>
      <c r="P42" s="21"/>
      <c r="R42" s="21"/>
      <c r="S42" s="21"/>
      <c r="U42" s="21"/>
      <c r="V42" s="21"/>
      <c r="X42" s="21"/>
      <c r="Y42" s="21"/>
      <c r="AA42" s="21"/>
      <c r="AB42" s="21"/>
    </row>
    <row r="43" spans="1:28" x14ac:dyDescent="0.2">
      <c r="A43" t="s">
        <v>98</v>
      </c>
      <c r="B43" t="s">
        <v>99</v>
      </c>
      <c r="C43" s="21">
        <v>6260</v>
      </c>
      <c r="D43" s="21">
        <v>1063</v>
      </c>
      <c r="E43" s="20">
        <f>'ICB_Uptake_(65_yr_olds)'!$D43/'ICB_Uptake_(65_yr_olds)'!$C43*100</f>
        <v>16.980830670926515</v>
      </c>
      <c r="F43" s="21"/>
      <c r="G43" s="21"/>
      <c r="I43" s="21"/>
      <c r="J43" s="21"/>
      <c r="L43" s="21"/>
      <c r="M43" s="21"/>
      <c r="O43" s="21"/>
      <c r="P43" s="21"/>
      <c r="R43" s="21"/>
      <c r="S43" s="21"/>
      <c r="U43" s="21"/>
      <c r="V43" s="21"/>
      <c r="X43" s="21"/>
      <c r="Y43" s="21"/>
      <c r="AA43" s="21"/>
      <c r="AB43" s="21"/>
    </row>
    <row r="44" spans="1:28" x14ac:dyDescent="0.2">
      <c r="A44" t="s">
        <v>100</v>
      </c>
      <c r="B44" t="s">
        <v>101</v>
      </c>
      <c r="C44" s="21">
        <v>2606</v>
      </c>
      <c r="D44">
        <v>489</v>
      </c>
      <c r="E44" s="20">
        <f>'ICB_Uptake_(65_yr_olds)'!$D44/'ICB_Uptake_(65_yr_olds)'!$C44*100</f>
        <v>18.764389869531851</v>
      </c>
      <c r="F44" s="21"/>
      <c r="G44" s="21"/>
      <c r="I44" s="21"/>
      <c r="J44" s="21"/>
      <c r="L44" s="21"/>
      <c r="M44" s="21"/>
      <c r="O44" s="21"/>
      <c r="P44" s="21"/>
      <c r="R44" s="21"/>
      <c r="S44" s="21"/>
      <c r="U44" s="21"/>
      <c r="V44" s="21"/>
      <c r="X44" s="21"/>
      <c r="Y44" s="21"/>
      <c r="AA44" s="21"/>
      <c r="AB44" s="21"/>
    </row>
    <row r="45" spans="1:28" x14ac:dyDescent="0.2">
      <c r="A45" t="s">
        <v>102</v>
      </c>
      <c r="B45" t="s">
        <v>103</v>
      </c>
      <c r="C45" s="21">
        <v>2845</v>
      </c>
      <c r="D45">
        <v>498</v>
      </c>
      <c r="E45" s="20">
        <f>'ICB_Uptake_(65_yr_olds)'!$D45/'ICB_Uptake_(65_yr_olds)'!$C45*100</f>
        <v>17.504393673110723</v>
      </c>
      <c r="F45" s="21"/>
      <c r="G45" s="21"/>
      <c r="I45" s="21"/>
      <c r="J45" s="21"/>
      <c r="L45" s="21"/>
      <c r="M45" s="21"/>
      <c r="O45" s="21"/>
      <c r="P45" s="21"/>
      <c r="R45" s="21"/>
      <c r="S45" s="21"/>
      <c r="U45" s="21"/>
      <c r="V45" s="21"/>
      <c r="X45" s="21"/>
      <c r="Y45" s="21"/>
      <c r="AA45" s="21"/>
      <c r="AB45" s="21"/>
    </row>
    <row r="46" spans="1:28" x14ac:dyDescent="0.2">
      <c r="A46" t="s">
        <v>104</v>
      </c>
      <c r="B46" t="s">
        <v>105</v>
      </c>
      <c r="C46" s="21">
        <v>8087</v>
      </c>
      <c r="D46" s="21">
        <v>1173</v>
      </c>
      <c r="E46" s="20">
        <f>'ICB_Uptake_(65_yr_olds)'!$D46/'ICB_Uptake_(65_yr_olds)'!$C46*100</f>
        <v>14.504760727092867</v>
      </c>
      <c r="F46" s="21"/>
      <c r="G46" s="21"/>
      <c r="I46" s="21"/>
      <c r="J46" s="21"/>
      <c r="L46" s="21"/>
      <c r="M46" s="21"/>
      <c r="O46" s="21"/>
      <c r="P46" s="21"/>
      <c r="R46" s="21"/>
      <c r="S46" s="21"/>
      <c r="U46" s="21"/>
      <c r="V46" s="21"/>
      <c r="X46" s="21"/>
      <c r="Y46" s="21"/>
      <c r="AA46" s="21"/>
      <c r="AB46" s="21"/>
    </row>
    <row r="47" spans="1:28" ht="15.75" x14ac:dyDescent="0.25">
      <c r="A47" s="13" t="s">
        <v>106</v>
      </c>
      <c r="B47" s="13"/>
      <c r="C47" s="22">
        <f>SUM(C5:C46)</f>
        <v>159366</v>
      </c>
      <c r="D47" s="22">
        <f>SUM(D5:D46)</f>
        <v>25801</v>
      </c>
      <c r="E47" s="23">
        <f>'ICB_Uptake_(65_yr_olds)'!$D47/'ICB_Uptake_(65_yr_olds)'!$C47*100</f>
        <v>16.189776991328138</v>
      </c>
      <c r="F47" s="21"/>
      <c r="G47" s="21"/>
      <c r="I47" s="21"/>
      <c r="J47" s="21"/>
      <c r="L47" s="21"/>
      <c r="M47" s="21"/>
      <c r="O47" s="21"/>
      <c r="P47" s="21"/>
      <c r="R47" s="21"/>
      <c r="S47" s="21"/>
      <c r="U47" s="21"/>
      <c r="V47" s="21"/>
      <c r="X47" s="21"/>
      <c r="Y47" s="21"/>
      <c r="AA47" s="21"/>
      <c r="AB47" s="21"/>
    </row>
    <row r="48" spans="1:28" x14ac:dyDescent="0.2">
      <c r="E48" s="20"/>
      <c r="F48" s="21"/>
      <c r="G48" s="21"/>
      <c r="I48" s="21"/>
      <c r="J48" s="21"/>
      <c r="L48" s="21"/>
      <c r="M48" s="21"/>
      <c r="O48" s="21"/>
      <c r="P48" s="21"/>
      <c r="R48" s="21"/>
      <c r="S48" s="21"/>
      <c r="U48" s="21"/>
      <c r="V48" s="21"/>
      <c r="X48" s="21"/>
      <c r="Y48" s="21"/>
      <c r="AA48" s="21"/>
      <c r="AB48" s="21"/>
    </row>
    <row r="49" spans="5:28" x14ac:dyDescent="0.2">
      <c r="E49" s="20"/>
      <c r="F49" s="21"/>
      <c r="G49" s="21"/>
      <c r="I49" s="21"/>
      <c r="J49" s="21"/>
      <c r="L49" s="21"/>
      <c r="M49" s="21"/>
      <c r="O49" s="21"/>
      <c r="P49" s="21"/>
      <c r="R49" s="21"/>
      <c r="S49" s="21"/>
      <c r="U49" s="21"/>
      <c r="V49" s="21"/>
      <c r="X49" s="21"/>
      <c r="Y49" s="21"/>
      <c r="AA49" s="21"/>
      <c r="AB49" s="21"/>
    </row>
    <row r="50" spans="5:28" x14ac:dyDescent="0.2">
      <c r="E50" s="20"/>
      <c r="F50" s="21"/>
      <c r="G50" s="21"/>
      <c r="I50" s="21"/>
      <c r="J50" s="21"/>
      <c r="L50" s="21"/>
      <c r="M50" s="21"/>
      <c r="O50" s="21"/>
      <c r="P50" s="21"/>
      <c r="R50" s="21"/>
      <c r="S50" s="21"/>
      <c r="U50" s="21"/>
      <c r="V50" s="21"/>
      <c r="X50" s="21"/>
      <c r="Y50" s="21"/>
      <c r="AA50" s="21"/>
      <c r="AB50" s="21"/>
    </row>
    <row r="51" spans="5:28" x14ac:dyDescent="0.2">
      <c r="E51" s="20"/>
      <c r="F51" s="21"/>
      <c r="G51" s="21"/>
      <c r="I51" s="21"/>
      <c r="J51" s="21"/>
      <c r="L51" s="21"/>
      <c r="M51" s="21"/>
      <c r="O51" s="21"/>
      <c r="P51" s="21"/>
      <c r="R51" s="21"/>
      <c r="S51" s="21"/>
      <c r="U51" s="21"/>
      <c r="V51" s="21"/>
      <c r="X51" s="21"/>
      <c r="Y51" s="21"/>
      <c r="AA51" s="21"/>
      <c r="AB51" s="21"/>
    </row>
    <row r="52" spans="5:28" x14ac:dyDescent="0.2">
      <c r="E52" s="20"/>
      <c r="F52" s="21"/>
      <c r="G52" s="21"/>
      <c r="I52" s="21"/>
      <c r="J52" s="21"/>
      <c r="L52" s="21"/>
      <c r="M52" s="21"/>
      <c r="O52" s="21"/>
      <c r="P52" s="21"/>
      <c r="R52" s="21"/>
      <c r="S52" s="21"/>
      <c r="U52" s="21"/>
      <c r="V52" s="21"/>
      <c r="X52" s="21"/>
      <c r="Y52" s="21"/>
      <c r="AA52" s="21"/>
      <c r="AB52" s="21"/>
    </row>
    <row r="53" spans="5:28" x14ac:dyDescent="0.2">
      <c r="E53" s="20"/>
      <c r="F53" s="21"/>
      <c r="G53" s="21"/>
      <c r="I53" s="21"/>
      <c r="J53" s="21"/>
      <c r="L53" s="21"/>
      <c r="M53" s="21"/>
      <c r="O53" s="21"/>
      <c r="P53" s="21"/>
      <c r="R53" s="21"/>
      <c r="S53" s="21"/>
      <c r="U53" s="21"/>
      <c r="V53" s="21"/>
      <c r="X53" s="21"/>
      <c r="Y53" s="21"/>
      <c r="AA53" s="21"/>
      <c r="AB53" s="21"/>
    </row>
    <row r="54" spans="5:28" x14ac:dyDescent="0.2">
      <c r="E54" s="20"/>
      <c r="F54" s="21"/>
      <c r="G54" s="21"/>
      <c r="I54" s="21"/>
      <c r="J54" s="21"/>
      <c r="L54" s="21"/>
      <c r="M54" s="21"/>
      <c r="O54" s="21"/>
      <c r="P54" s="21"/>
      <c r="R54" s="21"/>
      <c r="S54" s="21"/>
      <c r="U54" s="21"/>
      <c r="V54" s="21"/>
      <c r="X54" s="21"/>
      <c r="Y54" s="21"/>
      <c r="AA54" s="21"/>
      <c r="AB54" s="21"/>
    </row>
    <row r="55" spans="5:28" x14ac:dyDescent="0.2">
      <c r="E55" s="20"/>
      <c r="F55" s="21"/>
      <c r="G55" s="21"/>
      <c r="I55" s="21"/>
      <c r="J55" s="21"/>
      <c r="L55" s="21"/>
      <c r="M55" s="21"/>
      <c r="O55" s="21"/>
      <c r="P55" s="21"/>
      <c r="R55" s="21"/>
      <c r="S55" s="21"/>
      <c r="U55" s="21"/>
      <c r="V55" s="21"/>
      <c r="X55" s="21"/>
      <c r="Y55" s="21"/>
      <c r="AA55" s="21"/>
      <c r="AB55" s="21"/>
    </row>
    <row r="56" spans="5:28" x14ac:dyDescent="0.2">
      <c r="E56" s="20"/>
      <c r="F56" s="21"/>
      <c r="G56" s="21"/>
      <c r="I56" s="21"/>
      <c r="J56" s="21"/>
      <c r="L56" s="21"/>
      <c r="M56" s="21"/>
      <c r="O56" s="21"/>
      <c r="P56" s="21"/>
      <c r="R56" s="21"/>
      <c r="S56" s="21"/>
      <c r="U56" s="21"/>
      <c r="V56" s="21"/>
      <c r="X56" s="21"/>
      <c r="Y56" s="21"/>
      <c r="AA56" s="21"/>
      <c r="AB56" s="21"/>
    </row>
    <row r="57" spans="5:28" x14ac:dyDescent="0.2">
      <c r="E57" s="20"/>
      <c r="F57" s="21"/>
      <c r="G57" s="21"/>
      <c r="I57" s="21"/>
      <c r="J57" s="21"/>
      <c r="L57" s="21"/>
      <c r="M57" s="21"/>
      <c r="O57" s="21"/>
      <c r="P57" s="21"/>
      <c r="R57" s="21"/>
      <c r="S57" s="21"/>
      <c r="U57" s="21"/>
      <c r="V57" s="21"/>
      <c r="X57" s="21"/>
      <c r="Y57" s="21"/>
      <c r="AA57" s="21"/>
      <c r="AB57" s="21"/>
    </row>
    <row r="58" spans="5:28" x14ac:dyDescent="0.2">
      <c r="E58" s="20"/>
      <c r="F58" s="21"/>
      <c r="G58" s="21"/>
      <c r="I58" s="21"/>
      <c r="J58" s="21"/>
      <c r="L58" s="21"/>
      <c r="M58" s="21"/>
      <c r="O58" s="21"/>
      <c r="P58" s="21"/>
      <c r="R58" s="21"/>
      <c r="S58" s="21"/>
      <c r="U58" s="21"/>
      <c r="V58" s="21"/>
      <c r="X58" s="21"/>
      <c r="Y58" s="21"/>
      <c r="AA58" s="21"/>
      <c r="AB58" s="21"/>
    </row>
    <row r="59" spans="5:28" x14ac:dyDescent="0.2">
      <c r="E59" s="20"/>
      <c r="F59" s="21"/>
      <c r="G59" s="21"/>
      <c r="I59" s="21"/>
      <c r="J59" s="21"/>
      <c r="L59" s="21"/>
      <c r="M59" s="21"/>
      <c r="O59" s="21"/>
      <c r="P59" s="21"/>
      <c r="R59" s="21"/>
      <c r="S59" s="21"/>
      <c r="U59" s="21"/>
      <c r="V59" s="21"/>
      <c r="X59" s="21"/>
      <c r="Y59" s="21"/>
      <c r="AA59" s="21"/>
      <c r="AB59" s="21"/>
    </row>
    <row r="60" spans="5:28" x14ac:dyDescent="0.2">
      <c r="E60" s="20"/>
      <c r="F60" s="21"/>
      <c r="G60" s="21"/>
      <c r="I60" s="21"/>
      <c r="J60" s="21"/>
      <c r="L60" s="21"/>
      <c r="M60" s="21"/>
      <c r="O60" s="21"/>
      <c r="P60" s="21"/>
      <c r="R60" s="21"/>
      <c r="S60" s="21"/>
      <c r="U60" s="21"/>
      <c r="V60" s="21"/>
      <c r="X60" s="21"/>
      <c r="Y60" s="21"/>
      <c r="AA60" s="21"/>
      <c r="AB60" s="21"/>
    </row>
    <row r="61" spans="5:28" x14ac:dyDescent="0.2">
      <c r="E61" s="20"/>
      <c r="F61" s="21"/>
      <c r="G61" s="21"/>
      <c r="I61" s="21"/>
      <c r="J61" s="21"/>
      <c r="L61" s="21"/>
      <c r="M61" s="21"/>
      <c r="O61" s="21"/>
      <c r="P61" s="21"/>
      <c r="R61" s="21"/>
      <c r="S61" s="21"/>
      <c r="U61" s="21"/>
      <c r="V61" s="21"/>
      <c r="X61" s="21"/>
      <c r="Y61" s="21"/>
      <c r="AA61" s="21"/>
      <c r="AB61" s="21"/>
    </row>
    <row r="62" spans="5:28" x14ac:dyDescent="0.2">
      <c r="E62" s="20"/>
      <c r="F62" s="21"/>
      <c r="G62" s="21"/>
      <c r="I62" s="21"/>
      <c r="J62" s="21"/>
      <c r="L62" s="21"/>
      <c r="M62" s="21"/>
      <c r="O62" s="21"/>
      <c r="P62" s="21"/>
      <c r="R62" s="21"/>
      <c r="S62" s="21"/>
      <c r="U62" s="21"/>
      <c r="V62" s="21"/>
      <c r="X62" s="21"/>
      <c r="Y62" s="21"/>
      <c r="AA62" s="21"/>
      <c r="AB62" s="21"/>
    </row>
    <row r="63" spans="5:28" x14ac:dyDescent="0.2">
      <c r="E63" s="20"/>
      <c r="F63" s="21"/>
      <c r="G63" s="21"/>
      <c r="I63" s="21"/>
      <c r="J63" s="21"/>
      <c r="L63" s="21"/>
      <c r="M63" s="21"/>
      <c r="O63" s="21"/>
      <c r="P63" s="21"/>
      <c r="R63" s="21"/>
      <c r="S63" s="21"/>
      <c r="U63" s="21"/>
      <c r="V63" s="21"/>
      <c r="X63" s="21"/>
      <c r="Y63" s="21"/>
      <c r="AA63" s="21"/>
      <c r="AB63" s="21"/>
    </row>
    <row r="64" spans="5:28" x14ac:dyDescent="0.2">
      <c r="E64" s="20"/>
      <c r="F64" s="21"/>
      <c r="G64" s="21"/>
      <c r="I64" s="21"/>
      <c r="J64" s="21"/>
      <c r="L64" s="21"/>
      <c r="M64" s="21"/>
      <c r="O64" s="21"/>
      <c r="P64" s="21"/>
      <c r="R64" s="21"/>
      <c r="S64" s="21"/>
      <c r="U64" s="21"/>
      <c r="V64" s="21"/>
      <c r="X64" s="21"/>
      <c r="Y64" s="21"/>
      <c r="AA64" s="21"/>
      <c r="AB64" s="21"/>
    </row>
    <row r="65" spans="5:28" x14ac:dyDescent="0.2">
      <c r="E65" s="20"/>
      <c r="F65" s="21"/>
      <c r="G65" s="21"/>
      <c r="I65" s="21"/>
      <c r="J65" s="21"/>
      <c r="L65" s="21"/>
      <c r="M65" s="21"/>
      <c r="O65" s="21"/>
      <c r="P65" s="21"/>
      <c r="R65" s="21"/>
      <c r="S65" s="21"/>
      <c r="U65" s="21"/>
      <c r="V65" s="21"/>
      <c r="X65" s="21"/>
      <c r="Y65" s="21"/>
      <c r="AA65" s="21"/>
      <c r="AB65" s="21"/>
    </row>
    <row r="66" spans="5:28" x14ac:dyDescent="0.2">
      <c r="E66" s="20"/>
      <c r="F66" s="21"/>
      <c r="G66" s="21"/>
      <c r="I66" s="21"/>
      <c r="J66" s="21"/>
      <c r="L66" s="21"/>
      <c r="M66" s="21"/>
      <c r="O66" s="21"/>
      <c r="P66" s="21"/>
      <c r="R66" s="21"/>
      <c r="S66" s="21"/>
      <c r="U66" s="21"/>
      <c r="V66" s="21"/>
      <c r="X66" s="21"/>
      <c r="Y66" s="21"/>
      <c r="AA66" s="21"/>
      <c r="AB66" s="21"/>
    </row>
    <row r="67" spans="5:28" x14ac:dyDescent="0.2">
      <c r="E67" s="20"/>
      <c r="F67" s="21"/>
      <c r="G67" s="21"/>
      <c r="I67" s="21"/>
      <c r="J67" s="21"/>
      <c r="L67" s="21"/>
      <c r="M67" s="21"/>
      <c r="O67" s="21"/>
      <c r="P67" s="21"/>
      <c r="R67" s="21"/>
      <c r="S67" s="21"/>
      <c r="U67" s="21"/>
      <c r="V67" s="21"/>
      <c r="X67" s="21"/>
      <c r="Y67" s="21"/>
      <c r="AA67" s="21"/>
      <c r="AB67" s="21"/>
    </row>
    <row r="68" spans="5:28" x14ac:dyDescent="0.2">
      <c r="E68" s="20"/>
      <c r="F68" s="21"/>
      <c r="G68" s="21"/>
      <c r="I68" s="21"/>
      <c r="J68" s="21"/>
      <c r="L68" s="21"/>
      <c r="M68" s="21"/>
      <c r="O68" s="21"/>
      <c r="P68" s="21"/>
      <c r="R68" s="21"/>
      <c r="S68" s="21"/>
      <c r="U68" s="21"/>
      <c r="V68" s="21"/>
      <c r="X68" s="21"/>
      <c r="Y68" s="21"/>
      <c r="AA68" s="21"/>
      <c r="AB68" s="21"/>
    </row>
    <row r="69" spans="5:28" x14ac:dyDescent="0.2">
      <c r="E69" s="20"/>
      <c r="F69" s="21"/>
      <c r="G69" s="21"/>
      <c r="I69" s="21"/>
      <c r="J69" s="21"/>
      <c r="L69" s="21"/>
      <c r="M69" s="21"/>
      <c r="O69" s="21"/>
      <c r="P69" s="21"/>
      <c r="R69" s="21"/>
      <c r="S69" s="21"/>
      <c r="U69" s="21"/>
      <c r="V69" s="21"/>
      <c r="X69" s="21"/>
      <c r="Y69" s="21"/>
      <c r="AA69" s="21"/>
      <c r="AB69" s="21"/>
    </row>
    <row r="70" spans="5:28" x14ac:dyDescent="0.2">
      <c r="E70" s="20"/>
      <c r="F70" s="21"/>
      <c r="G70" s="21"/>
      <c r="I70" s="21"/>
      <c r="J70" s="21"/>
      <c r="L70" s="21"/>
      <c r="M70" s="21"/>
      <c r="O70" s="21"/>
      <c r="P70" s="21"/>
      <c r="R70" s="21"/>
      <c r="S70" s="21"/>
      <c r="U70" s="21"/>
      <c r="V70" s="21"/>
      <c r="X70" s="21"/>
      <c r="Y70" s="21"/>
      <c r="AA70" s="21"/>
      <c r="AB70" s="21"/>
    </row>
    <row r="71" spans="5:28" x14ac:dyDescent="0.2">
      <c r="E71" s="20"/>
      <c r="F71" s="21"/>
      <c r="G71" s="21"/>
      <c r="I71" s="21"/>
      <c r="J71" s="21"/>
      <c r="L71" s="21"/>
      <c r="M71" s="21"/>
      <c r="O71" s="21"/>
      <c r="P71" s="21"/>
      <c r="R71" s="21"/>
      <c r="S71" s="21"/>
      <c r="U71" s="21"/>
      <c r="V71" s="21"/>
      <c r="X71" s="21"/>
      <c r="Y71" s="21"/>
      <c r="AA71" s="21"/>
      <c r="AB71" s="21"/>
    </row>
    <row r="72" spans="5:28" x14ac:dyDescent="0.2">
      <c r="E72" s="20"/>
      <c r="F72" s="21"/>
      <c r="G72" s="21"/>
      <c r="I72" s="21"/>
      <c r="J72" s="21"/>
      <c r="L72" s="21"/>
      <c r="M72" s="21"/>
      <c r="O72" s="21"/>
      <c r="P72" s="21"/>
      <c r="R72" s="21"/>
      <c r="S72" s="21"/>
      <c r="U72" s="21"/>
      <c r="V72" s="21"/>
      <c r="X72" s="21"/>
      <c r="Y72" s="21"/>
      <c r="AA72" s="21"/>
      <c r="AB72" s="21"/>
    </row>
    <row r="73" spans="5:28" x14ac:dyDescent="0.2">
      <c r="E73" s="20"/>
      <c r="F73" s="21"/>
      <c r="G73" s="21"/>
      <c r="I73" s="21"/>
      <c r="J73" s="21"/>
      <c r="L73" s="21"/>
      <c r="M73" s="21"/>
      <c r="O73" s="21"/>
      <c r="P73" s="21"/>
      <c r="R73" s="21"/>
      <c r="S73" s="21"/>
      <c r="U73" s="21"/>
      <c r="V73" s="21"/>
      <c r="X73" s="21"/>
      <c r="Y73" s="21"/>
      <c r="AA73" s="21"/>
      <c r="AB73" s="21"/>
    </row>
    <row r="74" spans="5:28" x14ac:dyDescent="0.2">
      <c r="E74" s="20"/>
      <c r="F74" s="21"/>
      <c r="G74" s="21"/>
      <c r="I74" s="21"/>
      <c r="J74" s="21"/>
      <c r="L74" s="21"/>
      <c r="M74" s="21"/>
      <c r="O74" s="21"/>
      <c r="P74" s="21"/>
      <c r="R74" s="21"/>
      <c r="S74" s="21"/>
      <c r="U74" s="21"/>
      <c r="V74" s="21"/>
      <c r="X74" s="21"/>
      <c r="Y74" s="21"/>
      <c r="AA74" s="21"/>
      <c r="AB74" s="21"/>
    </row>
    <row r="75" spans="5:28" x14ac:dyDescent="0.2">
      <c r="E75" s="20"/>
      <c r="F75" s="21"/>
      <c r="G75" s="21"/>
      <c r="I75" s="21"/>
      <c r="J75" s="21"/>
      <c r="L75" s="21"/>
      <c r="M75" s="21"/>
      <c r="O75" s="21"/>
      <c r="P75" s="21"/>
      <c r="R75" s="21"/>
      <c r="S75" s="21"/>
      <c r="U75" s="21"/>
      <c r="V75" s="21"/>
      <c r="X75" s="21"/>
      <c r="Y75" s="21"/>
      <c r="AA75" s="21"/>
      <c r="AB75" s="21"/>
    </row>
    <row r="76" spans="5:28" x14ac:dyDescent="0.2">
      <c r="E76" s="20"/>
      <c r="F76" s="21"/>
      <c r="G76" s="21"/>
      <c r="I76" s="21"/>
      <c r="J76" s="21"/>
      <c r="L76" s="21"/>
      <c r="M76" s="21"/>
      <c r="O76" s="21"/>
      <c r="P76" s="21"/>
      <c r="R76" s="21"/>
      <c r="S76" s="21"/>
      <c r="U76" s="21"/>
      <c r="V76" s="21"/>
      <c r="X76" s="21"/>
      <c r="Y76" s="21"/>
      <c r="AA76" s="21"/>
      <c r="AB76" s="21"/>
    </row>
    <row r="77" spans="5:28" x14ac:dyDescent="0.2">
      <c r="E77" s="20"/>
      <c r="F77" s="21"/>
      <c r="G77" s="21"/>
      <c r="I77" s="21"/>
      <c r="J77" s="21"/>
      <c r="L77" s="21"/>
      <c r="M77" s="21"/>
      <c r="O77" s="21"/>
      <c r="P77" s="21"/>
      <c r="R77" s="21"/>
      <c r="S77" s="21"/>
      <c r="U77" s="21"/>
      <c r="V77" s="21"/>
      <c r="X77" s="21"/>
      <c r="Y77" s="21"/>
      <c r="AA77" s="21"/>
      <c r="AB77" s="21"/>
    </row>
    <row r="78" spans="5:28" x14ac:dyDescent="0.2">
      <c r="E78" s="20"/>
      <c r="F78" s="21"/>
      <c r="G78" s="21"/>
      <c r="I78" s="21"/>
      <c r="J78" s="21"/>
      <c r="L78" s="21"/>
      <c r="M78" s="21"/>
      <c r="O78" s="21"/>
      <c r="P78" s="21"/>
      <c r="R78" s="21"/>
      <c r="S78" s="21"/>
      <c r="U78" s="21"/>
      <c r="V78" s="21"/>
      <c r="X78" s="21"/>
      <c r="Y78" s="21"/>
      <c r="AA78" s="21"/>
      <c r="AB78" s="21"/>
    </row>
    <row r="79" spans="5:28" x14ac:dyDescent="0.2">
      <c r="E79" s="20"/>
      <c r="F79" s="21"/>
      <c r="G79" s="21"/>
      <c r="I79" s="21"/>
      <c r="J79" s="21"/>
      <c r="L79" s="21"/>
      <c r="M79" s="21"/>
      <c r="O79" s="21"/>
      <c r="P79" s="21"/>
      <c r="R79" s="21"/>
      <c r="S79" s="21"/>
      <c r="U79" s="21"/>
      <c r="V79" s="21"/>
      <c r="X79" s="21"/>
      <c r="Y79" s="21"/>
      <c r="AA79" s="21"/>
      <c r="AB79" s="21"/>
    </row>
    <row r="80" spans="5:28" x14ac:dyDescent="0.2">
      <c r="E80" s="20"/>
      <c r="F80" s="21"/>
      <c r="G80" s="21"/>
      <c r="I80" s="21"/>
      <c r="J80" s="21"/>
      <c r="L80" s="21"/>
      <c r="M80" s="21"/>
      <c r="O80" s="21"/>
      <c r="P80" s="21"/>
      <c r="R80" s="21"/>
      <c r="S80" s="21"/>
      <c r="U80" s="21"/>
      <c r="V80" s="21"/>
      <c r="X80" s="21"/>
      <c r="Y80" s="21"/>
      <c r="AA80" s="21"/>
      <c r="AB80" s="21"/>
    </row>
    <row r="81" spans="5:28" x14ac:dyDescent="0.2">
      <c r="E81" s="20"/>
      <c r="F81" s="21"/>
      <c r="G81" s="21"/>
      <c r="I81" s="21"/>
      <c r="J81" s="21"/>
      <c r="L81" s="21"/>
      <c r="M81" s="21"/>
      <c r="O81" s="21"/>
      <c r="P81" s="21"/>
      <c r="R81" s="21"/>
      <c r="S81" s="21"/>
      <c r="U81" s="21"/>
      <c r="V81" s="21"/>
      <c r="X81" s="21"/>
      <c r="Y81" s="21"/>
      <c r="AA81" s="21"/>
      <c r="AB81" s="21"/>
    </row>
    <row r="82" spans="5:28" x14ac:dyDescent="0.2">
      <c r="E82" s="20"/>
      <c r="F82" s="21"/>
      <c r="G82" s="21"/>
      <c r="I82" s="21"/>
      <c r="J82" s="21"/>
      <c r="L82" s="21"/>
      <c r="M82" s="21"/>
      <c r="O82" s="21"/>
      <c r="P82" s="21"/>
      <c r="R82" s="21"/>
      <c r="S82" s="21"/>
      <c r="U82" s="21"/>
      <c r="V82" s="21"/>
      <c r="X82" s="21"/>
      <c r="Y82" s="21"/>
      <c r="AA82" s="21"/>
      <c r="AB82" s="21"/>
    </row>
    <row r="83" spans="5:28" x14ac:dyDescent="0.2">
      <c r="E83" s="20"/>
      <c r="F83" s="21"/>
      <c r="G83" s="21"/>
      <c r="I83" s="21"/>
      <c r="J83" s="21"/>
      <c r="L83" s="21"/>
      <c r="M83" s="21"/>
      <c r="O83" s="21"/>
      <c r="P83" s="21"/>
      <c r="R83" s="21"/>
      <c r="S83" s="21"/>
      <c r="U83" s="21"/>
      <c r="V83" s="21"/>
      <c r="X83" s="21"/>
      <c r="Y83" s="21"/>
      <c r="AA83" s="21"/>
      <c r="AB83" s="21"/>
    </row>
    <row r="84" spans="5:28" x14ac:dyDescent="0.2">
      <c r="E84" s="20"/>
      <c r="F84" s="21"/>
      <c r="G84" s="21"/>
      <c r="I84" s="21"/>
      <c r="J84" s="21"/>
      <c r="L84" s="21"/>
      <c r="M84" s="21"/>
      <c r="O84" s="21"/>
      <c r="P84" s="21"/>
      <c r="R84" s="21"/>
      <c r="S84" s="21"/>
      <c r="U84" s="21"/>
      <c r="V84" s="21"/>
      <c r="X84" s="21"/>
      <c r="Y84" s="21"/>
      <c r="AA84" s="21"/>
      <c r="AB84" s="21"/>
    </row>
    <row r="85" spans="5:28" x14ac:dyDescent="0.2">
      <c r="E85" s="20"/>
      <c r="F85" s="21"/>
      <c r="G85" s="21"/>
      <c r="I85" s="21"/>
      <c r="J85" s="21"/>
      <c r="L85" s="21"/>
      <c r="M85" s="21"/>
      <c r="O85" s="21"/>
      <c r="P85" s="21"/>
      <c r="R85" s="21"/>
      <c r="S85" s="21"/>
      <c r="U85" s="21"/>
      <c r="V85" s="21"/>
      <c r="X85" s="21"/>
      <c r="Y85" s="21"/>
      <c r="AA85" s="21"/>
      <c r="AB85" s="21"/>
    </row>
    <row r="86" spans="5:28" x14ac:dyDescent="0.2">
      <c r="E86" s="20"/>
      <c r="F86" s="21"/>
      <c r="G86" s="21"/>
      <c r="I86" s="21"/>
      <c r="J86" s="21"/>
      <c r="L86" s="21"/>
      <c r="M86" s="21"/>
      <c r="O86" s="21"/>
      <c r="P86" s="21"/>
      <c r="R86" s="21"/>
      <c r="S86" s="21"/>
      <c r="U86" s="21"/>
      <c r="V86" s="21"/>
      <c r="X86" s="21"/>
      <c r="Y86" s="21"/>
      <c r="AA86" s="21"/>
      <c r="AB86" s="21"/>
    </row>
    <row r="87" spans="5:28" x14ac:dyDescent="0.2">
      <c r="E87" s="20"/>
      <c r="F87" s="21"/>
      <c r="G87" s="21"/>
      <c r="I87" s="21"/>
      <c r="J87" s="21"/>
      <c r="L87" s="21"/>
      <c r="M87" s="21"/>
      <c r="O87" s="21"/>
      <c r="P87" s="21"/>
      <c r="R87" s="21"/>
      <c r="S87" s="21"/>
      <c r="U87" s="21"/>
      <c r="V87" s="21"/>
      <c r="X87" s="21"/>
      <c r="Y87" s="21"/>
      <c r="AA87" s="21"/>
      <c r="AB87" s="21"/>
    </row>
    <row r="88" spans="5:28" x14ac:dyDescent="0.2">
      <c r="E88" s="20"/>
      <c r="F88" s="21"/>
      <c r="G88" s="21"/>
      <c r="I88" s="21"/>
      <c r="J88" s="21"/>
      <c r="L88" s="21"/>
      <c r="M88" s="21"/>
      <c r="O88" s="21"/>
      <c r="P88" s="21"/>
      <c r="R88" s="21"/>
      <c r="S88" s="21"/>
      <c r="U88" s="21"/>
      <c r="V88" s="21"/>
      <c r="X88" s="21"/>
      <c r="Y88" s="21"/>
      <c r="AA88" s="21"/>
      <c r="AB88" s="21"/>
    </row>
    <row r="89" spans="5:28" x14ac:dyDescent="0.2">
      <c r="E89" s="20"/>
      <c r="F89" s="21"/>
      <c r="G89" s="21"/>
      <c r="I89" s="21"/>
      <c r="J89" s="21"/>
      <c r="L89" s="21"/>
      <c r="M89" s="21"/>
      <c r="O89" s="21"/>
      <c r="P89" s="21"/>
      <c r="R89" s="21"/>
      <c r="S89" s="21"/>
      <c r="U89" s="21"/>
      <c r="V89" s="21"/>
      <c r="X89" s="21"/>
      <c r="Y89" s="21"/>
      <c r="AA89" s="21"/>
      <c r="AB89" s="21"/>
    </row>
    <row r="90" spans="5:28" x14ac:dyDescent="0.2">
      <c r="E90" s="20"/>
      <c r="F90" s="21"/>
      <c r="G90" s="21"/>
      <c r="I90" s="21"/>
      <c r="J90" s="21"/>
      <c r="L90" s="21"/>
      <c r="M90" s="21"/>
      <c r="O90" s="21"/>
      <c r="P90" s="21"/>
      <c r="R90" s="21"/>
      <c r="S90" s="21"/>
      <c r="U90" s="21"/>
      <c r="V90" s="21"/>
      <c r="X90" s="21"/>
      <c r="Y90" s="21"/>
      <c r="AA90" s="21"/>
      <c r="AB90" s="21"/>
    </row>
    <row r="91" spans="5:28" x14ac:dyDescent="0.2">
      <c r="E91" s="20"/>
      <c r="F91" s="21"/>
      <c r="G91" s="21"/>
      <c r="I91" s="21"/>
      <c r="J91" s="21"/>
      <c r="L91" s="21"/>
      <c r="M91" s="21"/>
      <c r="O91" s="21"/>
      <c r="P91" s="21"/>
      <c r="R91" s="21"/>
      <c r="S91" s="21"/>
      <c r="U91" s="21"/>
      <c r="V91" s="21"/>
      <c r="X91" s="21"/>
      <c r="Y91" s="21"/>
      <c r="AA91" s="21"/>
      <c r="AB91" s="21"/>
    </row>
    <row r="92" spans="5:28" x14ac:dyDescent="0.2">
      <c r="E92" s="20"/>
      <c r="F92" s="21"/>
      <c r="G92" s="21"/>
      <c r="I92" s="21"/>
      <c r="J92" s="21"/>
      <c r="L92" s="21"/>
      <c r="M92" s="21"/>
      <c r="O92" s="21"/>
      <c r="P92" s="21"/>
      <c r="R92" s="21"/>
      <c r="S92" s="21"/>
      <c r="U92" s="21"/>
      <c r="V92" s="21"/>
      <c r="X92" s="21"/>
      <c r="Y92" s="21"/>
      <c r="AA92" s="21"/>
      <c r="AB92" s="21"/>
    </row>
    <row r="93" spans="5:28" x14ac:dyDescent="0.2">
      <c r="E93" s="20"/>
      <c r="F93" s="21"/>
      <c r="G93" s="21"/>
      <c r="I93" s="21"/>
      <c r="J93" s="21"/>
      <c r="L93" s="21"/>
      <c r="M93" s="21"/>
      <c r="O93" s="21"/>
      <c r="P93" s="21"/>
      <c r="R93" s="21"/>
      <c r="S93" s="21"/>
      <c r="U93" s="21"/>
      <c r="V93" s="21"/>
      <c r="X93" s="21"/>
      <c r="Y93" s="21"/>
      <c r="AA93" s="21"/>
      <c r="AB93" s="21"/>
    </row>
    <row r="94" spans="5:28" x14ac:dyDescent="0.2">
      <c r="E94" s="20"/>
      <c r="F94" s="21"/>
      <c r="G94" s="21"/>
      <c r="I94" s="21"/>
      <c r="J94" s="21"/>
      <c r="L94" s="21"/>
      <c r="M94" s="21"/>
      <c r="O94" s="21"/>
      <c r="P94" s="21"/>
      <c r="R94" s="21"/>
      <c r="S94" s="21"/>
      <c r="U94" s="21"/>
      <c r="V94" s="21"/>
      <c r="X94" s="21"/>
      <c r="Y94" s="21"/>
      <c r="AA94" s="21"/>
      <c r="AB94" s="21"/>
    </row>
    <row r="95" spans="5:28" x14ac:dyDescent="0.2">
      <c r="E95" s="20"/>
      <c r="F95" s="21"/>
      <c r="G95" s="21"/>
      <c r="I95" s="21"/>
      <c r="J95" s="21"/>
      <c r="L95" s="21"/>
      <c r="M95" s="21"/>
      <c r="O95" s="21"/>
      <c r="P95" s="21"/>
      <c r="R95" s="21"/>
      <c r="S95" s="21"/>
      <c r="U95" s="21"/>
      <c r="V95" s="21"/>
      <c r="X95" s="21"/>
      <c r="Y95" s="21"/>
      <c r="AA95" s="21"/>
      <c r="AB95" s="21"/>
    </row>
    <row r="96" spans="5:28" x14ac:dyDescent="0.2">
      <c r="E96" s="20"/>
      <c r="F96" s="21"/>
      <c r="G96" s="21"/>
      <c r="I96" s="21"/>
      <c r="J96" s="21"/>
      <c r="L96" s="21"/>
      <c r="M96" s="21"/>
      <c r="O96" s="21"/>
      <c r="P96" s="21"/>
      <c r="R96" s="21"/>
      <c r="S96" s="21"/>
      <c r="U96" s="21"/>
      <c r="V96" s="21"/>
      <c r="X96" s="21"/>
      <c r="Y96" s="21"/>
      <c r="AA96" s="21"/>
      <c r="AB96" s="21"/>
    </row>
    <row r="97" spans="1:28" x14ac:dyDescent="0.2">
      <c r="E97" s="20"/>
      <c r="F97" s="21"/>
      <c r="G97" s="21"/>
      <c r="I97" s="21"/>
      <c r="J97" s="21"/>
      <c r="L97" s="21"/>
      <c r="M97" s="21"/>
      <c r="O97" s="21"/>
      <c r="P97" s="21"/>
      <c r="R97" s="21"/>
      <c r="S97" s="21"/>
      <c r="U97" s="21"/>
      <c r="V97" s="21"/>
      <c r="X97" s="21"/>
      <c r="Y97" s="21"/>
      <c r="AA97" s="21"/>
      <c r="AB97" s="21"/>
    </row>
    <row r="98" spans="1:28" x14ac:dyDescent="0.2">
      <c r="E98" s="20"/>
      <c r="F98" s="21"/>
      <c r="G98" s="21"/>
      <c r="I98" s="21"/>
      <c r="J98" s="21"/>
      <c r="L98" s="21"/>
      <c r="M98" s="21"/>
      <c r="O98" s="21"/>
      <c r="P98" s="21"/>
      <c r="R98" s="21"/>
      <c r="S98" s="21"/>
      <c r="U98" s="21"/>
      <c r="V98" s="21"/>
      <c r="X98" s="21"/>
      <c r="Y98" s="21"/>
      <c r="AA98" s="21"/>
      <c r="AB98" s="21"/>
    </row>
    <row r="99" spans="1:28" x14ac:dyDescent="0.2">
      <c r="E99" s="20"/>
      <c r="F99" s="21"/>
      <c r="G99" s="21"/>
      <c r="I99" s="21"/>
      <c r="J99" s="21"/>
      <c r="L99" s="21"/>
      <c r="M99" s="21"/>
      <c r="O99" s="21"/>
      <c r="P99" s="21"/>
      <c r="R99" s="21"/>
      <c r="S99" s="21"/>
      <c r="U99" s="21"/>
      <c r="V99" s="21"/>
      <c r="X99" s="21"/>
      <c r="Y99" s="21"/>
      <c r="AA99" s="21"/>
      <c r="AB99" s="21"/>
    </row>
    <row r="100" spans="1:28" x14ac:dyDescent="0.2">
      <c r="E100" s="20"/>
      <c r="F100" s="21"/>
      <c r="G100" s="21"/>
      <c r="I100" s="21"/>
      <c r="J100" s="21"/>
      <c r="L100" s="21"/>
      <c r="M100" s="21"/>
      <c r="O100" s="21"/>
      <c r="P100" s="21"/>
      <c r="R100" s="21"/>
      <c r="S100" s="21"/>
      <c r="U100" s="21"/>
      <c r="V100" s="21"/>
      <c r="X100" s="21"/>
      <c r="Y100" s="21"/>
      <c r="AA100" s="21"/>
      <c r="AB100" s="21"/>
    </row>
    <row r="101" spans="1:28" x14ac:dyDescent="0.2">
      <c r="E101" s="20"/>
      <c r="F101" s="21"/>
      <c r="G101" s="21"/>
      <c r="I101" s="21"/>
      <c r="J101" s="21"/>
      <c r="L101" s="21"/>
      <c r="M101" s="21"/>
      <c r="O101" s="21"/>
      <c r="P101" s="21"/>
      <c r="R101" s="21"/>
      <c r="S101" s="21"/>
      <c r="U101" s="21"/>
      <c r="V101" s="21"/>
      <c r="X101" s="21"/>
      <c r="Y101" s="21"/>
      <c r="AA101" s="21"/>
      <c r="AB101" s="21"/>
    </row>
    <row r="102" spans="1:28" x14ac:dyDescent="0.2">
      <c r="E102" s="20"/>
      <c r="F102" s="21"/>
      <c r="G102" s="21"/>
      <c r="I102" s="21"/>
      <c r="J102" s="21"/>
      <c r="L102" s="21"/>
      <c r="M102" s="21"/>
      <c r="O102" s="21"/>
      <c r="P102" s="21"/>
      <c r="R102" s="21"/>
      <c r="S102" s="21"/>
      <c r="U102" s="21"/>
      <c r="V102" s="21"/>
      <c r="X102" s="21"/>
      <c r="Y102" s="21"/>
      <c r="AA102" s="21"/>
      <c r="AB102" s="21"/>
    </row>
    <row r="103" spans="1:28" x14ac:dyDescent="0.2">
      <c r="E103" s="20"/>
      <c r="F103" s="21"/>
      <c r="G103" s="21"/>
      <c r="I103" s="21"/>
      <c r="J103" s="21"/>
      <c r="L103" s="21"/>
      <c r="M103" s="21"/>
      <c r="O103" s="21"/>
      <c r="P103" s="21"/>
      <c r="R103" s="21"/>
      <c r="S103" s="21"/>
      <c r="U103" s="21"/>
      <c r="V103" s="21"/>
      <c r="X103" s="21"/>
      <c r="Y103" s="21"/>
      <c r="AA103" s="21"/>
      <c r="AB103" s="21"/>
    </row>
    <row r="104" spans="1:28" x14ac:dyDescent="0.2">
      <c r="E104" s="20"/>
      <c r="F104" s="21"/>
      <c r="G104" s="21"/>
      <c r="I104" s="21"/>
      <c r="J104" s="21"/>
      <c r="L104" s="21"/>
      <c r="M104" s="21"/>
      <c r="O104" s="21"/>
      <c r="P104" s="21"/>
      <c r="R104" s="21"/>
      <c r="S104" s="21"/>
      <c r="U104" s="21"/>
      <c r="V104" s="21"/>
      <c r="X104" s="21"/>
      <c r="Y104" s="21"/>
      <c r="AA104" s="21"/>
      <c r="AB104" s="21"/>
    </row>
    <row r="105" spans="1:28" x14ac:dyDescent="0.2">
      <c r="E105" s="20"/>
      <c r="F105" s="21"/>
      <c r="G105" s="21"/>
      <c r="I105" s="21"/>
      <c r="J105" s="21"/>
      <c r="L105" s="21"/>
      <c r="M105" s="21"/>
      <c r="O105" s="21"/>
      <c r="P105" s="21"/>
      <c r="R105" s="21"/>
      <c r="S105" s="21"/>
      <c r="U105" s="21"/>
      <c r="V105" s="21"/>
      <c r="X105" s="21"/>
      <c r="Y105" s="21"/>
      <c r="AA105" s="21"/>
      <c r="AB105" s="21"/>
    </row>
    <row r="106" spans="1:28" x14ac:dyDescent="0.2">
      <c r="E106" s="20"/>
      <c r="F106" s="21"/>
      <c r="G106" s="21"/>
      <c r="I106" s="21"/>
      <c r="J106" s="21"/>
      <c r="L106" s="21"/>
      <c r="M106" s="21"/>
      <c r="O106" s="21"/>
      <c r="P106" s="21"/>
      <c r="R106" s="21"/>
      <c r="S106" s="21"/>
      <c r="U106" s="21"/>
      <c r="V106" s="21"/>
      <c r="X106" s="21"/>
      <c r="Y106" s="21"/>
      <c r="AA106" s="21"/>
      <c r="AB106" s="21"/>
    </row>
    <row r="107" spans="1:28" x14ac:dyDescent="0.2">
      <c r="E107" s="20"/>
      <c r="F107" s="21"/>
      <c r="G107" s="21"/>
      <c r="I107" s="21"/>
      <c r="J107" s="21"/>
      <c r="L107" s="21"/>
      <c r="M107" s="21"/>
      <c r="O107" s="21"/>
      <c r="P107" s="21"/>
      <c r="R107" s="21"/>
      <c r="S107" s="21"/>
      <c r="U107" s="21"/>
      <c r="V107" s="21"/>
      <c r="X107" s="21"/>
      <c r="Y107" s="21"/>
      <c r="AA107" s="21"/>
      <c r="AB107" s="21"/>
    </row>
    <row r="108" spans="1:28" x14ac:dyDescent="0.2">
      <c r="E108" s="20"/>
      <c r="F108" s="21"/>
      <c r="G108" s="21"/>
      <c r="I108" s="21"/>
      <c r="J108" s="21"/>
      <c r="L108" s="21"/>
      <c r="M108" s="21"/>
      <c r="O108" s="21"/>
      <c r="P108" s="21"/>
      <c r="R108" s="21"/>
      <c r="S108" s="21"/>
      <c r="U108" s="21"/>
      <c r="V108" s="21"/>
      <c r="X108" s="21"/>
      <c r="Y108" s="21"/>
      <c r="AA108" s="21"/>
      <c r="AB108" s="21"/>
    </row>
    <row r="109" spans="1:28" x14ac:dyDescent="0.2">
      <c r="E109" s="20"/>
      <c r="F109" s="21"/>
      <c r="G109" s="21"/>
      <c r="I109" s="21"/>
      <c r="J109" s="21"/>
      <c r="L109" s="21"/>
      <c r="M109" s="21"/>
      <c r="O109" s="21"/>
      <c r="P109" s="21"/>
      <c r="R109" s="21"/>
      <c r="S109" s="21"/>
      <c r="U109" s="21"/>
      <c r="V109" s="21"/>
      <c r="X109" s="21"/>
      <c r="Y109" s="21"/>
      <c r="AA109" s="21"/>
      <c r="AB109" s="21"/>
    </row>
    <row r="110" spans="1:28" x14ac:dyDescent="0.2">
      <c r="E110" s="20"/>
      <c r="F110" s="21"/>
      <c r="G110" s="21"/>
      <c r="I110" s="21"/>
      <c r="J110" s="21"/>
      <c r="L110" s="21"/>
      <c r="M110" s="21"/>
      <c r="O110" s="21"/>
      <c r="P110" s="21"/>
      <c r="R110" s="21"/>
      <c r="S110" s="21"/>
      <c r="U110" s="21"/>
      <c r="V110" s="21"/>
      <c r="X110" s="21"/>
      <c r="Y110" s="21"/>
      <c r="AA110" s="21"/>
      <c r="AB110" s="21"/>
    </row>
    <row r="111" spans="1:28" ht="15.75" x14ac:dyDescent="0.25">
      <c r="A111" s="13"/>
      <c r="B111" s="13"/>
      <c r="C111" s="13"/>
      <c r="D111" s="13"/>
      <c r="E111" s="23"/>
      <c r="F111" s="21"/>
      <c r="G111" s="21"/>
      <c r="I111" s="21"/>
      <c r="J111" s="21"/>
      <c r="L111" s="21"/>
      <c r="M111" s="21"/>
      <c r="O111" s="21"/>
      <c r="P111" s="21"/>
      <c r="R111" s="21"/>
      <c r="S111" s="21"/>
      <c r="U111" s="21"/>
      <c r="V111" s="21"/>
      <c r="X111" s="21"/>
      <c r="Y111" s="21"/>
      <c r="AA111" s="21"/>
      <c r="AB111" s="21"/>
    </row>
    <row r="112" spans="1:28" x14ac:dyDescent="0.2">
      <c r="C112" s="21"/>
      <c r="D112" s="21"/>
      <c r="F112" s="21"/>
      <c r="G112" s="21"/>
      <c r="I112" s="21"/>
      <c r="J112" s="21"/>
      <c r="L112" s="21"/>
      <c r="M112" s="21"/>
      <c r="O112" s="21"/>
      <c r="P112" s="21"/>
      <c r="R112" s="21"/>
      <c r="S112" s="21"/>
      <c r="U112" s="21"/>
      <c r="V112" s="21"/>
      <c r="X112" s="21"/>
      <c r="Y112" s="21"/>
      <c r="AA112" s="21"/>
      <c r="AB112"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2"/>
  <sheetViews>
    <sheetView workbookViewId="0"/>
  </sheetViews>
  <sheetFormatPr defaultColWidth="11.21875" defaultRowHeight="15" x14ac:dyDescent="0.2"/>
  <cols>
    <col min="1" max="1" width="19.44140625" customWidth="1"/>
    <col min="2" max="2" width="50.5546875" customWidth="1"/>
    <col min="3" max="3" width="61.21875" customWidth="1"/>
    <col min="4" max="4" width="47.5546875" customWidth="1"/>
    <col min="5" max="5" width="40.77734375" customWidth="1"/>
    <col min="6" max="6" width="11.21875" customWidth="1"/>
  </cols>
  <sheetData>
    <row r="1" spans="1:28" ht="20.25" x14ac:dyDescent="0.3">
      <c r="A1" s="16" t="s">
        <v>705</v>
      </c>
      <c r="B1" s="11"/>
      <c r="C1" s="11"/>
      <c r="D1" s="11"/>
      <c r="E1" s="11"/>
    </row>
    <row r="2" spans="1:28" ht="18" x14ac:dyDescent="0.25">
      <c r="A2" s="17" t="s">
        <v>15</v>
      </c>
      <c r="B2" s="18"/>
      <c r="C2" s="18"/>
      <c r="D2" s="18"/>
      <c r="E2" s="18"/>
    </row>
    <row r="3" spans="1:28" x14ac:dyDescent="0.2">
      <c r="A3" t="s">
        <v>16</v>
      </c>
    </row>
    <row r="4" spans="1:28" ht="15.75" x14ac:dyDescent="0.25">
      <c r="A4" s="13" t="s">
        <v>108</v>
      </c>
      <c r="B4" s="13" t="s">
        <v>109</v>
      </c>
      <c r="C4" s="19" t="s">
        <v>19</v>
      </c>
      <c r="D4" s="19" t="s">
        <v>20</v>
      </c>
      <c r="E4" s="19" t="s">
        <v>711</v>
      </c>
      <c r="F4" s="19"/>
      <c r="G4" s="19"/>
      <c r="H4" s="19"/>
      <c r="I4" s="19"/>
      <c r="J4" s="19"/>
      <c r="K4" s="19"/>
    </row>
    <row r="5" spans="1:28" x14ac:dyDescent="0.2">
      <c r="A5" t="s">
        <v>110</v>
      </c>
      <c r="B5" t="s">
        <v>111</v>
      </c>
      <c r="C5" s="24">
        <v>1236</v>
      </c>
      <c r="D5" s="24">
        <v>223</v>
      </c>
      <c r="E5" s="20">
        <f>'SUBICB_Uptake_(65_yr_olds)'!$D5/'SUBICB_Uptake_(65_yr_olds)'!$C5*100</f>
        <v>18.042071197411001</v>
      </c>
      <c r="F5" s="21"/>
      <c r="G5" s="21"/>
      <c r="I5" s="21"/>
      <c r="J5" s="21"/>
      <c r="L5" s="21"/>
      <c r="M5" s="21"/>
      <c r="O5" s="21"/>
      <c r="P5" s="21"/>
      <c r="R5" s="21"/>
      <c r="S5" s="21"/>
      <c r="U5" s="21"/>
      <c r="V5" s="21"/>
      <c r="X5" s="21"/>
      <c r="Y5" s="21"/>
      <c r="AA5" s="21"/>
      <c r="AB5" s="21"/>
    </row>
    <row r="6" spans="1:28" x14ac:dyDescent="0.2">
      <c r="A6" t="s">
        <v>112</v>
      </c>
      <c r="B6" t="s">
        <v>113</v>
      </c>
      <c r="C6" s="24">
        <v>516</v>
      </c>
      <c r="D6" s="24">
        <v>68</v>
      </c>
      <c r="E6" s="20">
        <f>'SUBICB_Uptake_(65_yr_olds)'!$D6/'SUBICB_Uptake_(65_yr_olds)'!$C6*100</f>
        <v>13.178294573643413</v>
      </c>
      <c r="F6" s="21"/>
      <c r="G6" s="21"/>
      <c r="I6" s="21"/>
      <c r="J6" s="21"/>
      <c r="L6" s="21"/>
      <c r="M6" s="21"/>
      <c r="O6" s="21"/>
      <c r="P6" s="21"/>
      <c r="R6" s="21"/>
      <c r="S6" s="21"/>
      <c r="U6" s="21"/>
      <c r="V6" s="21"/>
      <c r="X6" s="21"/>
      <c r="Y6" s="21"/>
      <c r="AA6" s="21"/>
      <c r="AB6" s="21"/>
    </row>
    <row r="7" spans="1:28" x14ac:dyDescent="0.2">
      <c r="A7" t="s">
        <v>114</v>
      </c>
      <c r="B7" t="s">
        <v>115</v>
      </c>
      <c r="C7" s="24">
        <v>863</v>
      </c>
      <c r="D7" s="24">
        <v>150</v>
      </c>
      <c r="E7" s="20">
        <f>'SUBICB_Uptake_(65_yr_olds)'!$D7/'SUBICB_Uptake_(65_yr_olds)'!$C7*100</f>
        <v>17.381228273464657</v>
      </c>
      <c r="F7" s="21"/>
      <c r="G7" s="21"/>
      <c r="I7" s="21"/>
      <c r="J7" s="21"/>
      <c r="L7" s="21"/>
      <c r="M7" s="21"/>
      <c r="O7" s="21"/>
      <c r="P7" s="21"/>
      <c r="R7" s="21"/>
      <c r="S7" s="21"/>
      <c r="U7" s="21"/>
      <c r="V7" s="21"/>
      <c r="X7" s="21"/>
      <c r="Y7" s="21"/>
      <c r="AA7" s="21"/>
      <c r="AB7" s="21"/>
    </row>
    <row r="8" spans="1:28" x14ac:dyDescent="0.2">
      <c r="A8" t="s">
        <v>116</v>
      </c>
      <c r="B8" t="s">
        <v>117</v>
      </c>
      <c r="C8" s="24">
        <v>428</v>
      </c>
      <c r="D8" s="24">
        <v>44</v>
      </c>
      <c r="E8" s="20">
        <f>'SUBICB_Uptake_(65_yr_olds)'!$D8/'SUBICB_Uptake_(65_yr_olds)'!$C8*100</f>
        <v>10.2803738317757</v>
      </c>
      <c r="F8" s="21"/>
      <c r="G8" s="21"/>
      <c r="I8" s="21"/>
      <c r="J8" s="21"/>
      <c r="L8" s="21"/>
      <c r="M8" s="21"/>
      <c r="O8" s="21"/>
      <c r="P8" s="21"/>
      <c r="R8" s="21"/>
      <c r="S8" s="21"/>
      <c r="U8" s="21"/>
      <c r="V8" s="21"/>
      <c r="X8" s="21"/>
      <c r="Y8" s="21"/>
      <c r="AA8" s="21"/>
      <c r="AB8" s="21"/>
    </row>
    <row r="9" spans="1:28" x14ac:dyDescent="0.2">
      <c r="A9" t="s">
        <v>118</v>
      </c>
      <c r="B9" t="s">
        <v>119</v>
      </c>
      <c r="C9" s="24">
        <v>542</v>
      </c>
      <c r="D9" s="24">
        <v>77</v>
      </c>
      <c r="E9" s="20">
        <f>'SUBICB_Uptake_(65_yr_olds)'!$D9/'SUBICB_Uptake_(65_yr_olds)'!$C9*100</f>
        <v>14.206642066420663</v>
      </c>
      <c r="F9" s="21"/>
      <c r="G9" s="21"/>
      <c r="I9" s="21"/>
      <c r="J9" s="21"/>
      <c r="L9" s="21"/>
      <c r="M9" s="21"/>
      <c r="O9" s="21"/>
      <c r="P9" s="21"/>
      <c r="R9" s="21"/>
      <c r="S9" s="21"/>
      <c r="U9" s="21"/>
      <c r="V9" s="21"/>
      <c r="X9" s="21"/>
      <c r="Y9" s="21"/>
      <c r="AA9" s="21"/>
      <c r="AB9" s="21"/>
    </row>
    <row r="10" spans="1:28" x14ac:dyDescent="0.2">
      <c r="A10" t="s">
        <v>120</v>
      </c>
      <c r="B10" t="s">
        <v>121</v>
      </c>
      <c r="C10" s="24">
        <v>767</v>
      </c>
      <c r="D10" s="24">
        <v>110</v>
      </c>
      <c r="E10" s="20">
        <f>'SUBICB_Uptake_(65_yr_olds)'!$D10/'SUBICB_Uptake_(65_yr_olds)'!$C10*100</f>
        <v>14.341590612777052</v>
      </c>
      <c r="F10" s="21"/>
      <c r="G10" s="21"/>
      <c r="I10" s="21"/>
      <c r="J10" s="21"/>
      <c r="L10" s="21"/>
      <c r="M10" s="21"/>
      <c r="O10" s="21"/>
      <c r="P10" s="21"/>
      <c r="R10" s="21"/>
      <c r="S10" s="21"/>
      <c r="U10" s="21"/>
      <c r="V10" s="21"/>
      <c r="X10" s="21"/>
      <c r="Y10" s="21"/>
      <c r="AA10" s="21"/>
      <c r="AB10" s="21"/>
    </row>
    <row r="11" spans="1:28" x14ac:dyDescent="0.2">
      <c r="A11" t="s">
        <v>122</v>
      </c>
      <c r="B11" t="s">
        <v>123</v>
      </c>
      <c r="C11" s="24">
        <v>562</v>
      </c>
      <c r="D11" s="24">
        <v>66</v>
      </c>
      <c r="E11" s="20">
        <f>'SUBICB_Uptake_(65_yr_olds)'!$D11/'SUBICB_Uptake_(65_yr_olds)'!$C11*100</f>
        <v>11.743772241992882</v>
      </c>
      <c r="F11" s="21"/>
      <c r="G11" s="21"/>
      <c r="I11" s="21"/>
      <c r="J11" s="21"/>
      <c r="L11" s="21"/>
      <c r="M11" s="21"/>
      <c r="O11" s="21"/>
      <c r="P11" s="21"/>
      <c r="R11" s="21"/>
      <c r="S11" s="21"/>
      <c r="U11" s="21"/>
      <c r="V11" s="21"/>
      <c r="X11" s="21"/>
      <c r="Y11" s="21"/>
      <c r="AA11" s="21"/>
      <c r="AB11" s="21"/>
    </row>
    <row r="12" spans="1:28" x14ac:dyDescent="0.2">
      <c r="A12" t="s">
        <v>124</v>
      </c>
      <c r="B12" t="s">
        <v>125</v>
      </c>
      <c r="C12" s="24">
        <v>552</v>
      </c>
      <c r="D12" s="24">
        <v>85</v>
      </c>
      <c r="E12" s="20">
        <f>'SUBICB_Uptake_(65_yr_olds)'!$D12/'SUBICB_Uptake_(65_yr_olds)'!$C12*100</f>
        <v>15.39855072463768</v>
      </c>
      <c r="F12" s="21"/>
      <c r="G12" s="21"/>
      <c r="I12" s="21"/>
      <c r="J12" s="21"/>
      <c r="L12" s="21"/>
      <c r="M12" s="21"/>
      <c r="O12" s="21"/>
      <c r="P12" s="21"/>
      <c r="R12" s="21"/>
      <c r="S12" s="21"/>
      <c r="U12" s="21"/>
      <c r="V12" s="21"/>
      <c r="X12" s="21"/>
      <c r="Y12" s="21"/>
      <c r="AA12" s="21"/>
      <c r="AB12" s="21"/>
    </row>
    <row r="13" spans="1:28" x14ac:dyDescent="0.2">
      <c r="A13" t="s">
        <v>126</v>
      </c>
      <c r="B13" t="s">
        <v>127</v>
      </c>
      <c r="C13" s="24">
        <v>602</v>
      </c>
      <c r="D13" s="24">
        <v>64</v>
      </c>
      <c r="E13" s="20">
        <f>'SUBICB_Uptake_(65_yr_olds)'!$D13/'SUBICB_Uptake_(65_yr_olds)'!$C13*100</f>
        <v>10.631229235880399</v>
      </c>
      <c r="F13" s="21"/>
      <c r="G13" s="21"/>
      <c r="I13" s="21"/>
      <c r="J13" s="21"/>
      <c r="L13" s="21"/>
      <c r="M13" s="21"/>
      <c r="O13" s="21"/>
      <c r="P13" s="21"/>
      <c r="R13" s="21"/>
      <c r="S13" s="21"/>
      <c r="U13" s="21"/>
      <c r="V13" s="21"/>
      <c r="X13" s="21"/>
      <c r="Y13" s="21"/>
      <c r="AA13" s="21"/>
      <c r="AB13" s="21"/>
    </row>
    <row r="14" spans="1:28" x14ac:dyDescent="0.2">
      <c r="A14" t="s">
        <v>128</v>
      </c>
      <c r="B14" t="s">
        <v>129</v>
      </c>
      <c r="C14" s="24">
        <v>1135</v>
      </c>
      <c r="D14" s="24">
        <v>140</v>
      </c>
      <c r="E14" s="20">
        <f>'SUBICB_Uptake_(65_yr_olds)'!$D14/'SUBICB_Uptake_(65_yr_olds)'!$C14*100</f>
        <v>12.334801762114537</v>
      </c>
      <c r="F14" s="21"/>
      <c r="G14" s="21"/>
      <c r="I14" s="21"/>
      <c r="J14" s="21"/>
      <c r="L14" s="21"/>
      <c r="M14" s="21"/>
      <c r="O14" s="21"/>
      <c r="P14" s="21"/>
      <c r="R14" s="21"/>
      <c r="S14" s="21"/>
      <c r="U14" s="21"/>
      <c r="V14" s="21"/>
      <c r="X14" s="21"/>
      <c r="Y14" s="21"/>
      <c r="AA14" s="21"/>
      <c r="AB14" s="21"/>
    </row>
    <row r="15" spans="1:28" x14ac:dyDescent="0.2">
      <c r="A15" t="s">
        <v>130</v>
      </c>
      <c r="B15" t="s">
        <v>131</v>
      </c>
      <c r="C15" s="24">
        <v>612</v>
      </c>
      <c r="D15" s="24">
        <v>75</v>
      </c>
      <c r="E15" s="20">
        <f>'SUBICB_Uptake_(65_yr_olds)'!$D15/'SUBICB_Uptake_(65_yr_olds)'!$C15*100</f>
        <v>12.254901960784313</v>
      </c>
      <c r="F15" s="21"/>
      <c r="G15" s="21"/>
      <c r="I15" s="21"/>
      <c r="J15" s="21"/>
      <c r="L15" s="21"/>
      <c r="M15" s="21"/>
      <c r="O15" s="21"/>
      <c r="P15" s="21"/>
      <c r="R15" s="21"/>
      <c r="S15" s="21"/>
      <c r="U15" s="21"/>
      <c r="V15" s="21"/>
      <c r="X15" s="21"/>
      <c r="Y15" s="21"/>
      <c r="AA15" s="21"/>
      <c r="AB15" s="21"/>
    </row>
    <row r="16" spans="1:28" x14ac:dyDescent="0.2">
      <c r="A16" t="s">
        <v>132</v>
      </c>
      <c r="B16" t="s">
        <v>133</v>
      </c>
      <c r="C16" s="24">
        <v>557</v>
      </c>
      <c r="D16" s="24">
        <v>99</v>
      </c>
      <c r="E16" s="20">
        <f>'SUBICB_Uptake_(65_yr_olds)'!$D16/'SUBICB_Uptake_(65_yr_olds)'!$C16*100</f>
        <v>17.773788150807899</v>
      </c>
      <c r="F16" s="21"/>
      <c r="G16" s="21"/>
      <c r="I16" s="21"/>
      <c r="J16" s="21"/>
      <c r="L16" s="21"/>
      <c r="M16" s="21"/>
      <c r="O16" s="21"/>
      <c r="P16" s="21"/>
      <c r="R16" s="21"/>
      <c r="S16" s="21"/>
      <c r="U16" s="21"/>
      <c r="V16" s="21"/>
      <c r="X16" s="21"/>
      <c r="Y16" s="21"/>
      <c r="AA16" s="21"/>
      <c r="AB16" s="21"/>
    </row>
    <row r="17" spans="1:28" x14ac:dyDescent="0.2">
      <c r="A17" t="s">
        <v>134</v>
      </c>
      <c r="B17" t="s">
        <v>135</v>
      </c>
      <c r="C17" s="24">
        <v>376</v>
      </c>
      <c r="D17" s="24">
        <v>52</v>
      </c>
      <c r="E17" s="20">
        <f>'SUBICB_Uptake_(65_yr_olds)'!$D17/'SUBICB_Uptake_(65_yr_olds)'!$C17*100</f>
        <v>13.829787234042554</v>
      </c>
      <c r="F17" s="21"/>
      <c r="G17" s="21"/>
      <c r="I17" s="21"/>
      <c r="J17" s="21"/>
      <c r="L17" s="21"/>
      <c r="M17" s="21"/>
      <c r="O17" s="21"/>
      <c r="P17" s="21"/>
      <c r="R17" s="21"/>
      <c r="S17" s="21"/>
      <c r="U17" s="21"/>
      <c r="V17" s="21"/>
      <c r="X17" s="21"/>
      <c r="Y17" s="21"/>
      <c r="AA17" s="21"/>
      <c r="AB17" s="21"/>
    </row>
    <row r="18" spans="1:28" x14ac:dyDescent="0.2">
      <c r="A18" t="s">
        <v>136</v>
      </c>
      <c r="B18" t="s">
        <v>137</v>
      </c>
      <c r="C18" s="24">
        <v>619</v>
      </c>
      <c r="D18" s="24">
        <v>79</v>
      </c>
      <c r="E18" s="20">
        <f>'SUBICB_Uptake_(65_yr_olds)'!$D18/'SUBICB_Uptake_(65_yr_olds)'!$C18*100</f>
        <v>12.762520193861066</v>
      </c>
      <c r="F18" s="21"/>
      <c r="G18" s="21"/>
      <c r="I18" s="21"/>
      <c r="J18" s="21"/>
      <c r="L18" s="21"/>
      <c r="M18" s="21"/>
      <c r="O18" s="21"/>
      <c r="P18" s="21"/>
      <c r="R18" s="21"/>
      <c r="S18" s="21"/>
      <c r="U18" s="21"/>
      <c r="V18" s="21"/>
      <c r="X18" s="21"/>
      <c r="Y18" s="21"/>
      <c r="AA18" s="21"/>
      <c r="AB18" s="21"/>
    </row>
    <row r="19" spans="1:28" x14ac:dyDescent="0.2">
      <c r="A19" t="s">
        <v>138</v>
      </c>
      <c r="B19" t="s">
        <v>139</v>
      </c>
      <c r="C19" s="24">
        <v>1154</v>
      </c>
      <c r="D19" s="24">
        <v>111</v>
      </c>
      <c r="E19" s="20">
        <f>'SUBICB_Uptake_(65_yr_olds)'!$D19/'SUBICB_Uptake_(65_yr_olds)'!$C19*100</f>
        <v>9.6187175043327553</v>
      </c>
      <c r="F19" s="21"/>
      <c r="G19" s="21"/>
      <c r="I19" s="21"/>
      <c r="J19" s="21"/>
      <c r="L19" s="21"/>
      <c r="M19" s="21"/>
      <c r="O19" s="21"/>
      <c r="P19" s="21"/>
      <c r="R19" s="21"/>
      <c r="S19" s="21"/>
      <c r="U19" s="21"/>
      <c r="V19" s="21"/>
      <c r="X19" s="21"/>
      <c r="Y19" s="21"/>
      <c r="AA19" s="21"/>
      <c r="AB19" s="21"/>
    </row>
    <row r="20" spans="1:28" x14ac:dyDescent="0.2">
      <c r="A20" t="s">
        <v>140</v>
      </c>
      <c r="B20" t="s">
        <v>141</v>
      </c>
      <c r="C20" s="24">
        <v>548</v>
      </c>
      <c r="D20" s="24">
        <v>53</v>
      </c>
      <c r="E20" s="20">
        <f>'SUBICB_Uptake_(65_yr_olds)'!$D20/'SUBICB_Uptake_(65_yr_olds)'!$C20*100</f>
        <v>9.6715328467153299</v>
      </c>
      <c r="F20" s="21"/>
      <c r="G20" s="21"/>
      <c r="I20" s="21"/>
      <c r="J20" s="21"/>
      <c r="L20" s="21"/>
      <c r="M20" s="21"/>
      <c r="O20" s="21"/>
      <c r="P20" s="21"/>
      <c r="R20" s="21"/>
      <c r="S20" s="21"/>
      <c r="U20" s="21"/>
      <c r="V20" s="21"/>
      <c r="X20" s="21"/>
      <c r="Y20" s="21"/>
      <c r="AA20" s="21"/>
      <c r="AB20" s="21"/>
    </row>
    <row r="21" spans="1:28" x14ac:dyDescent="0.2">
      <c r="A21" t="s">
        <v>142</v>
      </c>
      <c r="B21" t="s">
        <v>143</v>
      </c>
      <c r="C21" s="24">
        <v>1110</v>
      </c>
      <c r="D21" s="24">
        <v>172</v>
      </c>
      <c r="E21" s="20">
        <f>'SUBICB_Uptake_(65_yr_olds)'!$D21/'SUBICB_Uptake_(65_yr_olds)'!$C21*100</f>
        <v>15.495495495495495</v>
      </c>
      <c r="F21" s="21"/>
      <c r="G21" s="21"/>
      <c r="I21" s="21"/>
      <c r="J21" s="21"/>
      <c r="L21" s="21"/>
      <c r="M21" s="21"/>
      <c r="O21" s="21"/>
      <c r="P21" s="21"/>
      <c r="R21" s="21"/>
      <c r="S21" s="21"/>
      <c r="U21" s="21"/>
      <c r="V21" s="21"/>
      <c r="X21" s="21"/>
      <c r="Y21" s="21"/>
      <c r="AA21" s="21"/>
      <c r="AB21" s="21"/>
    </row>
    <row r="22" spans="1:28" x14ac:dyDescent="0.2">
      <c r="A22" t="s">
        <v>144</v>
      </c>
      <c r="B22" t="s">
        <v>145</v>
      </c>
      <c r="C22" s="24">
        <v>513</v>
      </c>
      <c r="D22" s="24">
        <v>39</v>
      </c>
      <c r="E22" s="20">
        <f>'SUBICB_Uptake_(65_yr_olds)'!$D22/'SUBICB_Uptake_(65_yr_olds)'!$C22*100</f>
        <v>7.6023391812865491</v>
      </c>
      <c r="F22" s="21"/>
      <c r="G22" s="21"/>
      <c r="I22" s="21"/>
      <c r="J22" s="21"/>
      <c r="L22" s="21"/>
      <c r="M22" s="21"/>
      <c r="O22" s="21"/>
      <c r="P22" s="21"/>
      <c r="R22" s="21"/>
      <c r="S22" s="21"/>
      <c r="U22" s="21"/>
      <c r="V22" s="21"/>
      <c r="X22" s="21"/>
      <c r="Y22" s="21"/>
      <c r="AA22" s="21"/>
      <c r="AB22" s="21"/>
    </row>
    <row r="23" spans="1:28" x14ac:dyDescent="0.2">
      <c r="A23" t="s">
        <v>146</v>
      </c>
      <c r="B23" t="s">
        <v>147</v>
      </c>
      <c r="C23" s="24">
        <v>453</v>
      </c>
      <c r="D23" s="24">
        <v>65</v>
      </c>
      <c r="E23" s="20">
        <f>'SUBICB_Uptake_(65_yr_olds)'!$D23/'SUBICB_Uptake_(65_yr_olds)'!$C23*100</f>
        <v>14.348785871964681</v>
      </c>
      <c r="F23" s="21"/>
      <c r="G23" s="21"/>
      <c r="I23" s="21"/>
      <c r="J23" s="21"/>
      <c r="L23" s="21"/>
      <c r="M23" s="21"/>
      <c r="O23" s="21"/>
      <c r="P23" s="21"/>
      <c r="R23" s="21"/>
      <c r="S23" s="21"/>
      <c r="U23" s="21"/>
      <c r="V23" s="21"/>
      <c r="X23" s="21"/>
      <c r="Y23" s="21"/>
      <c r="AA23" s="21"/>
      <c r="AB23" s="21"/>
    </row>
    <row r="24" spans="1:28" x14ac:dyDescent="0.2">
      <c r="A24" t="s">
        <v>148</v>
      </c>
      <c r="B24" t="s">
        <v>149</v>
      </c>
      <c r="C24" s="24">
        <v>881</v>
      </c>
      <c r="D24" s="24">
        <v>131</v>
      </c>
      <c r="E24" s="20">
        <f>'SUBICB_Uptake_(65_yr_olds)'!$D24/'SUBICB_Uptake_(65_yr_olds)'!$C24*100</f>
        <v>14.869466515323495</v>
      </c>
      <c r="F24" s="21"/>
      <c r="G24" s="21"/>
      <c r="I24" s="21"/>
      <c r="J24" s="21"/>
      <c r="L24" s="21"/>
      <c r="M24" s="21"/>
      <c r="O24" s="21"/>
      <c r="P24" s="21"/>
      <c r="R24" s="21"/>
      <c r="S24" s="21"/>
      <c r="U24" s="21"/>
      <c r="V24" s="21"/>
      <c r="X24" s="21"/>
      <c r="Y24" s="21"/>
      <c r="AA24" s="21"/>
      <c r="AB24" s="21"/>
    </row>
    <row r="25" spans="1:28" x14ac:dyDescent="0.2">
      <c r="A25" t="s">
        <v>150</v>
      </c>
      <c r="B25" t="s">
        <v>151</v>
      </c>
      <c r="C25" s="24">
        <v>633</v>
      </c>
      <c r="D25" s="24">
        <v>74</v>
      </c>
      <c r="E25" s="20">
        <f>'SUBICB_Uptake_(65_yr_olds)'!$D25/'SUBICB_Uptake_(65_yr_olds)'!$C25*100</f>
        <v>11.690363349131122</v>
      </c>
      <c r="F25" s="21"/>
      <c r="G25" s="21"/>
      <c r="I25" s="21"/>
      <c r="J25" s="21"/>
      <c r="L25" s="21"/>
      <c r="M25" s="21"/>
      <c r="O25" s="21"/>
      <c r="P25" s="21"/>
      <c r="R25" s="21"/>
      <c r="S25" s="21"/>
      <c r="U25" s="21"/>
      <c r="V25" s="21"/>
      <c r="X25" s="21"/>
      <c r="Y25" s="21"/>
      <c r="AA25" s="21"/>
      <c r="AB25" s="21"/>
    </row>
    <row r="26" spans="1:28" x14ac:dyDescent="0.2">
      <c r="A26" t="s">
        <v>152</v>
      </c>
      <c r="B26" t="s">
        <v>153</v>
      </c>
      <c r="C26" s="24">
        <v>559</v>
      </c>
      <c r="D26" s="24">
        <v>54</v>
      </c>
      <c r="E26" s="20">
        <f>'SUBICB_Uptake_(65_yr_olds)'!$D26/'SUBICB_Uptake_(65_yr_olds)'!$C26*100</f>
        <v>9.6601073345259394</v>
      </c>
      <c r="F26" s="21"/>
      <c r="G26" s="21"/>
      <c r="I26" s="21"/>
      <c r="J26" s="21"/>
      <c r="L26" s="21"/>
      <c r="M26" s="21"/>
      <c r="O26" s="21"/>
      <c r="P26" s="21"/>
      <c r="R26" s="21"/>
      <c r="S26" s="21"/>
      <c r="U26" s="21"/>
      <c r="V26" s="21"/>
      <c r="X26" s="21"/>
      <c r="Y26" s="21"/>
      <c r="AA26" s="21"/>
      <c r="AB26" s="21"/>
    </row>
    <row r="27" spans="1:28" x14ac:dyDescent="0.2">
      <c r="A27" t="s">
        <v>154</v>
      </c>
      <c r="B27" t="s">
        <v>155</v>
      </c>
      <c r="C27" s="24">
        <v>602</v>
      </c>
      <c r="D27" s="24">
        <v>75</v>
      </c>
      <c r="E27" s="20">
        <f>'SUBICB_Uptake_(65_yr_olds)'!$D27/'SUBICB_Uptake_(65_yr_olds)'!$C27*100</f>
        <v>12.458471760797343</v>
      </c>
      <c r="F27" s="21"/>
      <c r="G27" s="21"/>
      <c r="I27" s="21"/>
      <c r="J27" s="21"/>
      <c r="L27" s="21"/>
      <c r="M27" s="21"/>
      <c r="O27" s="21"/>
      <c r="P27" s="21"/>
      <c r="R27" s="21"/>
      <c r="S27" s="21"/>
      <c r="U27" s="21"/>
      <c r="V27" s="21"/>
      <c r="X27" s="21"/>
      <c r="Y27" s="21"/>
      <c r="AA27" s="21"/>
      <c r="AB27" s="21"/>
    </row>
    <row r="28" spans="1:28" x14ac:dyDescent="0.2">
      <c r="A28" t="s">
        <v>156</v>
      </c>
      <c r="B28" t="s">
        <v>157</v>
      </c>
      <c r="C28" s="24">
        <v>625</v>
      </c>
      <c r="D28" s="24">
        <v>94</v>
      </c>
      <c r="E28" s="20">
        <f>'SUBICB_Uptake_(65_yr_olds)'!$D28/'SUBICB_Uptake_(65_yr_olds)'!$C28*100</f>
        <v>15.040000000000001</v>
      </c>
      <c r="F28" s="21"/>
      <c r="G28" s="21"/>
      <c r="I28" s="21"/>
      <c r="J28" s="21"/>
      <c r="L28" s="21"/>
      <c r="M28" s="21"/>
      <c r="O28" s="21"/>
      <c r="P28" s="21"/>
      <c r="R28" s="21"/>
      <c r="S28" s="21"/>
      <c r="U28" s="21"/>
      <c r="V28" s="21"/>
      <c r="X28" s="21"/>
      <c r="Y28" s="21"/>
      <c r="AA28" s="21"/>
      <c r="AB28" s="21"/>
    </row>
    <row r="29" spans="1:28" x14ac:dyDescent="0.2">
      <c r="A29" t="s">
        <v>158</v>
      </c>
      <c r="B29" t="s">
        <v>159</v>
      </c>
      <c r="C29" s="24">
        <v>393</v>
      </c>
      <c r="D29" s="24">
        <v>73</v>
      </c>
      <c r="E29" s="20">
        <f>'SUBICB_Uptake_(65_yr_olds)'!$D29/'SUBICB_Uptake_(65_yr_olds)'!$C29*100</f>
        <v>18.575063613231553</v>
      </c>
      <c r="F29" s="21"/>
      <c r="G29" s="21"/>
      <c r="I29" s="21"/>
      <c r="J29" s="21"/>
      <c r="L29" s="21"/>
      <c r="M29" s="21"/>
      <c r="O29" s="21"/>
      <c r="P29" s="21"/>
      <c r="R29" s="21"/>
      <c r="S29" s="21"/>
      <c r="U29" s="21"/>
      <c r="V29" s="21"/>
      <c r="X29" s="21"/>
      <c r="Y29" s="21"/>
      <c r="AA29" s="21"/>
      <c r="AB29" s="21"/>
    </row>
    <row r="30" spans="1:28" x14ac:dyDescent="0.2">
      <c r="A30" t="s">
        <v>160</v>
      </c>
      <c r="B30" t="s">
        <v>161</v>
      </c>
      <c r="C30" s="24">
        <v>953</v>
      </c>
      <c r="D30" s="24">
        <v>180</v>
      </c>
      <c r="E30" s="20">
        <f>'SUBICB_Uptake_(65_yr_olds)'!$D30/'SUBICB_Uptake_(65_yr_olds)'!$C30*100</f>
        <v>18.887722980062961</v>
      </c>
      <c r="F30" s="21"/>
      <c r="G30" s="21"/>
      <c r="I30" s="21"/>
      <c r="J30" s="21"/>
      <c r="L30" s="21"/>
      <c r="M30" s="21"/>
      <c r="O30" s="21"/>
      <c r="P30" s="21"/>
      <c r="R30" s="21"/>
      <c r="S30" s="21"/>
      <c r="U30" s="21"/>
      <c r="V30" s="21"/>
      <c r="X30" s="21"/>
      <c r="Y30" s="21"/>
      <c r="AA30" s="21"/>
      <c r="AB30" s="21"/>
    </row>
    <row r="31" spans="1:28" x14ac:dyDescent="0.2">
      <c r="A31" t="s">
        <v>162</v>
      </c>
      <c r="B31" t="s">
        <v>163</v>
      </c>
      <c r="C31" s="24">
        <v>683</v>
      </c>
      <c r="D31" s="24">
        <v>88</v>
      </c>
      <c r="E31" s="20">
        <f>'SUBICB_Uptake_(65_yr_olds)'!$D31/'SUBICB_Uptake_(65_yr_olds)'!$C31*100</f>
        <v>12.884333821376281</v>
      </c>
      <c r="F31" s="21"/>
      <c r="G31" s="21"/>
      <c r="I31" s="21"/>
      <c r="J31" s="21"/>
      <c r="L31" s="21"/>
      <c r="M31" s="21"/>
      <c r="O31" s="21"/>
      <c r="P31" s="21"/>
      <c r="R31" s="21"/>
      <c r="S31" s="21"/>
      <c r="U31" s="21"/>
      <c r="V31" s="21"/>
      <c r="X31" s="21"/>
      <c r="Y31" s="21"/>
      <c r="AA31" s="21"/>
      <c r="AB31" s="21"/>
    </row>
    <row r="32" spans="1:28" x14ac:dyDescent="0.2">
      <c r="A32" t="s">
        <v>164</v>
      </c>
      <c r="B32" t="s">
        <v>165</v>
      </c>
      <c r="C32" s="24">
        <v>807</v>
      </c>
      <c r="D32" s="24">
        <v>120</v>
      </c>
      <c r="E32" s="20">
        <f>'SUBICB_Uptake_(65_yr_olds)'!$D32/'SUBICB_Uptake_(65_yr_olds)'!$C32*100</f>
        <v>14.869888475836431</v>
      </c>
      <c r="F32" s="21"/>
      <c r="G32" s="21"/>
      <c r="I32" s="21"/>
      <c r="J32" s="21"/>
      <c r="L32" s="21"/>
      <c r="M32" s="21"/>
      <c r="O32" s="21"/>
      <c r="P32" s="21"/>
      <c r="R32" s="21"/>
      <c r="S32" s="21"/>
      <c r="U32" s="21"/>
      <c r="V32" s="21"/>
      <c r="X32" s="21"/>
      <c r="Y32" s="21"/>
      <c r="AA32" s="21"/>
      <c r="AB32" s="21"/>
    </row>
    <row r="33" spans="1:28" x14ac:dyDescent="0.2">
      <c r="A33" t="s">
        <v>166</v>
      </c>
      <c r="B33" t="s">
        <v>167</v>
      </c>
      <c r="C33" s="24">
        <v>358</v>
      </c>
      <c r="D33" s="24">
        <v>75</v>
      </c>
      <c r="E33" s="20">
        <f>'SUBICB_Uptake_(65_yr_olds)'!$D33/'SUBICB_Uptake_(65_yr_olds)'!$C33*100</f>
        <v>20.949720670391063</v>
      </c>
      <c r="F33" s="21"/>
      <c r="G33" s="21"/>
      <c r="I33" s="21"/>
      <c r="J33" s="21"/>
      <c r="L33" s="21"/>
      <c r="M33" s="21"/>
      <c r="O33" s="21"/>
      <c r="P33" s="21"/>
      <c r="R33" s="21"/>
      <c r="S33" s="21"/>
      <c r="U33" s="21"/>
      <c r="V33" s="21"/>
      <c r="X33" s="21"/>
      <c r="Y33" s="21"/>
      <c r="AA33" s="21"/>
      <c r="AB33" s="21"/>
    </row>
    <row r="34" spans="1:28" x14ac:dyDescent="0.2">
      <c r="A34" t="s">
        <v>168</v>
      </c>
      <c r="B34" t="s">
        <v>169</v>
      </c>
      <c r="C34" s="24">
        <v>619</v>
      </c>
      <c r="D34" s="24">
        <v>117</v>
      </c>
      <c r="E34" s="20">
        <f>'SUBICB_Uptake_(65_yr_olds)'!$D34/'SUBICB_Uptake_(65_yr_olds)'!$C34*100</f>
        <v>18.901453957996768</v>
      </c>
      <c r="F34" s="21"/>
      <c r="G34" s="21"/>
      <c r="I34" s="21"/>
      <c r="J34" s="21"/>
      <c r="L34" s="21"/>
      <c r="M34" s="21"/>
      <c r="O34" s="21"/>
      <c r="P34" s="21"/>
      <c r="R34" s="21"/>
      <c r="S34" s="21"/>
      <c r="U34" s="21"/>
      <c r="V34" s="21"/>
      <c r="X34" s="21"/>
      <c r="Y34" s="21"/>
      <c r="AA34" s="21"/>
      <c r="AB34" s="21"/>
    </row>
    <row r="35" spans="1:28" x14ac:dyDescent="0.2">
      <c r="A35" t="s">
        <v>170</v>
      </c>
      <c r="B35" t="s">
        <v>171</v>
      </c>
      <c r="C35" s="24">
        <v>969</v>
      </c>
      <c r="D35" s="24">
        <v>166</v>
      </c>
      <c r="E35" s="20">
        <f>'SUBICB_Uptake_(65_yr_olds)'!$D35/'SUBICB_Uptake_(65_yr_olds)'!$C35*100</f>
        <v>17.131062951496386</v>
      </c>
      <c r="F35" s="21"/>
      <c r="G35" s="21"/>
      <c r="I35" s="21"/>
      <c r="J35" s="21"/>
      <c r="L35" s="21"/>
      <c r="M35" s="21"/>
      <c r="O35" s="21"/>
      <c r="P35" s="21"/>
      <c r="R35" s="21"/>
      <c r="S35" s="21"/>
      <c r="U35" s="21"/>
      <c r="V35" s="21"/>
      <c r="X35" s="21"/>
      <c r="Y35" s="21"/>
      <c r="AA35" s="21"/>
      <c r="AB35" s="21"/>
    </row>
    <row r="36" spans="1:28" x14ac:dyDescent="0.2">
      <c r="A36" t="s">
        <v>172</v>
      </c>
      <c r="B36" t="s">
        <v>173</v>
      </c>
      <c r="C36" s="24">
        <v>1067</v>
      </c>
      <c r="D36" s="24">
        <v>225</v>
      </c>
      <c r="E36" s="20">
        <f>'SUBICB_Uptake_(65_yr_olds)'!$D36/'SUBICB_Uptake_(65_yr_olds)'!$C36*100</f>
        <v>21.087160262417996</v>
      </c>
      <c r="F36" s="21"/>
      <c r="G36" s="21"/>
      <c r="I36" s="21"/>
      <c r="J36" s="21"/>
      <c r="L36" s="21"/>
      <c r="M36" s="21"/>
      <c r="O36" s="21"/>
      <c r="P36" s="21"/>
      <c r="R36" s="21"/>
      <c r="S36" s="21"/>
      <c r="U36" s="21"/>
      <c r="V36" s="21"/>
      <c r="X36" s="21"/>
      <c r="Y36" s="21"/>
      <c r="AA36" s="21"/>
      <c r="AB36" s="21"/>
    </row>
    <row r="37" spans="1:28" x14ac:dyDescent="0.2">
      <c r="A37" t="s">
        <v>174</v>
      </c>
      <c r="B37" t="s">
        <v>175</v>
      </c>
      <c r="C37" s="24">
        <v>809</v>
      </c>
      <c r="D37" s="24">
        <v>100</v>
      </c>
      <c r="E37" s="20">
        <f>'SUBICB_Uptake_(65_yr_olds)'!$D37/'SUBICB_Uptake_(65_yr_olds)'!$C37*100</f>
        <v>12.360939431396787</v>
      </c>
      <c r="F37" s="21"/>
      <c r="G37" s="21"/>
      <c r="I37" s="21"/>
      <c r="J37" s="21"/>
      <c r="L37" s="21"/>
      <c r="M37" s="21"/>
      <c r="O37" s="21"/>
      <c r="P37" s="21"/>
      <c r="R37" s="21"/>
      <c r="S37" s="21"/>
      <c r="U37" s="21"/>
      <c r="V37" s="21"/>
      <c r="X37" s="21"/>
      <c r="Y37" s="21"/>
      <c r="AA37" s="21"/>
      <c r="AB37" s="21"/>
    </row>
    <row r="38" spans="1:28" x14ac:dyDescent="0.2">
      <c r="A38" t="s">
        <v>176</v>
      </c>
      <c r="B38" t="s">
        <v>177</v>
      </c>
      <c r="C38" s="24">
        <v>513</v>
      </c>
      <c r="D38" s="24">
        <v>63</v>
      </c>
      <c r="E38" s="20">
        <f>'SUBICB_Uptake_(65_yr_olds)'!$D38/'SUBICB_Uptake_(65_yr_olds)'!$C38*100</f>
        <v>12.280701754385964</v>
      </c>
      <c r="F38" s="21"/>
      <c r="G38" s="21"/>
      <c r="I38" s="21"/>
      <c r="J38" s="21"/>
      <c r="L38" s="21"/>
      <c r="M38" s="21"/>
      <c r="O38" s="21"/>
      <c r="P38" s="21"/>
      <c r="R38" s="21"/>
      <c r="S38" s="21"/>
      <c r="U38" s="21"/>
      <c r="V38" s="21"/>
      <c r="X38" s="21"/>
      <c r="Y38" s="21"/>
      <c r="AA38" s="21"/>
      <c r="AB38" s="21"/>
    </row>
    <row r="39" spans="1:28" x14ac:dyDescent="0.2">
      <c r="A39" t="s">
        <v>178</v>
      </c>
      <c r="B39" t="s">
        <v>179</v>
      </c>
      <c r="C39" s="24">
        <v>601</v>
      </c>
      <c r="D39" s="24">
        <v>117</v>
      </c>
      <c r="E39" s="20">
        <f>'SUBICB_Uptake_(65_yr_olds)'!$D39/'SUBICB_Uptake_(65_yr_olds)'!$C39*100</f>
        <v>19.467554076539102</v>
      </c>
      <c r="F39" s="21"/>
      <c r="G39" s="21"/>
      <c r="I39" s="21"/>
      <c r="J39" s="21"/>
      <c r="L39" s="21"/>
      <c r="M39" s="21"/>
      <c r="O39" s="21"/>
      <c r="P39" s="21"/>
      <c r="R39" s="21"/>
      <c r="S39" s="21"/>
      <c r="U39" s="21"/>
      <c r="V39" s="21"/>
      <c r="X39" s="21"/>
      <c r="Y39" s="21"/>
      <c r="AA39" s="21"/>
      <c r="AB39" s="21"/>
    </row>
    <row r="40" spans="1:28" x14ac:dyDescent="0.2">
      <c r="A40" t="s">
        <v>180</v>
      </c>
      <c r="B40" t="s">
        <v>181</v>
      </c>
      <c r="C40" s="24">
        <v>751</v>
      </c>
      <c r="D40" s="24">
        <v>108</v>
      </c>
      <c r="E40" s="20">
        <f>'SUBICB_Uptake_(65_yr_olds)'!$D40/'SUBICB_Uptake_(65_yr_olds)'!$C40*100</f>
        <v>14.380825565912117</v>
      </c>
      <c r="F40" s="21"/>
      <c r="G40" s="21"/>
      <c r="I40" s="21"/>
      <c r="J40" s="21"/>
      <c r="L40" s="21"/>
      <c r="M40" s="21"/>
      <c r="O40" s="21"/>
      <c r="P40" s="21"/>
      <c r="R40" s="21"/>
      <c r="S40" s="21"/>
      <c r="U40" s="21"/>
      <c r="V40" s="21"/>
      <c r="X40" s="21"/>
      <c r="Y40" s="21"/>
      <c r="AA40" s="21"/>
      <c r="AB40" s="21"/>
    </row>
    <row r="41" spans="1:28" x14ac:dyDescent="0.2">
      <c r="A41" t="s">
        <v>182</v>
      </c>
      <c r="B41" t="s">
        <v>183</v>
      </c>
      <c r="C41" s="24">
        <v>1412</v>
      </c>
      <c r="D41" s="24">
        <v>229</v>
      </c>
      <c r="E41" s="20">
        <f>'SUBICB_Uptake_(65_yr_olds)'!$D41/'SUBICB_Uptake_(65_yr_olds)'!$C41*100</f>
        <v>16.218130311614733</v>
      </c>
      <c r="F41" s="21"/>
      <c r="G41" s="21"/>
      <c r="I41" s="21"/>
      <c r="J41" s="21"/>
      <c r="L41" s="21"/>
      <c r="M41" s="21"/>
      <c r="O41" s="21"/>
      <c r="P41" s="21"/>
      <c r="R41" s="21"/>
      <c r="S41" s="21"/>
      <c r="U41" s="21"/>
      <c r="V41" s="21"/>
      <c r="X41" s="21"/>
      <c r="Y41" s="21"/>
      <c r="AA41" s="21"/>
      <c r="AB41" s="21"/>
    </row>
    <row r="42" spans="1:28" x14ac:dyDescent="0.2">
      <c r="A42" t="s">
        <v>184</v>
      </c>
      <c r="B42" t="s">
        <v>185</v>
      </c>
      <c r="C42" s="24">
        <v>1002</v>
      </c>
      <c r="D42" s="24">
        <v>225</v>
      </c>
      <c r="E42" s="20">
        <f>'SUBICB_Uptake_(65_yr_olds)'!$D42/'SUBICB_Uptake_(65_yr_olds)'!$C42*100</f>
        <v>22.45508982035928</v>
      </c>
      <c r="F42" s="21"/>
      <c r="G42" s="21"/>
      <c r="I42" s="21"/>
      <c r="J42" s="21"/>
      <c r="L42" s="21"/>
      <c r="M42" s="21"/>
      <c r="O42" s="21"/>
      <c r="P42" s="21"/>
      <c r="R42" s="21"/>
      <c r="S42" s="21"/>
      <c r="U42" s="21"/>
      <c r="V42" s="21"/>
      <c r="X42" s="21"/>
      <c r="Y42" s="21"/>
      <c r="AA42" s="21"/>
      <c r="AB42" s="21"/>
    </row>
    <row r="43" spans="1:28" x14ac:dyDescent="0.2">
      <c r="A43" t="s">
        <v>186</v>
      </c>
      <c r="B43" t="s">
        <v>187</v>
      </c>
      <c r="C43" s="24">
        <v>1054</v>
      </c>
      <c r="D43" s="24">
        <v>185</v>
      </c>
      <c r="E43" s="20">
        <f>'SUBICB_Uptake_(65_yr_olds)'!$D43/'SUBICB_Uptake_(65_yr_olds)'!$C43*100</f>
        <v>17.552182163187855</v>
      </c>
      <c r="F43" s="21"/>
      <c r="G43" s="21"/>
      <c r="I43" s="21"/>
      <c r="J43" s="21"/>
      <c r="L43" s="21"/>
      <c r="M43" s="21"/>
      <c r="O43" s="21"/>
      <c r="P43" s="21"/>
      <c r="R43" s="21"/>
      <c r="S43" s="21"/>
      <c r="U43" s="21"/>
      <c r="V43" s="21"/>
      <c r="X43" s="21"/>
      <c r="Y43" s="21"/>
      <c r="AA43" s="21"/>
      <c r="AB43" s="21"/>
    </row>
    <row r="44" spans="1:28" x14ac:dyDescent="0.2">
      <c r="A44" t="s">
        <v>188</v>
      </c>
      <c r="B44" t="s">
        <v>189</v>
      </c>
      <c r="C44" s="24">
        <v>1115</v>
      </c>
      <c r="D44" s="24">
        <v>138</v>
      </c>
      <c r="E44" s="20">
        <f>'SUBICB_Uptake_(65_yr_olds)'!$D44/'SUBICB_Uptake_(65_yr_olds)'!$C44*100</f>
        <v>12.376681614349776</v>
      </c>
      <c r="F44" s="21"/>
      <c r="G44" s="21"/>
      <c r="I44" s="21"/>
      <c r="J44" s="21"/>
      <c r="L44" s="21"/>
      <c r="M44" s="21"/>
      <c r="O44" s="21"/>
      <c r="P44" s="21"/>
      <c r="R44" s="21"/>
      <c r="S44" s="21"/>
      <c r="U44" s="21"/>
      <c r="V44" s="21"/>
      <c r="X44" s="21"/>
      <c r="Y44" s="21"/>
      <c r="AA44" s="21"/>
      <c r="AB44" s="21"/>
    </row>
    <row r="45" spans="1:28" x14ac:dyDescent="0.2">
      <c r="A45" t="s">
        <v>190</v>
      </c>
      <c r="B45" t="s">
        <v>191</v>
      </c>
      <c r="C45" s="24">
        <v>901</v>
      </c>
      <c r="D45" s="24">
        <v>94</v>
      </c>
      <c r="E45" s="20">
        <f>'SUBICB_Uptake_(65_yr_olds)'!$D45/'SUBICB_Uptake_(65_yr_olds)'!$C45*100</f>
        <v>10.432852386237514</v>
      </c>
      <c r="F45" s="21"/>
      <c r="G45" s="21"/>
      <c r="I45" s="21"/>
      <c r="J45" s="21"/>
      <c r="L45" s="21"/>
      <c r="M45" s="21"/>
      <c r="O45" s="21"/>
      <c r="P45" s="21"/>
      <c r="R45" s="21"/>
      <c r="S45" s="21"/>
      <c r="U45" s="21"/>
      <c r="V45" s="21"/>
      <c r="X45" s="21"/>
      <c r="Y45" s="21"/>
      <c r="AA45" s="21"/>
      <c r="AB45" s="21"/>
    </row>
    <row r="46" spans="1:28" x14ac:dyDescent="0.2">
      <c r="A46" t="s">
        <v>192</v>
      </c>
      <c r="B46" t="s">
        <v>193</v>
      </c>
      <c r="C46" s="24">
        <v>1119</v>
      </c>
      <c r="D46" s="24">
        <v>235</v>
      </c>
      <c r="E46" s="20">
        <f>'SUBICB_Uptake_(65_yr_olds)'!$D46/'SUBICB_Uptake_(65_yr_olds)'!$C46*100</f>
        <v>21.000893655049151</v>
      </c>
      <c r="F46" s="21"/>
      <c r="G46" s="21"/>
      <c r="I46" s="21"/>
      <c r="J46" s="21"/>
      <c r="L46" s="21"/>
      <c r="M46" s="21"/>
      <c r="O46" s="21"/>
      <c r="P46" s="21"/>
      <c r="R46" s="21"/>
      <c r="S46" s="21"/>
      <c r="U46" s="21"/>
      <c r="V46" s="21"/>
      <c r="X46" s="21"/>
      <c r="Y46" s="21"/>
      <c r="AA46" s="21"/>
      <c r="AB46" s="21"/>
    </row>
    <row r="47" spans="1:28" x14ac:dyDescent="0.2">
      <c r="A47" t="s">
        <v>194</v>
      </c>
      <c r="B47" t="s">
        <v>195</v>
      </c>
      <c r="C47" s="24">
        <v>387</v>
      </c>
      <c r="D47" s="24">
        <v>58</v>
      </c>
      <c r="E47" s="20">
        <f>'SUBICB_Uptake_(65_yr_olds)'!$D47/'SUBICB_Uptake_(65_yr_olds)'!$C47*100</f>
        <v>14.987080103359174</v>
      </c>
      <c r="F47" s="21"/>
      <c r="G47" s="21"/>
      <c r="I47" s="21"/>
      <c r="J47" s="21"/>
      <c r="L47" s="21"/>
      <c r="M47" s="21"/>
      <c r="O47" s="21"/>
      <c r="P47" s="21"/>
      <c r="R47" s="21"/>
      <c r="S47" s="21"/>
      <c r="U47" s="21"/>
      <c r="V47" s="21"/>
      <c r="X47" s="21"/>
      <c r="Y47" s="21"/>
      <c r="AA47" s="21"/>
      <c r="AB47" s="21"/>
    </row>
    <row r="48" spans="1:28" x14ac:dyDescent="0.2">
      <c r="A48" t="s">
        <v>196</v>
      </c>
      <c r="B48" t="s">
        <v>197</v>
      </c>
      <c r="C48" s="24">
        <v>443</v>
      </c>
      <c r="D48" s="24">
        <v>101</v>
      </c>
      <c r="E48" s="20">
        <f>'SUBICB_Uptake_(65_yr_olds)'!$D48/'SUBICB_Uptake_(65_yr_olds)'!$C48*100</f>
        <v>22.799097065462753</v>
      </c>
      <c r="F48" s="21"/>
      <c r="G48" s="21"/>
      <c r="I48" s="21"/>
      <c r="J48" s="21"/>
      <c r="L48" s="21"/>
      <c r="M48" s="21"/>
      <c r="O48" s="21"/>
      <c r="P48" s="21"/>
      <c r="R48" s="21"/>
      <c r="S48" s="21"/>
      <c r="U48" s="21"/>
      <c r="V48" s="21"/>
      <c r="X48" s="21"/>
      <c r="Y48" s="21"/>
      <c r="AA48" s="21"/>
      <c r="AB48" s="21"/>
    </row>
    <row r="49" spans="1:28" x14ac:dyDescent="0.2">
      <c r="A49" t="s">
        <v>198</v>
      </c>
      <c r="B49" t="s">
        <v>199</v>
      </c>
      <c r="C49" s="24">
        <v>694</v>
      </c>
      <c r="D49" s="24">
        <v>88</v>
      </c>
      <c r="E49" s="20">
        <f>'SUBICB_Uptake_(65_yr_olds)'!$D49/'SUBICB_Uptake_(65_yr_olds)'!$C49*100</f>
        <v>12.680115273775217</v>
      </c>
      <c r="F49" s="21"/>
      <c r="G49" s="21"/>
      <c r="I49" s="21"/>
      <c r="J49" s="21"/>
      <c r="L49" s="21"/>
      <c r="M49" s="21"/>
      <c r="O49" s="21"/>
      <c r="P49" s="21"/>
      <c r="R49" s="21"/>
      <c r="S49" s="21"/>
      <c r="U49" s="21"/>
      <c r="V49" s="21"/>
      <c r="X49" s="21"/>
      <c r="Y49" s="21"/>
      <c r="AA49" s="21"/>
      <c r="AB49" s="21"/>
    </row>
    <row r="50" spans="1:28" x14ac:dyDescent="0.2">
      <c r="A50" t="s">
        <v>200</v>
      </c>
      <c r="B50" t="s">
        <v>201</v>
      </c>
      <c r="C50" s="24">
        <v>630</v>
      </c>
      <c r="D50" s="24">
        <v>86</v>
      </c>
      <c r="E50" s="20">
        <f>'SUBICB_Uptake_(65_yr_olds)'!$D50/'SUBICB_Uptake_(65_yr_olds)'!$C50*100</f>
        <v>13.65079365079365</v>
      </c>
      <c r="F50" s="21"/>
      <c r="G50" s="21"/>
      <c r="I50" s="21"/>
      <c r="J50" s="21"/>
      <c r="L50" s="21"/>
      <c r="M50" s="21"/>
      <c r="O50" s="21"/>
      <c r="P50" s="21"/>
      <c r="R50" s="21"/>
      <c r="S50" s="21"/>
      <c r="U50" s="21"/>
      <c r="V50" s="21"/>
      <c r="X50" s="21"/>
      <c r="Y50" s="21"/>
      <c r="AA50" s="21"/>
      <c r="AB50" s="21"/>
    </row>
    <row r="51" spans="1:28" x14ac:dyDescent="0.2">
      <c r="A51" t="s">
        <v>202</v>
      </c>
      <c r="B51" t="s">
        <v>203</v>
      </c>
      <c r="C51" s="24">
        <v>454</v>
      </c>
      <c r="D51" s="24">
        <v>72</v>
      </c>
      <c r="E51" s="20">
        <f>'SUBICB_Uptake_(65_yr_olds)'!$D51/'SUBICB_Uptake_(65_yr_olds)'!$C51*100</f>
        <v>15.859030837004406</v>
      </c>
      <c r="F51" s="21"/>
      <c r="G51" s="21"/>
      <c r="I51" s="21"/>
      <c r="J51" s="21"/>
      <c r="L51" s="21"/>
      <c r="M51" s="21"/>
      <c r="O51" s="21"/>
      <c r="P51" s="21"/>
      <c r="R51" s="21"/>
      <c r="S51" s="21"/>
      <c r="U51" s="21"/>
      <c r="V51" s="21"/>
      <c r="X51" s="21"/>
      <c r="Y51" s="21"/>
      <c r="AA51" s="21"/>
      <c r="AB51" s="21"/>
    </row>
    <row r="52" spans="1:28" x14ac:dyDescent="0.2">
      <c r="A52" t="s">
        <v>204</v>
      </c>
      <c r="B52" t="s">
        <v>205</v>
      </c>
      <c r="C52" s="24">
        <v>770</v>
      </c>
      <c r="D52" s="24">
        <v>130</v>
      </c>
      <c r="E52" s="20">
        <f>'SUBICB_Uptake_(65_yr_olds)'!$D52/'SUBICB_Uptake_(65_yr_olds)'!$C52*100</f>
        <v>16.883116883116884</v>
      </c>
      <c r="F52" s="21"/>
      <c r="G52" s="21"/>
      <c r="I52" s="21"/>
      <c r="J52" s="21"/>
      <c r="L52" s="21"/>
      <c r="M52" s="21"/>
      <c r="O52" s="21"/>
      <c r="P52" s="21"/>
      <c r="R52" s="21"/>
      <c r="S52" s="21"/>
      <c r="U52" s="21"/>
      <c r="V52" s="21"/>
      <c r="X52" s="21"/>
      <c r="Y52" s="21"/>
      <c r="AA52" s="21"/>
      <c r="AB52" s="21"/>
    </row>
    <row r="53" spans="1:28" x14ac:dyDescent="0.2">
      <c r="A53" t="s">
        <v>206</v>
      </c>
      <c r="B53" t="s">
        <v>207</v>
      </c>
      <c r="C53" s="24">
        <v>2347</v>
      </c>
      <c r="D53" s="24">
        <v>442</v>
      </c>
      <c r="E53" s="20">
        <f>'SUBICB_Uptake_(65_yr_olds)'!$D53/'SUBICB_Uptake_(65_yr_olds)'!$C53*100</f>
        <v>18.832552194290582</v>
      </c>
      <c r="F53" s="21"/>
      <c r="G53" s="21"/>
      <c r="I53" s="21"/>
      <c r="J53" s="21"/>
      <c r="L53" s="21"/>
      <c r="M53" s="21"/>
      <c r="O53" s="21"/>
      <c r="P53" s="21"/>
      <c r="R53" s="21"/>
      <c r="S53" s="21"/>
      <c r="U53" s="21"/>
      <c r="V53" s="21"/>
      <c r="X53" s="21"/>
      <c r="Y53" s="21"/>
      <c r="AA53" s="21"/>
      <c r="AB53" s="21"/>
    </row>
    <row r="54" spans="1:28" x14ac:dyDescent="0.2">
      <c r="A54" t="s">
        <v>208</v>
      </c>
      <c r="B54" t="s">
        <v>209</v>
      </c>
      <c r="C54" s="24">
        <v>1593</v>
      </c>
      <c r="D54" s="24">
        <v>342</v>
      </c>
      <c r="E54" s="20">
        <f>'SUBICB_Uptake_(65_yr_olds)'!$D54/'SUBICB_Uptake_(65_yr_olds)'!$C54*100</f>
        <v>21.468926553672315</v>
      </c>
      <c r="F54" s="21"/>
      <c r="G54" s="21"/>
      <c r="I54" s="21"/>
      <c r="J54" s="21"/>
      <c r="L54" s="21"/>
      <c r="M54" s="21"/>
      <c r="O54" s="21"/>
      <c r="P54" s="21"/>
      <c r="R54" s="21"/>
      <c r="S54" s="21"/>
      <c r="U54" s="21"/>
      <c r="V54" s="21"/>
      <c r="X54" s="21"/>
      <c r="Y54" s="21"/>
      <c r="AA54" s="21"/>
      <c r="AB54" s="21"/>
    </row>
    <row r="55" spans="1:28" x14ac:dyDescent="0.2">
      <c r="A55" t="s">
        <v>210</v>
      </c>
      <c r="B55" t="s">
        <v>211</v>
      </c>
      <c r="C55" s="24">
        <v>1278</v>
      </c>
      <c r="D55" s="24">
        <v>373</v>
      </c>
      <c r="E55" s="20">
        <f>'SUBICB_Uptake_(65_yr_olds)'!$D55/'SUBICB_Uptake_(65_yr_olds)'!$C55*100</f>
        <v>29.186228482003131</v>
      </c>
      <c r="F55" s="21"/>
      <c r="G55" s="21"/>
      <c r="I55" s="21"/>
      <c r="J55" s="21"/>
      <c r="L55" s="21"/>
      <c r="M55" s="21"/>
      <c r="O55" s="21"/>
      <c r="P55" s="21"/>
      <c r="R55" s="21"/>
      <c r="S55" s="21"/>
      <c r="U55" s="21"/>
      <c r="V55" s="21"/>
      <c r="X55" s="21"/>
      <c r="Y55" s="21"/>
      <c r="AA55" s="21"/>
      <c r="AB55" s="21"/>
    </row>
    <row r="56" spans="1:28" x14ac:dyDescent="0.2">
      <c r="A56" t="s">
        <v>212</v>
      </c>
      <c r="B56" t="s">
        <v>213</v>
      </c>
      <c r="C56" s="24">
        <v>1642</v>
      </c>
      <c r="D56" s="24">
        <v>327</v>
      </c>
      <c r="E56" s="20">
        <f>'SUBICB_Uptake_(65_yr_olds)'!$D56/'SUBICB_Uptake_(65_yr_olds)'!$C56*100</f>
        <v>19.914738124238735</v>
      </c>
      <c r="F56" s="21"/>
      <c r="G56" s="21"/>
      <c r="I56" s="21"/>
      <c r="J56" s="21"/>
      <c r="L56" s="21"/>
      <c r="M56" s="21"/>
      <c r="O56" s="21"/>
      <c r="P56" s="21"/>
      <c r="R56" s="21"/>
      <c r="S56" s="21"/>
      <c r="U56" s="21"/>
      <c r="V56" s="21"/>
      <c r="X56" s="21"/>
      <c r="Y56" s="21"/>
      <c r="AA56" s="21"/>
      <c r="AB56" s="21"/>
    </row>
    <row r="57" spans="1:28" x14ac:dyDescent="0.2">
      <c r="A57" t="s">
        <v>214</v>
      </c>
      <c r="B57" t="s">
        <v>215</v>
      </c>
      <c r="C57" s="24">
        <v>1130</v>
      </c>
      <c r="D57" s="24">
        <v>186</v>
      </c>
      <c r="E57" s="20">
        <f>'SUBICB_Uptake_(65_yr_olds)'!$D57/'SUBICB_Uptake_(65_yr_olds)'!$C57*100</f>
        <v>16.460176991150444</v>
      </c>
      <c r="F57" s="21"/>
      <c r="G57" s="21"/>
      <c r="I57" s="21"/>
      <c r="J57" s="21"/>
      <c r="L57" s="21"/>
      <c r="M57" s="21"/>
      <c r="O57" s="21"/>
      <c r="P57" s="21"/>
      <c r="R57" s="21"/>
      <c r="S57" s="21"/>
      <c r="U57" s="21"/>
      <c r="V57" s="21"/>
      <c r="X57" s="21"/>
      <c r="Y57" s="21"/>
      <c r="AA57" s="21"/>
      <c r="AB57" s="21"/>
    </row>
    <row r="58" spans="1:28" x14ac:dyDescent="0.2">
      <c r="A58" t="s">
        <v>216</v>
      </c>
      <c r="B58" t="s">
        <v>217</v>
      </c>
      <c r="C58" s="24">
        <v>990</v>
      </c>
      <c r="D58" s="24">
        <v>203</v>
      </c>
      <c r="E58" s="20">
        <f>'SUBICB_Uptake_(65_yr_olds)'!$D58/'SUBICB_Uptake_(65_yr_olds)'!$C58*100</f>
        <v>20.505050505050505</v>
      </c>
      <c r="F58" s="21"/>
      <c r="G58" s="21"/>
      <c r="I58" s="21"/>
      <c r="J58" s="21"/>
      <c r="L58" s="21"/>
      <c r="M58" s="21"/>
      <c r="O58" s="21"/>
      <c r="P58" s="21"/>
      <c r="R58" s="21"/>
      <c r="S58" s="21"/>
      <c r="U58" s="21"/>
      <c r="V58" s="21"/>
      <c r="X58" s="21"/>
      <c r="Y58" s="21"/>
      <c r="AA58" s="21"/>
      <c r="AB58" s="21"/>
    </row>
    <row r="59" spans="1:28" x14ac:dyDescent="0.2">
      <c r="A59" t="s">
        <v>218</v>
      </c>
      <c r="B59" t="s">
        <v>219</v>
      </c>
      <c r="C59" s="24">
        <v>392</v>
      </c>
      <c r="D59" s="24">
        <v>57</v>
      </c>
      <c r="E59" s="20">
        <f>'SUBICB_Uptake_(65_yr_olds)'!$D59/'SUBICB_Uptake_(65_yr_olds)'!$C59*100</f>
        <v>14.540816326530612</v>
      </c>
      <c r="F59" s="21"/>
      <c r="G59" s="21"/>
      <c r="I59" s="21"/>
      <c r="J59" s="21"/>
      <c r="L59" s="21"/>
      <c r="M59" s="21"/>
      <c r="O59" s="21"/>
      <c r="P59" s="21"/>
      <c r="R59" s="21"/>
      <c r="S59" s="21"/>
      <c r="U59" s="21"/>
      <c r="V59" s="21"/>
      <c r="X59" s="21"/>
      <c r="Y59" s="21"/>
      <c r="AA59" s="21"/>
      <c r="AB59" s="21"/>
    </row>
    <row r="60" spans="1:28" x14ac:dyDescent="0.2">
      <c r="A60" t="s">
        <v>220</v>
      </c>
      <c r="B60" t="s">
        <v>221</v>
      </c>
      <c r="C60" s="24">
        <v>868</v>
      </c>
      <c r="D60" s="24">
        <v>110</v>
      </c>
      <c r="E60" s="20">
        <f>'SUBICB_Uptake_(65_yr_olds)'!$D60/'SUBICB_Uptake_(65_yr_olds)'!$C60*100</f>
        <v>12.672811059907835</v>
      </c>
      <c r="F60" s="21"/>
      <c r="G60" s="21"/>
      <c r="I60" s="21"/>
      <c r="J60" s="21"/>
      <c r="L60" s="21"/>
      <c r="M60" s="21"/>
      <c r="O60" s="21"/>
      <c r="P60" s="21"/>
      <c r="R60" s="21"/>
      <c r="S60" s="21"/>
      <c r="U60" s="21"/>
      <c r="V60" s="21"/>
      <c r="X60" s="21"/>
      <c r="Y60" s="21"/>
      <c r="AA60" s="21"/>
      <c r="AB60" s="21"/>
    </row>
    <row r="61" spans="1:28" x14ac:dyDescent="0.2">
      <c r="A61" t="s">
        <v>222</v>
      </c>
      <c r="B61" t="s">
        <v>223</v>
      </c>
      <c r="C61" s="24">
        <v>781</v>
      </c>
      <c r="D61" s="24">
        <v>160</v>
      </c>
      <c r="E61" s="20">
        <f>'SUBICB_Uptake_(65_yr_olds)'!$D61/'SUBICB_Uptake_(65_yr_olds)'!$C61*100</f>
        <v>20.486555697823302</v>
      </c>
      <c r="F61" s="21"/>
      <c r="G61" s="21"/>
      <c r="I61" s="21"/>
      <c r="J61" s="21"/>
      <c r="L61" s="21"/>
      <c r="M61" s="21"/>
      <c r="O61" s="21"/>
      <c r="P61" s="21"/>
      <c r="R61" s="21"/>
      <c r="S61" s="21"/>
      <c r="U61" s="21"/>
      <c r="V61" s="21"/>
      <c r="X61" s="21"/>
      <c r="Y61" s="21"/>
      <c r="AA61" s="21"/>
      <c r="AB61" s="21"/>
    </row>
    <row r="62" spans="1:28" x14ac:dyDescent="0.2">
      <c r="A62" t="s">
        <v>224</v>
      </c>
      <c r="B62" t="s">
        <v>225</v>
      </c>
      <c r="C62" s="24">
        <v>741</v>
      </c>
      <c r="D62" s="24">
        <v>127</v>
      </c>
      <c r="E62" s="20">
        <f>'SUBICB_Uptake_(65_yr_olds)'!$D62/'SUBICB_Uptake_(65_yr_olds)'!$C62*100</f>
        <v>17.139001349527668</v>
      </c>
      <c r="F62" s="21"/>
      <c r="G62" s="21"/>
      <c r="I62" s="21"/>
      <c r="J62" s="21"/>
      <c r="L62" s="21"/>
      <c r="M62" s="21"/>
      <c r="O62" s="21"/>
      <c r="P62" s="21"/>
      <c r="R62" s="21"/>
      <c r="S62" s="21"/>
      <c r="U62" s="21"/>
      <c r="V62" s="21"/>
      <c r="X62" s="21"/>
      <c r="Y62" s="21"/>
      <c r="AA62" s="21"/>
      <c r="AB62" s="21"/>
    </row>
    <row r="63" spans="1:28" x14ac:dyDescent="0.2">
      <c r="A63" t="s">
        <v>226</v>
      </c>
      <c r="B63" t="s">
        <v>227</v>
      </c>
      <c r="C63" s="24">
        <v>2066</v>
      </c>
      <c r="D63" s="24">
        <v>389</v>
      </c>
      <c r="E63" s="20">
        <f>'SUBICB_Uptake_(65_yr_olds)'!$D63/'SUBICB_Uptake_(65_yr_olds)'!$C63*100</f>
        <v>18.82865440464666</v>
      </c>
      <c r="F63" s="21"/>
      <c r="G63" s="21"/>
      <c r="I63" s="21"/>
      <c r="J63" s="21"/>
      <c r="L63" s="21"/>
      <c r="M63" s="21"/>
      <c r="O63" s="21"/>
      <c r="P63" s="21"/>
      <c r="R63" s="21"/>
      <c r="S63" s="21"/>
      <c r="U63" s="21"/>
      <c r="V63" s="21"/>
      <c r="X63" s="21"/>
      <c r="Y63" s="21"/>
      <c r="AA63" s="21"/>
      <c r="AB63" s="21"/>
    </row>
    <row r="64" spans="1:28" x14ac:dyDescent="0.2">
      <c r="A64" t="s">
        <v>228</v>
      </c>
      <c r="B64" t="s">
        <v>229</v>
      </c>
      <c r="C64" s="24">
        <v>499</v>
      </c>
      <c r="D64" s="24">
        <v>124</v>
      </c>
      <c r="E64" s="20">
        <f>'SUBICB_Uptake_(65_yr_olds)'!$D64/'SUBICB_Uptake_(65_yr_olds)'!$C64*100</f>
        <v>24.849699398797593</v>
      </c>
      <c r="F64" s="21"/>
      <c r="G64" s="21"/>
      <c r="I64" s="21"/>
      <c r="J64" s="21"/>
      <c r="L64" s="21"/>
      <c r="M64" s="21"/>
      <c r="O64" s="21"/>
      <c r="P64" s="21"/>
      <c r="R64" s="21"/>
      <c r="S64" s="21"/>
      <c r="U64" s="21"/>
      <c r="V64" s="21"/>
      <c r="X64" s="21"/>
      <c r="Y64" s="21"/>
      <c r="AA64" s="21"/>
      <c r="AB64" s="21"/>
    </row>
    <row r="65" spans="1:28" x14ac:dyDescent="0.2">
      <c r="A65" t="s">
        <v>230</v>
      </c>
      <c r="B65" t="s">
        <v>231</v>
      </c>
      <c r="C65" s="24">
        <v>2524</v>
      </c>
      <c r="D65" s="24">
        <v>526</v>
      </c>
      <c r="E65" s="20">
        <f>'SUBICB_Uptake_(65_yr_olds)'!$D65/'SUBICB_Uptake_(65_yr_olds)'!$C65*100</f>
        <v>20.839936608557842</v>
      </c>
      <c r="F65" s="21"/>
      <c r="G65" s="21"/>
      <c r="I65" s="21"/>
      <c r="J65" s="21"/>
      <c r="L65" s="21"/>
      <c r="M65" s="21"/>
      <c r="O65" s="21"/>
      <c r="P65" s="21"/>
      <c r="R65" s="21"/>
      <c r="S65" s="21"/>
      <c r="U65" s="21"/>
      <c r="V65" s="21"/>
      <c r="X65" s="21"/>
      <c r="Y65" s="21"/>
      <c r="AA65" s="21"/>
      <c r="AB65" s="21"/>
    </row>
    <row r="66" spans="1:28" x14ac:dyDescent="0.2">
      <c r="A66" t="s">
        <v>232</v>
      </c>
      <c r="B66" t="s">
        <v>233</v>
      </c>
      <c r="C66" s="24">
        <v>2101</v>
      </c>
      <c r="D66" s="24">
        <v>456</v>
      </c>
      <c r="E66" s="20">
        <f>'SUBICB_Uptake_(65_yr_olds)'!$D66/'SUBICB_Uptake_(65_yr_olds)'!$C66*100</f>
        <v>21.703950499762019</v>
      </c>
      <c r="F66" s="21"/>
      <c r="G66" s="21"/>
      <c r="I66" s="21"/>
      <c r="J66" s="21"/>
      <c r="L66" s="21"/>
      <c r="M66" s="21"/>
      <c r="O66" s="21"/>
      <c r="P66" s="21"/>
      <c r="R66" s="21"/>
      <c r="S66" s="21"/>
      <c r="U66" s="21"/>
      <c r="V66" s="21"/>
      <c r="X66" s="21"/>
      <c r="Y66" s="21"/>
      <c r="AA66" s="21"/>
      <c r="AB66" s="21"/>
    </row>
    <row r="67" spans="1:28" x14ac:dyDescent="0.2">
      <c r="A67" t="s">
        <v>234</v>
      </c>
      <c r="B67" t="s">
        <v>235</v>
      </c>
      <c r="C67" s="24">
        <v>1954</v>
      </c>
      <c r="D67" s="24">
        <v>363</v>
      </c>
      <c r="E67" s="20">
        <f>'SUBICB_Uptake_(65_yr_olds)'!$D67/'SUBICB_Uptake_(65_yr_olds)'!$C67*100</f>
        <v>18.577277379733879</v>
      </c>
      <c r="F67" s="21"/>
      <c r="G67" s="21"/>
      <c r="I67" s="21"/>
      <c r="J67" s="21"/>
      <c r="L67" s="21"/>
      <c r="M67" s="21"/>
      <c r="O67" s="21"/>
      <c r="P67" s="21"/>
      <c r="R67" s="21"/>
      <c r="S67" s="21"/>
      <c r="U67" s="21"/>
      <c r="V67" s="21"/>
      <c r="X67" s="21"/>
      <c r="Y67" s="21"/>
      <c r="AA67" s="21"/>
      <c r="AB67" s="21"/>
    </row>
    <row r="68" spans="1:28" x14ac:dyDescent="0.2">
      <c r="A68" t="s">
        <v>236</v>
      </c>
      <c r="B68" t="s">
        <v>237</v>
      </c>
      <c r="C68" s="24">
        <v>1916</v>
      </c>
      <c r="D68" s="24">
        <v>376</v>
      </c>
      <c r="E68" s="20">
        <f>'SUBICB_Uptake_(65_yr_olds)'!$D68/'SUBICB_Uptake_(65_yr_olds)'!$C68*100</f>
        <v>19.624217118997915</v>
      </c>
      <c r="F68" s="21"/>
      <c r="G68" s="21"/>
      <c r="I68" s="21"/>
      <c r="J68" s="21"/>
      <c r="L68" s="21"/>
      <c r="M68" s="21"/>
      <c r="O68" s="21"/>
      <c r="P68" s="21"/>
      <c r="R68" s="21"/>
      <c r="S68" s="21"/>
      <c r="U68" s="21"/>
      <c r="V68" s="21"/>
      <c r="X68" s="21"/>
      <c r="Y68" s="21"/>
      <c r="AA68" s="21"/>
      <c r="AB68" s="21"/>
    </row>
    <row r="69" spans="1:28" x14ac:dyDescent="0.2">
      <c r="A69" t="s">
        <v>238</v>
      </c>
      <c r="B69" t="s">
        <v>239</v>
      </c>
      <c r="C69" s="24">
        <v>1084</v>
      </c>
      <c r="D69" s="24">
        <v>159</v>
      </c>
      <c r="E69" s="20">
        <f>'SUBICB_Uptake_(65_yr_olds)'!$D69/'SUBICB_Uptake_(65_yr_olds)'!$C69*100</f>
        <v>14.667896678966791</v>
      </c>
      <c r="F69" s="21"/>
      <c r="G69" s="21"/>
      <c r="I69" s="21"/>
      <c r="J69" s="21"/>
      <c r="L69" s="21"/>
      <c r="M69" s="21"/>
      <c r="O69" s="21"/>
      <c r="P69" s="21"/>
      <c r="R69" s="21"/>
      <c r="S69" s="21"/>
      <c r="U69" s="21"/>
      <c r="V69" s="21"/>
      <c r="X69" s="21"/>
      <c r="Y69" s="21"/>
      <c r="AA69" s="21"/>
      <c r="AB69" s="21"/>
    </row>
    <row r="70" spans="1:28" x14ac:dyDescent="0.2">
      <c r="A70" t="s">
        <v>240</v>
      </c>
      <c r="B70" t="s">
        <v>241</v>
      </c>
      <c r="C70" s="24">
        <v>1299</v>
      </c>
      <c r="D70" s="24">
        <v>200</v>
      </c>
      <c r="E70" s="20">
        <f>'SUBICB_Uptake_(65_yr_olds)'!$D70/'SUBICB_Uptake_(65_yr_olds)'!$C70*100</f>
        <v>15.396458814472672</v>
      </c>
      <c r="F70" s="21"/>
      <c r="G70" s="21"/>
      <c r="I70" s="21"/>
      <c r="J70" s="21"/>
      <c r="L70" s="21"/>
      <c r="M70" s="21"/>
      <c r="O70" s="21"/>
      <c r="P70" s="21"/>
      <c r="R70" s="21"/>
      <c r="S70" s="21"/>
      <c r="U70" s="21"/>
      <c r="V70" s="21"/>
      <c r="X70" s="21"/>
      <c r="Y70" s="21"/>
      <c r="AA70" s="21"/>
      <c r="AB70" s="21"/>
    </row>
    <row r="71" spans="1:28" x14ac:dyDescent="0.2">
      <c r="A71" t="s">
        <v>242</v>
      </c>
      <c r="B71" t="s">
        <v>243</v>
      </c>
      <c r="C71" s="24">
        <v>1139</v>
      </c>
      <c r="D71" s="24">
        <v>106</v>
      </c>
      <c r="E71" s="20">
        <f>'SUBICB_Uptake_(65_yr_olds)'!$D71/'SUBICB_Uptake_(65_yr_olds)'!$C71*100</f>
        <v>9.3064091308165047</v>
      </c>
      <c r="F71" s="21"/>
      <c r="G71" s="21"/>
      <c r="I71" s="21"/>
      <c r="J71" s="21"/>
      <c r="L71" s="21"/>
      <c r="M71" s="21"/>
      <c r="O71" s="21"/>
      <c r="P71" s="21"/>
      <c r="R71" s="21"/>
      <c r="S71" s="21"/>
      <c r="U71" s="21"/>
      <c r="V71" s="21"/>
      <c r="X71" s="21"/>
      <c r="Y71" s="21"/>
      <c r="AA71" s="21"/>
      <c r="AB71" s="21"/>
    </row>
    <row r="72" spans="1:28" x14ac:dyDescent="0.2">
      <c r="A72" t="s">
        <v>244</v>
      </c>
      <c r="B72" t="s">
        <v>245</v>
      </c>
      <c r="C72" s="24">
        <v>1457</v>
      </c>
      <c r="D72" s="24">
        <v>278</v>
      </c>
      <c r="E72" s="20">
        <f>'SUBICB_Uptake_(65_yr_olds)'!$D72/'SUBICB_Uptake_(65_yr_olds)'!$C72*100</f>
        <v>19.080301990391217</v>
      </c>
      <c r="F72" s="21"/>
      <c r="G72" s="21"/>
      <c r="I72" s="21"/>
      <c r="J72" s="21"/>
      <c r="L72" s="21"/>
      <c r="M72" s="21"/>
      <c r="O72" s="21"/>
      <c r="P72" s="21"/>
      <c r="R72" s="21"/>
      <c r="S72" s="21"/>
      <c r="U72" s="21"/>
      <c r="V72" s="21"/>
      <c r="X72" s="21"/>
      <c r="Y72" s="21"/>
      <c r="AA72" s="21"/>
      <c r="AB72" s="21"/>
    </row>
    <row r="73" spans="1:28" x14ac:dyDescent="0.2">
      <c r="A73" t="s">
        <v>246</v>
      </c>
      <c r="B73" t="s">
        <v>247</v>
      </c>
      <c r="C73" s="24">
        <v>1283</v>
      </c>
      <c r="D73" s="24">
        <v>234</v>
      </c>
      <c r="E73" s="20">
        <f>'SUBICB_Uptake_(65_yr_olds)'!$D73/'SUBICB_Uptake_(65_yr_olds)'!$C73*100</f>
        <v>18.23850350740452</v>
      </c>
      <c r="F73" s="21"/>
      <c r="G73" s="21"/>
      <c r="I73" s="21"/>
      <c r="J73" s="21"/>
      <c r="L73" s="21"/>
      <c r="M73" s="21"/>
      <c r="O73" s="21"/>
      <c r="P73" s="21"/>
      <c r="R73" s="21"/>
      <c r="S73" s="21"/>
      <c r="U73" s="21"/>
      <c r="V73" s="21"/>
      <c r="X73" s="21"/>
      <c r="Y73" s="21"/>
      <c r="AA73" s="21"/>
      <c r="AB73" s="21"/>
    </row>
    <row r="74" spans="1:28" x14ac:dyDescent="0.2">
      <c r="A74" t="s">
        <v>248</v>
      </c>
      <c r="B74" t="s">
        <v>249</v>
      </c>
      <c r="C74" s="24">
        <v>2385</v>
      </c>
      <c r="D74" s="24">
        <v>484</v>
      </c>
      <c r="E74" s="20">
        <f>'SUBICB_Uptake_(65_yr_olds)'!$D74/'SUBICB_Uptake_(65_yr_olds)'!$C74*100</f>
        <v>20.29350104821803</v>
      </c>
      <c r="F74" s="21"/>
      <c r="G74" s="21"/>
      <c r="I74" s="21"/>
      <c r="J74" s="21"/>
      <c r="L74" s="21"/>
      <c r="M74" s="21"/>
      <c r="O74" s="21"/>
      <c r="P74" s="21"/>
      <c r="R74" s="21"/>
      <c r="S74" s="21"/>
      <c r="U74" s="21"/>
      <c r="V74" s="21"/>
      <c r="X74" s="21"/>
      <c r="Y74" s="21"/>
      <c r="AA74" s="21"/>
      <c r="AB74" s="21"/>
    </row>
    <row r="75" spans="1:28" x14ac:dyDescent="0.2">
      <c r="A75" t="s">
        <v>250</v>
      </c>
      <c r="B75" t="s">
        <v>251</v>
      </c>
      <c r="C75" s="24">
        <v>3273</v>
      </c>
      <c r="D75" s="24">
        <v>359</v>
      </c>
      <c r="E75" s="20">
        <f>'SUBICB_Uptake_(65_yr_olds)'!$D75/'SUBICB_Uptake_(65_yr_olds)'!$C75*100</f>
        <v>10.968530400244424</v>
      </c>
      <c r="F75" s="21"/>
      <c r="G75" s="21"/>
      <c r="I75" s="21"/>
      <c r="J75" s="21"/>
      <c r="L75" s="21"/>
      <c r="M75" s="21"/>
      <c r="O75" s="21"/>
      <c r="P75" s="21"/>
      <c r="R75" s="21"/>
      <c r="S75" s="21"/>
      <c r="U75" s="21"/>
      <c r="V75" s="21"/>
      <c r="X75" s="21"/>
      <c r="Y75" s="21"/>
      <c r="AA75" s="21"/>
      <c r="AB75" s="21"/>
    </row>
    <row r="76" spans="1:28" x14ac:dyDescent="0.2">
      <c r="A76" t="s">
        <v>252</v>
      </c>
      <c r="B76" t="s">
        <v>253</v>
      </c>
      <c r="C76" s="24">
        <v>1947</v>
      </c>
      <c r="D76" s="24">
        <v>337</v>
      </c>
      <c r="E76" s="20">
        <f>'SUBICB_Uptake_(65_yr_olds)'!$D76/'SUBICB_Uptake_(65_yr_olds)'!$C76*100</f>
        <v>17.308680020544429</v>
      </c>
      <c r="F76" s="21"/>
      <c r="G76" s="21"/>
      <c r="I76" s="21"/>
      <c r="J76" s="21"/>
      <c r="L76" s="21"/>
      <c r="M76" s="21"/>
      <c r="O76" s="21"/>
      <c r="P76" s="21"/>
      <c r="R76" s="21"/>
      <c r="S76" s="21"/>
      <c r="U76" s="21"/>
      <c r="V76" s="21"/>
      <c r="X76" s="21"/>
      <c r="Y76" s="21"/>
      <c r="AA76" s="21"/>
      <c r="AB76" s="21"/>
    </row>
    <row r="77" spans="1:28" x14ac:dyDescent="0.2">
      <c r="A77" t="s">
        <v>254</v>
      </c>
      <c r="B77" t="s">
        <v>255</v>
      </c>
      <c r="C77" s="24">
        <v>3257</v>
      </c>
      <c r="D77" s="24">
        <v>748</v>
      </c>
      <c r="E77" s="20">
        <f>'SUBICB_Uptake_(65_yr_olds)'!$D77/'SUBICB_Uptake_(65_yr_olds)'!$C77*100</f>
        <v>22.965919557875345</v>
      </c>
      <c r="F77" s="21"/>
      <c r="G77" s="21"/>
      <c r="I77" s="21"/>
      <c r="J77" s="21"/>
      <c r="L77" s="21"/>
      <c r="M77" s="21"/>
      <c r="O77" s="21"/>
      <c r="P77" s="21"/>
      <c r="R77" s="21"/>
      <c r="S77" s="21"/>
      <c r="U77" s="21"/>
      <c r="V77" s="21"/>
      <c r="X77" s="21"/>
      <c r="Y77" s="21"/>
      <c r="AA77" s="21"/>
      <c r="AB77" s="21"/>
    </row>
    <row r="78" spans="1:28" x14ac:dyDescent="0.2">
      <c r="A78" t="s">
        <v>256</v>
      </c>
      <c r="B78" t="s">
        <v>257</v>
      </c>
      <c r="C78" s="24">
        <v>4006</v>
      </c>
      <c r="D78" s="24">
        <v>841</v>
      </c>
      <c r="E78" s="20">
        <f>'SUBICB_Uptake_(65_yr_olds)'!$D78/'SUBICB_Uptake_(65_yr_olds)'!$C78*100</f>
        <v>20.993509735396902</v>
      </c>
      <c r="F78" s="21"/>
      <c r="G78" s="21"/>
      <c r="I78" s="21"/>
      <c r="J78" s="21"/>
      <c r="L78" s="21"/>
      <c r="M78" s="21"/>
      <c r="O78" s="21"/>
      <c r="P78" s="21"/>
      <c r="R78" s="21"/>
      <c r="S78" s="21"/>
      <c r="U78" s="21"/>
      <c r="V78" s="21"/>
      <c r="X78" s="21"/>
      <c r="Y78" s="21"/>
      <c r="AA78" s="21"/>
      <c r="AB78" s="21"/>
    </row>
    <row r="79" spans="1:28" x14ac:dyDescent="0.2">
      <c r="A79" t="s">
        <v>258</v>
      </c>
      <c r="B79" t="s">
        <v>259</v>
      </c>
      <c r="C79" s="24">
        <v>2128</v>
      </c>
      <c r="D79" s="24">
        <v>397</v>
      </c>
      <c r="E79" s="20">
        <f>'SUBICB_Uptake_(65_yr_olds)'!$D79/'SUBICB_Uptake_(65_yr_olds)'!$C79*100</f>
        <v>18.656015037593985</v>
      </c>
      <c r="F79" s="21"/>
      <c r="G79" s="21"/>
      <c r="I79" s="21"/>
      <c r="J79" s="21"/>
      <c r="L79" s="21"/>
      <c r="M79" s="21"/>
      <c r="O79" s="21"/>
      <c r="P79" s="21"/>
      <c r="R79" s="21"/>
      <c r="S79" s="21"/>
      <c r="U79" s="21"/>
      <c r="V79" s="21"/>
      <c r="X79" s="21"/>
      <c r="Y79" s="21"/>
      <c r="AA79" s="21"/>
      <c r="AB79" s="21"/>
    </row>
    <row r="80" spans="1:28" x14ac:dyDescent="0.2">
      <c r="A80" t="s">
        <v>260</v>
      </c>
      <c r="B80" t="s">
        <v>261</v>
      </c>
      <c r="C80" s="24">
        <v>2440</v>
      </c>
      <c r="D80" s="24">
        <v>481</v>
      </c>
      <c r="E80" s="20">
        <f>'SUBICB_Uptake_(65_yr_olds)'!$D80/'SUBICB_Uptake_(65_yr_olds)'!$C80*100</f>
        <v>19.71311475409836</v>
      </c>
      <c r="F80" s="21"/>
      <c r="G80" s="21"/>
      <c r="I80" s="21"/>
      <c r="J80" s="21"/>
      <c r="L80" s="21"/>
      <c r="M80" s="21"/>
      <c r="O80" s="21"/>
      <c r="P80" s="21"/>
      <c r="R80" s="21"/>
      <c r="S80" s="21"/>
      <c r="U80" s="21"/>
      <c r="V80" s="21"/>
      <c r="X80" s="21"/>
      <c r="Y80" s="21"/>
      <c r="AA80" s="21"/>
      <c r="AB80" s="21"/>
    </row>
    <row r="81" spans="1:28" x14ac:dyDescent="0.2">
      <c r="A81" t="s">
        <v>262</v>
      </c>
      <c r="B81" t="s">
        <v>263</v>
      </c>
      <c r="C81" s="24">
        <v>3177</v>
      </c>
      <c r="D81" s="24">
        <v>713</v>
      </c>
      <c r="E81" s="20">
        <f>'SUBICB_Uptake_(65_yr_olds)'!$D81/'SUBICB_Uptake_(65_yr_olds)'!$C81*100</f>
        <v>22.442555870317911</v>
      </c>
      <c r="F81" s="21"/>
      <c r="G81" s="21"/>
      <c r="I81" s="21"/>
      <c r="J81" s="21"/>
      <c r="L81" s="21"/>
      <c r="M81" s="21"/>
      <c r="O81" s="21"/>
      <c r="P81" s="21"/>
      <c r="R81" s="21"/>
      <c r="S81" s="21"/>
      <c r="U81" s="21"/>
      <c r="V81" s="21"/>
      <c r="X81" s="21"/>
      <c r="Y81" s="21"/>
      <c r="AA81" s="21"/>
      <c r="AB81" s="21"/>
    </row>
    <row r="82" spans="1:28" x14ac:dyDescent="0.2">
      <c r="A82" t="s">
        <v>264</v>
      </c>
      <c r="B82" t="s">
        <v>265</v>
      </c>
      <c r="C82" s="24">
        <v>2399</v>
      </c>
      <c r="D82" s="24">
        <v>508</v>
      </c>
      <c r="E82" s="20">
        <f>'SUBICB_Uptake_(65_yr_olds)'!$D82/'SUBICB_Uptake_(65_yr_olds)'!$C82*100</f>
        <v>21.175489787411422</v>
      </c>
      <c r="F82" s="21"/>
      <c r="G82" s="21"/>
      <c r="I82" s="21"/>
      <c r="J82" s="21"/>
      <c r="L82" s="21"/>
      <c r="M82" s="21"/>
      <c r="O82" s="21"/>
      <c r="P82" s="21"/>
      <c r="R82" s="21"/>
      <c r="S82" s="21"/>
      <c r="U82" s="21"/>
      <c r="V82" s="21"/>
      <c r="X82" s="21"/>
      <c r="Y82" s="21"/>
      <c r="AA82" s="21"/>
      <c r="AB82" s="21"/>
    </row>
    <row r="83" spans="1:28" x14ac:dyDescent="0.2">
      <c r="A83" t="s">
        <v>266</v>
      </c>
      <c r="B83" t="s">
        <v>267</v>
      </c>
      <c r="C83" s="24">
        <v>1519</v>
      </c>
      <c r="D83" s="24">
        <v>217</v>
      </c>
      <c r="E83" s="20">
        <f>'SUBICB_Uptake_(65_yr_olds)'!$D83/'SUBICB_Uptake_(65_yr_olds)'!$C83*100</f>
        <v>14.285714285714285</v>
      </c>
      <c r="F83" s="21"/>
      <c r="G83" s="21"/>
      <c r="I83" s="21"/>
      <c r="J83" s="21"/>
      <c r="L83" s="21"/>
      <c r="M83" s="21"/>
      <c r="O83" s="21"/>
      <c r="P83" s="21"/>
      <c r="R83" s="21"/>
      <c r="S83" s="21"/>
      <c r="U83" s="21"/>
      <c r="V83" s="21"/>
      <c r="X83" s="21"/>
      <c r="Y83" s="21"/>
      <c r="AA83" s="21"/>
      <c r="AB83" s="21"/>
    </row>
    <row r="84" spans="1:28" x14ac:dyDescent="0.2">
      <c r="A84" t="s">
        <v>268</v>
      </c>
      <c r="B84" t="s">
        <v>269</v>
      </c>
      <c r="C84" s="24">
        <v>3691</v>
      </c>
      <c r="D84" s="24">
        <v>455</v>
      </c>
      <c r="E84" s="20">
        <f>'SUBICB_Uptake_(65_yr_olds)'!$D84/'SUBICB_Uptake_(65_yr_olds)'!$C84*100</f>
        <v>12.327282579246816</v>
      </c>
      <c r="F84" s="21"/>
      <c r="G84" s="21"/>
      <c r="I84" s="21"/>
      <c r="J84" s="21"/>
      <c r="L84" s="21"/>
      <c r="M84" s="21"/>
      <c r="O84" s="21"/>
      <c r="P84" s="21"/>
      <c r="R84" s="21"/>
      <c r="S84" s="21"/>
      <c r="U84" s="21"/>
      <c r="V84" s="21"/>
      <c r="X84" s="21"/>
      <c r="Y84" s="21"/>
      <c r="AA84" s="21"/>
      <c r="AB84" s="21"/>
    </row>
    <row r="85" spans="1:28" x14ac:dyDescent="0.2">
      <c r="A85" t="s">
        <v>270</v>
      </c>
      <c r="B85" t="s">
        <v>271</v>
      </c>
      <c r="C85" s="24">
        <v>1523</v>
      </c>
      <c r="D85" s="24">
        <v>370</v>
      </c>
      <c r="E85" s="20">
        <f>'SUBICB_Uptake_(65_yr_olds)'!$D85/'SUBICB_Uptake_(65_yr_olds)'!$C85*100</f>
        <v>24.294156270518712</v>
      </c>
      <c r="F85" s="21"/>
      <c r="G85" s="21"/>
      <c r="I85" s="21"/>
      <c r="J85" s="21"/>
      <c r="L85" s="21"/>
      <c r="M85" s="21"/>
      <c r="O85" s="21"/>
      <c r="P85" s="21"/>
      <c r="R85" s="21"/>
      <c r="S85" s="21"/>
      <c r="U85" s="21"/>
      <c r="V85" s="21"/>
      <c r="X85" s="21"/>
      <c r="Y85" s="21"/>
      <c r="AA85" s="21"/>
      <c r="AB85" s="21"/>
    </row>
    <row r="86" spans="1:28" x14ac:dyDescent="0.2">
      <c r="A86" t="s">
        <v>272</v>
      </c>
      <c r="B86" t="s">
        <v>273</v>
      </c>
      <c r="C86" s="24">
        <v>2837</v>
      </c>
      <c r="D86" s="24">
        <v>465</v>
      </c>
      <c r="E86" s="20">
        <f>'SUBICB_Uptake_(65_yr_olds)'!$D86/'SUBICB_Uptake_(65_yr_olds)'!$C86*100</f>
        <v>16.390553401480439</v>
      </c>
      <c r="F86" s="21"/>
      <c r="G86" s="21"/>
      <c r="I86" s="21"/>
      <c r="J86" s="21"/>
      <c r="L86" s="21"/>
      <c r="M86" s="21"/>
      <c r="O86" s="21"/>
      <c r="P86" s="21"/>
      <c r="R86" s="21"/>
      <c r="S86" s="21"/>
      <c r="U86" s="21"/>
      <c r="V86" s="21"/>
      <c r="X86" s="21"/>
      <c r="Y86" s="21"/>
      <c r="AA86" s="21"/>
      <c r="AB86" s="21"/>
    </row>
    <row r="87" spans="1:28" x14ac:dyDescent="0.2">
      <c r="A87" t="s">
        <v>274</v>
      </c>
      <c r="B87" t="s">
        <v>275</v>
      </c>
      <c r="C87" s="24">
        <v>2592</v>
      </c>
      <c r="D87" s="24">
        <v>480</v>
      </c>
      <c r="E87" s="20">
        <f>'SUBICB_Uptake_(65_yr_olds)'!$D87/'SUBICB_Uptake_(65_yr_olds)'!$C87*100</f>
        <v>18.518518518518519</v>
      </c>
      <c r="F87" s="21"/>
      <c r="G87" s="21"/>
      <c r="I87" s="21"/>
      <c r="J87" s="21"/>
      <c r="L87" s="21"/>
      <c r="M87" s="21"/>
      <c r="O87" s="21"/>
      <c r="P87" s="21"/>
      <c r="R87" s="21"/>
      <c r="S87" s="21"/>
      <c r="U87" s="21"/>
      <c r="V87" s="21"/>
      <c r="X87" s="21"/>
      <c r="Y87" s="21"/>
      <c r="AA87" s="21"/>
      <c r="AB87" s="21"/>
    </row>
    <row r="88" spans="1:28" x14ac:dyDescent="0.2">
      <c r="A88" t="s">
        <v>276</v>
      </c>
      <c r="B88" t="s">
        <v>277</v>
      </c>
      <c r="C88" s="24">
        <v>2541</v>
      </c>
      <c r="D88" s="24">
        <v>509</v>
      </c>
      <c r="E88" s="20">
        <f>'SUBICB_Uptake_(65_yr_olds)'!$D88/'SUBICB_Uptake_(65_yr_olds)'!$C88*100</f>
        <v>20.031483667847304</v>
      </c>
      <c r="F88" s="21"/>
      <c r="G88" s="21"/>
      <c r="I88" s="21"/>
      <c r="J88" s="21"/>
      <c r="L88" s="21"/>
      <c r="M88" s="21"/>
      <c r="O88" s="21"/>
      <c r="P88" s="21"/>
      <c r="R88" s="21"/>
      <c r="S88" s="21"/>
      <c r="U88" s="21"/>
      <c r="V88" s="21"/>
      <c r="X88" s="21"/>
      <c r="Y88" s="21"/>
      <c r="AA88" s="21"/>
      <c r="AB88" s="21"/>
    </row>
    <row r="89" spans="1:28" x14ac:dyDescent="0.2">
      <c r="A89" t="s">
        <v>278</v>
      </c>
      <c r="B89" t="s">
        <v>279</v>
      </c>
      <c r="C89" s="24">
        <v>4397</v>
      </c>
      <c r="D89" s="24">
        <v>387</v>
      </c>
      <c r="E89" s="20">
        <f>'SUBICB_Uptake_(65_yr_olds)'!$D89/'SUBICB_Uptake_(65_yr_olds)'!$C89*100</f>
        <v>8.8014555378667279</v>
      </c>
      <c r="F89" s="21"/>
      <c r="G89" s="21"/>
      <c r="I89" s="21"/>
      <c r="J89" s="21"/>
      <c r="L89" s="21"/>
      <c r="M89" s="21"/>
      <c r="O89" s="21"/>
      <c r="P89" s="21"/>
      <c r="R89" s="21"/>
      <c r="S89" s="21"/>
      <c r="U89" s="21"/>
      <c r="V89" s="21"/>
      <c r="X89" s="21"/>
      <c r="Y89" s="21"/>
      <c r="AA89" s="21"/>
      <c r="AB89" s="21"/>
    </row>
    <row r="90" spans="1:28" x14ac:dyDescent="0.2">
      <c r="A90" t="s">
        <v>280</v>
      </c>
      <c r="B90" t="s">
        <v>281</v>
      </c>
      <c r="C90" s="24">
        <v>1988</v>
      </c>
      <c r="D90" s="24">
        <v>254</v>
      </c>
      <c r="E90" s="20">
        <f>'SUBICB_Uptake_(65_yr_olds)'!$D90/'SUBICB_Uptake_(65_yr_olds)'!$C90*100</f>
        <v>12.776659959758552</v>
      </c>
      <c r="F90" s="21"/>
      <c r="G90" s="21"/>
      <c r="I90" s="21"/>
      <c r="J90" s="21"/>
      <c r="L90" s="21"/>
      <c r="M90" s="21"/>
      <c r="O90" s="21"/>
      <c r="P90" s="21"/>
      <c r="R90" s="21"/>
      <c r="S90" s="21"/>
      <c r="U90" s="21"/>
      <c r="V90" s="21"/>
      <c r="X90" s="21"/>
      <c r="Y90" s="21"/>
      <c r="AA90" s="21"/>
      <c r="AB90" s="21"/>
    </row>
    <row r="91" spans="1:28" x14ac:dyDescent="0.2">
      <c r="A91" t="s">
        <v>282</v>
      </c>
      <c r="B91" t="s">
        <v>283</v>
      </c>
      <c r="C91" s="24">
        <v>1788</v>
      </c>
      <c r="D91" s="24">
        <v>361</v>
      </c>
      <c r="E91" s="20">
        <f>'SUBICB_Uptake_(65_yr_olds)'!$D91/'SUBICB_Uptake_(65_yr_olds)'!$C91*100</f>
        <v>20.190156599552573</v>
      </c>
      <c r="F91" s="21"/>
      <c r="G91" s="21"/>
      <c r="I91" s="21"/>
      <c r="J91" s="21"/>
      <c r="L91" s="21"/>
      <c r="M91" s="21"/>
      <c r="O91" s="21"/>
      <c r="P91" s="21"/>
      <c r="R91" s="21"/>
      <c r="S91" s="21"/>
      <c r="U91" s="21"/>
      <c r="V91" s="21"/>
      <c r="X91" s="21"/>
      <c r="Y91" s="21"/>
      <c r="AA91" s="21"/>
      <c r="AB91" s="21"/>
    </row>
    <row r="92" spans="1:28" x14ac:dyDescent="0.2">
      <c r="A92" t="s">
        <v>284</v>
      </c>
      <c r="B92" t="s">
        <v>285</v>
      </c>
      <c r="C92" s="24">
        <v>5351</v>
      </c>
      <c r="D92" s="24">
        <v>824</v>
      </c>
      <c r="E92" s="20">
        <f>'SUBICB_Uptake_(65_yr_olds)'!$D92/'SUBICB_Uptake_(65_yr_olds)'!$C92*100</f>
        <v>15.398990842833115</v>
      </c>
      <c r="F92" s="21"/>
      <c r="G92" s="21"/>
      <c r="I92" s="21"/>
      <c r="J92" s="21"/>
      <c r="L92" s="21"/>
      <c r="M92" s="21"/>
      <c r="O92" s="21"/>
      <c r="P92" s="21"/>
      <c r="R92" s="21"/>
      <c r="S92" s="21"/>
      <c r="U92" s="21"/>
      <c r="V92" s="21"/>
      <c r="X92" s="21"/>
      <c r="Y92" s="21"/>
      <c r="AA92" s="21"/>
      <c r="AB92" s="21"/>
    </row>
    <row r="93" spans="1:28" x14ac:dyDescent="0.2">
      <c r="A93" t="s">
        <v>286</v>
      </c>
      <c r="B93" t="s">
        <v>287</v>
      </c>
      <c r="C93" s="24">
        <v>2845</v>
      </c>
      <c r="D93" s="24">
        <v>498</v>
      </c>
      <c r="E93" s="20">
        <f>'SUBICB_Uptake_(65_yr_olds)'!$D93/'SUBICB_Uptake_(65_yr_olds)'!$C93*100</f>
        <v>17.504393673110723</v>
      </c>
      <c r="F93" s="21"/>
      <c r="G93" s="21"/>
      <c r="I93" s="21"/>
      <c r="J93" s="21"/>
      <c r="L93" s="21"/>
      <c r="M93" s="21"/>
      <c r="O93" s="21"/>
      <c r="P93" s="21"/>
      <c r="R93" s="21"/>
      <c r="S93" s="21"/>
      <c r="U93" s="21"/>
      <c r="V93" s="21"/>
      <c r="X93" s="21"/>
      <c r="Y93" s="21"/>
      <c r="AA93" s="21"/>
      <c r="AB93" s="21"/>
    </row>
    <row r="94" spans="1:28" x14ac:dyDescent="0.2">
      <c r="A94" t="s">
        <v>288</v>
      </c>
      <c r="B94" t="s">
        <v>289</v>
      </c>
      <c r="C94" s="24">
        <v>2846</v>
      </c>
      <c r="D94" s="24">
        <v>544</v>
      </c>
      <c r="E94" s="20">
        <f>'SUBICB_Uptake_(65_yr_olds)'!$D94/'SUBICB_Uptake_(65_yr_olds)'!$C94*100</f>
        <v>19.114546732255796</v>
      </c>
      <c r="F94" s="21"/>
      <c r="G94" s="21"/>
      <c r="I94" s="21"/>
      <c r="J94" s="21"/>
      <c r="L94" s="21"/>
      <c r="M94" s="21"/>
      <c r="O94" s="21"/>
      <c r="P94" s="21"/>
      <c r="R94" s="21"/>
      <c r="S94" s="21"/>
      <c r="U94" s="21"/>
      <c r="V94" s="21"/>
      <c r="X94" s="21"/>
      <c r="Y94" s="21"/>
      <c r="AA94" s="21"/>
      <c r="AB94" s="21"/>
    </row>
    <row r="95" spans="1:28" x14ac:dyDescent="0.2">
      <c r="A95" t="s">
        <v>290</v>
      </c>
      <c r="B95" t="s">
        <v>291</v>
      </c>
      <c r="C95" s="24">
        <v>3549</v>
      </c>
      <c r="D95" s="24">
        <v>282</v>
      </c>
      <c r="E95" s="20">
        <f>'SUBICB_Uptake_(65_yr_olds)'!$D95/'SUBICB_Uptake_(65_yr_olds)'!$C95*100</f>
        <v>7.9459002535925611</v>
      </c>
      <c r="F95" s="21"/>
      <c r="G95" s="21"/>
      <c r="I95" s="21"/>
      <c r="J95" s="21"/>
      <c r="L95" s="21"/>
      <c r="M95" s="21"/>
      <c r="O95" s="21"/>
      <c r="P95" s="21"/>
      <c r="R95" s="21"/>
      <c r="S95" s="21"/>
      <c r="U95" s="21"/>
      <c r="V95" s="21"/>
      <c r="X95" s="21"/>
      <c r="Y95" s="21"/>
      <c r="AA95" s="21"/>
      <c r="AB95" s="21"/>
    </row>
    <row r="96" spans="1:28" x14ac:dyDescent="0.2">
      <c r="A96" t="s">
        <v>292</v>
      </c>
      <c r="B96" t="s">
        <v>293</v>
      </c>
      <c r="C96" s="24">
        <v>1812</v>
      </c>
      <c r="D96" s="24">
        <v>315</v>
      </c>
      <c r="E96" s="20">
        <f>'SUBICB_Uptake_(65_yr_olds)'!$D96/'SUBICB_Uptake_(65_yr_olds)'!$C96*100</f>
        <v>17.3841059602649</v>
      </c>
      <c r="F96" s="21"/>
      <c r="G96" s="21"/>
      <c r="I96" s="21"/>
      <c r="J96" s="21"/>
      <c r="L96" s="21"/>
      <c r="M96" s="21"/>
      <c r="O96" s="21"/>
      <c r="P96" s="21"/>
      <c r="R96" s="21"/>
      <c r="S96" s="21"/>
      <c r="U96" s="21"/>
      <c r="V96" s="21"/>
      <c r="X96" s="21"/>
      <c r="Y96" s="21"/>
      <c r="AA96" s="21"/>
      <c r="AB96" s="21"/>
    </row>
    <row r="97" spans="1:28" x14ac:dyDescent="0.2">
      <c r="A97" t="s">
        <v>294</v>
      </c>
      <c r="B97" t="s">
        <v>295</v>
      </c>
      <c r="C97" s="24">
        <v>1456</v>
      </c>
      <c r="D97" s="24">
        <v>129</v>
      </c>
      <c r="E97" s="20">
        <f>'SUBICB_Uptake_(65_yr_olds)'!$D97/'SUBICB_Uptake_(65_yr_olds)'!$C97*100</f>
        <v>8.8598901098901095</v>
      </c>
      <c r="F97" s="21"/>
      <c r="G97" s="21"/>
      <c r="I97" s="21"/>
      <c r="J97" s="21"/>
      <c r="L97" s="21"/>
      <c r="M97" s="21"/>
      <c r="O97" s="21"/>
      <c r="P97" s="21"/>
      <c r="R97" s="21"/>
      <c r="S97" s="21"/>
      <c r="U97" s="21"/>
      <c r="V97" s="21"/>
      <c r="X97" s="21"/>
      <c r="Y97" s="21"/>
      <c r="AA97" s="21"/>
      <c r="AB97" s="21"/>
    </row>
    <row r="98" spans="1:28" x14ac:dyDescent="0.2">
      <c r="A98" t="s">
        <v>296</v>
      </c>
      <c r="B98" t="s">
        <v>297</v>
      </c>
      <c r="C98" s="24">
        <v>667</v>
      </c>
      <c r="D98" s="24">
        <v>108</v>
      </c>
      <c r="E98" s="20">
        <f>'SUBICB_Uptake_(65_yr_olds)'!$D98/'SUBICB_Uptake_(65_yr_olds)'!$C98*100</f>
        <v>16.19190404797601</v>
      </c>
      <c r="F98" s="21"/>
      <c r="G98" s="21"/>
      <c r="I98" s="21"/>
      <c r="J98" s="21"/>
      <c r="L98" s="21"/>
      <c r="M98" s="21"/>
      <c r="O98" s="21"/>
      <c r="P98" s="21"/>
      <c r="R98" s="21"/>
      <c r="S98" s="21"/>
      <c r="U98" s="21"/>
      <c r="V98" s="21"/>
      <c r="X98" s="21"/>
      <c r="Y98" s="21"/>
      <c r="AA98" s="21"/>
      <c r="AB98" s="21"/>
    </row>
    <row r="99" spans="1:28" x14ac:dyDescent="0.2">
      <c r="A99" t="s">
        <v>298</v>
      </c>
      <c r="B99" t="s">
        <v>299</v>
      </c>
      <c r="C99" s="24">
        <v>740</v>
      </c>
      <c r="D99" s="24">
        <v>136</v>
      </c>
      <c r="E99" s="20">
        <f>'SUBICB_Uptake_(65_yr_olds)'!$D99/'SUBICB_Uptake_(65_yr_olds)'!$C99*100</f>
        <v>18.378378378378379</v>
      </c>
      <c r="F99" s="21"/>
      <c r="G99" s="21"/>
      <c r="I99" s="21"/>
      <c r="J99" s="21"/>
      <c r="L99" s="21"/>
      <c r="M99" s="21"/>
      <c r="O99" s="21"/>
      <c r="P99" s="21"/>
      <c r="R99" s="21"/>
      <c r="S99" s="21"/>
      <c r="U99" s="21"/>
      <c r="V99" s="21"/>
      <c r="X99" s="21"/>
      <c r="Y99" s="21"/>
      <c r="AA99" s="21"/>
      <c r="AB99" s="21"/>
    </row>
    <row r="100" spans="1:28" x14ac:dyDescent="0.2">
      <c r="A100" t="s">
        <v>300</v>
      </c>
      <c r="B100" t="s">
        <v>301</v>
      </c>
      <c r="C100" s="24">
        <v>519</v>
      </c>
      <c r="D100" s="24">
        <v>59</v>
      </c>
      <c r="E100" s="20">
        <f>'SUBICB_Uptake_(65_yr_olds)'!$D100/'SUBICB_Uptake_(65_yr_olds)'!$C100*100</f>
        <v>11.368015414258188</v>
      </c>
      <c r="F100" s="21"/>
      <c r="G100" s="21"/>
      <c r="I100" s="21"/>
      <c r="J100" s="21"/>
      <c r="L100" s="21"/>
      <c r="M100" s="21"/>
      <c r="O100" s="21"/>
      <c r="P100" s="21"/>
      <c r="R100" s="21"/>
      <c r="S100" s="21"/>
      <c r="U100" s="21"/>
      <c r="V100" s="21"/>
      <c r="X100" s="21"/>
      <c r="Y100" s="21"/>
      <c r="AA100" s="21"/>
      <c r="AB100" s="21"/>
    </row>
    <row r="101" spans="1:28" x14ac:dyDescent="0.2">
      <c r="A101" t="s">
        <v>302</v>
      </c>
      <c r="B101" t="s">
        <v>303</v>
      </c>
      <c r="C101" s="24">
        <v>513</v>
      </c>
      <c r="D101" s="24">
        <v>33</v>
      </c>
      <c r="E101" s="20">
        <f>'SUBICB_Uptake_(65_yr_olds)'!$D101/'SUBICB_Uptake_(65_yr_olds)'!$C101*100</f>
        <v>6.4327485380116958</v>
      </c>
      <c r="F101" s="21"/>
      <c r="G101" s="21"/>
      <c r="I101" s="21"/>
      <c r="J101" s="21"/>
      <c r="L101" s="21"/>
      <c r="M101" s="21"/>
      <c r="O101" s="21"/>
      <c r="P101" s="21"/>
      <c r="R101" s="21"/>
      <c r="S101" s="21"/>
      <c r="U101" s="21"/>
      <c r="V101" s="21"/>
      <c r="X101" s="21"/>
      <c r="Y101" s="21"/>
      <c r="AA101" s="21"/>
      <c r="AB101" s="21"/>
    </row>
    <row r="102" spans="1:28" x14ac:dyDescent="0.2">
      <c r="A102" t="s">
        <v>304</v>
      </c>
      <c r="B102" t="s">
        <v>305</v>
      </c>
      <c r="C102" s="24">
        <v>4068</v>
      </c>
      <c r="D102" s="24">
        <v>404</v>
      </c>
      <c r="E102" s="20">
        <f>'SUBICB_Uptake_(65_yr_olds)'!$D102/'SUBICB_Uptake_(65_yr_olds)'!$C102*100</f>
        <v>9.9311701081612576</v>
      </c>
      <c r="F102" s="21"/>
      <c r="G102" s="21"/>
      <c r="I102" s="21"/>
      <c r="J102" s="21"/>
      <c r="L102" s="21"/>
      <c r="M102" s="21"/>
      <c r="O102" s="21"/>
      <c r="P102" s="21"/>
      <c r="R102" s="21"/>
      <c r="S102" s="21"/>
      <c r="U102" s="21"/>
      <c r="V102" s="21"/>
      <c r="X102" s="21"/>
      <c r="Y102" s="21"/>
      <c r="AA102" s="21"/>
      <c r="AB102" s="21"/>
    </row>
    <row r="103" spans="1:28" x14ac:dyDescent="0.2">
      <c r="A103" t="s">
        <v>306</v>
      </c>
      <c r="B103" t="s">
        <v>307</v>
      </c>
      <c r="C103" s="24">
        <v>2606</v>
      </c>
      <c r="D103" s="24">
        <v>489</v>
      </c>
      <c r="E103" s="20">
        <f>'SUBICB_Uptake_(65_yr_olds)'!$D103/'SUBICB_Uptake_(65_yr_olds)'!$C103*100</f>
        <v>18.764389869531851</v>
      </c>
      <c r="F103" s="21"/>
      <c r="G103" s="21"/>
      <c r="I103" s="21"/>
      <c r="J103" s="21"/>
      <c r="L103" s="21"/>
      <c r="M103" s="21"/>
      <c r="O103" s="21"/>
      <c r="P103" s="21"/>
      <c r="R103" s="21"/>
      <c r="S103" s="21"/>
      <c r="U103" s="21"/>
      <c r="V103" s="21"/>
      <c r="X103" s="21"/>
      <c r="Y103" s="21"/>
      <c r="AA103" s="21"/>
      <c r="AB103" s="21"/>
    </row>
    <row r="104" spans="1:28" x14ac:dyDescent="0.2">
      <c r="A104" t="s">
        <v>308</v>
      </c>
      <c r="B104" t="s">
        <v>309</v>
      </c>
      <c r="C104" s="24">
        <v>2963</v>
      </c>
      <c r="D104" s="24">
        <v>318</v>
      </c>
      <c r="E104" s="20">
        <f>'SUBICB_Uptake_(65_yr_olds)'!$D104/'SUBICB_Uptake_(65_yr_olds)'!$C104*100</f>
        <v>10.732365845426932</v>
      </c>
      <c r="F104" s="21"/>
      <c r="G104" s="21"/>
      <c r="I104" s="21"/>
      <c r="J104" s="21"/>
      <c r="L104" s="21"/>
      <c r="M104" s="21"/>
      <c r="O104" s="21"/>
      <c r="P104" s="21"/>
      <c r="R104" s="21"/>
      <c r="S104" s="21"/>
      <c r="U104" s="21"/>
      <c r="V104" s="21"/>
      <c r="X104" s="21"/>
      <c r="Y104" s="21"/>
      <c r="AA104" s="21"/>
      <c r="AB104" s="21"/>
    </row>
    <row r="105" spans="1:28" x14ac:dyDescent="0.2">
      <c r="A105" t="s">
        <v>310</v>
      </c>
      <c r="B105" t="s">
        <v>311</v>
      </c>
      <c r="C105" s="24">
        <v>1945</v>
      </c>
      <c r="D105" s="24">
        <v>348</v>
      </c>
      <c r="E105" s="20">
        <f>'SUBICB_Uptake_(65_yr_olds)'!$D105/'SUBICB_Uptake_(65_yr_olds)'!$C105*100</f>
        <v>17.89203084832905</v>
      </c>
      <c r="F105" s="21"/>
      <c r="G105" s="21"/>
      <c r="I105" s="21"/>
      <c r="J105" s="21"/>
      <c r="L105" s="21"/>
      <c r="M105" s="21"/>
      <c r="O105" s="21"/>
      <c r="P105" s="21"/>
      <c r="R105" s="21"/>
      <c r="S105" s="21"/>
      <c r="U105" s="21"/>
      <c r="V105" s="21"/>
      <c r="X105" s="21"/>
      <c r="Y105" s="21"/>
      <c r="AA105" s="21"/>
      <c r="AB105" s="21"/>
    </row>
    <row r="106" spans="1:28" x14ac:dyDescent="0.2">
      <c r="A106" t="s">
        <v>312</v>
      </c>
      <c r="B106" t="s">
        <v>313</v>
      </c>
      <c r="C106" s="24">
        <v>4957</v>
      </c>
      <c r="D106" s="24">
        <v>855</v>
      </c>
      <c r="E106" s="20">
        <f>'SUBICB_Uptake_(65_yr_olds)'!$D106/'SUBICB_Uptake_(65_yr_olds)'!$C106*100</f>
        <v>17.248335686907403</v>
      </c>
      <c r="F106" s="21"/>
      <c r="G106" s="21"/>
      <c r="I106" s="21"/>
      <c r="J106" s="21"/>
      <c r="L106" s="21"/>
      <c r="M106" s="21"/>
      <c r="O106" s="21"/>
      <c r="P106" s="21"/>
      <c r="R106" s="21"/>
      <c r="S106" s="21"/>
      <c r="U106" s="21"/>
      <c r="V106" s="21"/>
      <c r="X106" s="21"/>
      <c r="Y106" s="21"/>
      <c r="AA106" s="21"/>
      <c r="AB106" s="21"/>
    </row>
    <row r="107" spans="1:28" x14ac:dyDescent="0.2">
      <c r="A107" t="s">
        <v>314</v>
      </c>
      <c r="B107" t="s">
        <v>315</v>
      </c>
      <c r="C107" s="24">
        <v>2478</v>
      </c>
      <c r="D107" s="24">
        <v>414</v>
      </c>
      <c r="E107" s="20">
        <f>'SUBICB_Uptake_(65_yr_olds)'!$D107/'SUBICB_Uptake_(65_yr_olds)'!$C107*100</f>
        <v>16.707021791767556</v>
      </c>
      <c r="F107" s="21"/>
      <c r="G107" s="21"/>
      <c r="I107" s="21"/>
      <c r="J107" s="21"/>
      <c r="L107" s="21"/>
      <c r="M107" s="21"/>
      <c r="O107" s="21"/>
      <c r="P107" s="21"/>
      <c r="R107" s="21"/>
      <c r="S107" s="21"/>
      <c r="U107" s="21"/>
      <c r="V107" s="21"/>
      <c r="X107" s="21"/>
      <c r="Y107" s="21"/>
      <c r="AA107" s="21"/>
      <c r="AB107" s="21"/>
    </row>
    <row r="108" spans="1:28" x14ac:dyDescent="0.2">
      <c r="A108" t="s">
        <v>316</v>
      </c>
      <c r="B108" t="s">
        <v>317</v>
      </c>
      <c r="C108" s="24">
        <v>1572</v>
      </c>
      <c r="D108" s="24">
        <v>246</v>
      </c>
      <c r="E108" s="20">
        <f>'SUBICB_Uptake_(65_yr_olds)'!$D108/'SUBICB_Uptake_(65_yr_olds)'!$C108*100</f>
        <v>15.648854961832063</v>
      </c>
      <c r="F108" s="21"/>
      <c r="G108" s="21"/>
      <c r="I108" s="21"/>
      <c r="J108" s="21"/>
      <c r="L108" s="21"/>
      <c r="M108" s="21"/>
      <c r="O108" s="21"/>
      <c r="P108" s="21"/>
      <c r="R108" s="21"/>
      <c r="S108" s="21"/>
      <c r="U108" s="21"/>
      <c r="V108" s="21"/>
      <c r="X108" s="21"/>
      <c r="Y108" s="21"/>
      <c r="AA108" s="21"/>
      <c r="AB108" s="21"/>
    </row>
    <row r="109" spans="1:28" x14ac:dyDescent="0.2">
      <c r="A109" t="s">
        <v>318</v>
      </c>
      <c r="B109" t="s">
        <v>319</v>
      </c>
      <c r="C109" s="24">
        <v>5437</v>
      </c>
      <c r="D109" s="24">
        <v>415</v>
      </c>
      <c r="E109" s="20">
        <f>'SUBICB_Uptake_(65_yr_olds)'!$D109/'SUBICB_Uptake_(65_yr_olds)'!$C109*100</f>
        <v>7.6328857826006988</v>
      </c>
      <c r="F109" s="21"/>
      <c r="G109" s="21"/>
      <c r="I109" s="21"/>
      <c r="J109" s="21"/>
      <c r="L109" s="21"/>
      <c r="M109" s="21"/>
      <c r="O109" s="21"/>
      <c r="P109" s="21"/>
      <c r="R109" s="21"/>
      <c r="S109" s="21"/>
      <c r="U109" s="21"/>
      <c r="V109" s="21"/>
      <c r="X109" s="21"/>
      <c r="Y109" s="21"/>
      <c r="AA109" s="21"/>
      <c r="AB109" s="21"/>
    </row>
    <row r="110" spans="1:28" x14ac:dyDescent="0.2">
      <c r="A110" t="s">
        <v>320</v>
      </c>
      <c r="B110" t="s">
        <v>321</v>
      </c>
      <c r="C110" s="24">
        <v>1121</v>
      </c>
      <c r="D110" s="24">
        <v>207</v>
      </c>
      <c r="E110" s="20">
        <f>'SUBICB_Uptake_(65_yr_olds)'!$D110/'SUBICB_Uptake_(65_yr_olds)'!$C110*100</f>
        <v>18.465655664585192</v>
      </c>
      <c r="F110" s="21"/>
      <c r="G110" s="21"/>
      <c r="I110" s="21"/>
      <c r="J110" s="21"/>
      <c r="L110" s="21"/>
      <c r="M110" s="21"/>
      <c r="O110" s="21"/>
      <c r="P110" s="21"/>
      <c r="R110" s="21"/>
      <c r="S110" s="21"/>
      <c r="U110" s="21"/>
      <c r="V110" s="21"/>
      <c r="X110" s="21"/>
      <c r="Y110" s="21"/>
      <c r="AA110" s="21"/>
      <c r="AB110" s="21"/>
    </row>
    <row r="111" spans="1:28" ht="15.75" x14ac:dyDescent="0.25">
      <c r="A111" s="13" t="s">
        <v>106</v>
      </c>
      <c r="B111" s="13" t="s">
        <v>106</v>
      </c>
      <c r="C111" s="22">
        <f>SUM(C5:C110)</f>
        <v>159366</v>
      </c>
      <c r="D111" s="22">
        <f>SUM(D5:D110)</f>
        <v>25801</v>
      </c>
      <c r="E111" s="23">
        <f>'SUBICB_Uptake_(65_yr_olds)'!$D111/'SUBICB_Uptake_(65_yr_olds)'!$C111*100</f>
        <v>16.189776991328138</v>
      </c>
      <c r="F111" s="21"/>
      <c r="G111" s="21"/>
      <c r="I111" s="21"/>
      <c r="J111" s="21"/>
      <c r="L111" s="21"/>
      <c r="M111" s="21"/>
      <c r="O111" s="21"/>
      <c r="P111" s="21"/>
      <c r="R111" s="21"/>
      <c r="S111" s="21"/>
      <c r="U111" s="21"/>
      <c r="V111" s="21"/>
      <c r="X111" s="21"/>
      <c r="Y111" s="21"/>
      <c r="AA111" s="21"/>
      <c r="AB111" s="21"/>
    </row>
    <row r="112" spans="1:28" x14ac:dyDescent="0.2">
      <c r="C112" s="21"/>
      <c r="D112" s="21"/>
      <c r="F112" s="21"/>
      <c r="G112" s="21"/>
      <c r="I112" s="21"/>
      <c r="J112" s="21"/>
      <c r="L112" s="21"/>
      <c r="M112" s="21"/>
      <c r="O112" s="21"/>
      <c r="P112" s="21"/>
      <c r="R112" s="21"/>
      <c r="S112" s="21"/>
      <c r="U112" s="21"/>
      <c r="V112" s="21"/>
      <c r="X112" s="21"/>
      <c r="Y112" s="21"/>
      <c r="AA112" s="21"/>
      <c r="AB112"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58"/>
  <sheetViews>
    <sheetView workbookViewId="0"/>
  </sheetViews>
  <sheetFormatPr defaultColWidth="11.21875" defaultRowHeight="15" x14ac:dyDescent="0.2"/>
  <cols>
    <col min="1" max="1" width="20.77734375" customWidth="1"/>
    <col min="2" max="2" width="34.77734375" customWidth="1"/>
    <col min="3" max="3" width="61.21875" customWidth="1"/>
    <col min="4" max="4" width="47.5546875" customWidth="1"/>
    <col min="5" max="5" width="40.77734375" customWidth="1"/>
    <col min="6" max="6" width="11.21875" customWidth="1"/>
  </cols>
  <sheetData>
    <row r="1" spans="1:28" ht="20.25" x14ac:dyDescent="0.3">
      <c r="A1" s="16" t="s">
        <v>322</v>
      </c>
      <c r="B1" s="11"/>
      <c r="C1" s="11"/>
      <c r="D1" s="11"/>
      <c r="E1" s="11"/>
    </row>
    <row r="2" spans="1:28" ht="18" x14ac:dyDescent="0.25">
      <c r="A2" s="17" t="s">
        <v>15</v>
      </c>
      <c r="B2" s="18"/>
      <c r="C2" s="18"/>
      <c r="D2" s="18"/>
      <c r="E2" s="18"/>
    </row>
    <row r="3" spans="1:28" x14ac:dyDescent="0.2">
      <c r="A3" t="s">
        <v>16</v>
      </c>
    </row>
    <row r="4" spans="1:28" ht="15.75" x14ac:dyDescent="0.25">
      <c r="A4" s="13" t="s">
        <v>323</v>
      </c>
      <c r="B4" s="13" t="s">
        <v>324</v>
      </c>
      <c r="C4" s="19" t="s">
        <v>19</v>
      </c>
      <c r="D4" s="19" t="s">
        <v>20</v>
      </c>
      <c r="E4" s="19" t="s">
        <v>710</v>
      </c>
    </row>
    <row r="5" spans="1:28" x14ac:dyDescent="0.2">
      <c r="A5" t="s">
        <v>325</v>
      </c>
      <c r="B5" t="s">
        <v>326</v>
      </c>
      <c r="C5">
        <v>278</v>
      </c>
      <c r="D5">
        <v>44</v>
      </c>
      <c r="E5" s="20">
        <f>'LA_Uptake_(65_yr_olds)'!$D5/'LA_Uptake_(65_yr_olds)'!$C5*100</f>
        <v>15.827338129496402</v>
      </c>
      <c r="F5" s="21"/>
      <c r="G5" s="21"/>
      <c r="I5" s="21"/>
      <c r="J5" s="21"/>
      <c r="L5" s="21"/>
      <c r="M5" s="21"/>
      <c r="O5" s="21"/>
      <c r="P5" s="21"/>
      <c r="R5" s="21"/>
      <c r="S5" s="21"/>
      <c r="U5" s="21"/>
      <c r="V5" s="21"/>
      <c r="X5" s="21"/>
      <c r="Y5" s="21"/>
      <c r="AA5" s="21"/>
      <c r="AB5" s="21"/>
    </row>
    <row r="6" spans="1:28" x14ac:dyDescent="0.2">
      <c r="A6" t="s">
        <v>327</v>
      </c>
      <c r="B6" t="s">
        <v>328</v>
      </c>
      <c r="C6">
        <v>439</v>
      </c>
      <c r="D6">
        <v>50</v>
      </c>
      <c r="E6" s="20">
        <f>'LA_Uptake_(65_yr_olds)'!$D6/'LA_Uptake_(65_yr_olds)'!$C6*100</f>
        <v>11.389521640091116</v>
      </c>
      <c r="F6" s="21"/>
      <c r="G6" s="21"/>
      <c r="I6" s="21"/>
      <c r="J6" s="21"/>
      <c r="L6" s="21"/>
      <c r="M6" s="21"/>
      <c r="O6" s="21"/>
      <c r="P6" s="21"/>
      <c r="R6" s="21"/>
      <c r="S6" s="21"/>
      <c r="U6" s="21"/>
      <c r="V6" s="21"/>
      <c r="X6" s="21"/>
      <c r="Y6" s="21"/>
      <c r="AA6" s="21"/>
      <c r="AB6" s="21"/>
    </row>
    <row r="7" spans="1:28" x14ac:dyDescent="0.2">
      <c r="A7" t="s">
        <v>329</v>
      </c>
      <c r="B7" t="s">
        <v>330</v>
      </c>
      <c r="C7">
        <v>465</v>
      </c>
      <c r="D7">
        <v>88</v>
      </c>
      <c r="E7" s="20">
        <f>'LA_Uptake_(65_yr_olds)'!$D7/'LA_Uptake_(65_yr_olds)'!$C7*100</f>
        <v>18.9247311827957</v>
      </c>
      <c r="F7" s="21"/>
      <c r="G7" s="21"/>
      <c r="I7" s="21"/>
      <c r="J7" s="21"/>
      <c r="L7" s="21"/>
      <c r="M7" s="21"/>
      <c r="O7" s="21"/>
      <c r="P7" s="21"/>
      <c r="R7" s="21"/>
      <c r="S7" s="21"/>
      <c r="U7" s="21"/>
      <c r="V7" s="21"/>
      <c r="X7" s="21"/>
      <c r="Y7" s="21"/>
      <c r="AA7" s="21"/>
      <c r="AB7" s="21"/>
    </row>
    <row r="8" spans="1:28" x14ac:dyDescent="0.2">
      <c r="A8" t="s">
        <v>331</v>
      </c>
      <c r="B8" t="s">
        <v>332</v>
      </c>
      <c r="C8">
        <v>613</v>
      </c>
      <c r="D8">
        <v>129</v>
      </c>
      <c r="E8" s="20">
        <f>'LA_Uptake_(65_yr_olds)'!$D8/'LA_Uptake_(65_yr_olds)'!$C8*100</f>
        <v>21.044045676998369</v>
      </c>
      <c r="F8" s="21"/>
      <c r="G8" s="21"/>
      <c r="I8" s="21"/>
      <c r="J8" s="21"/>
      <c r="L8" s="21"/>
      <c r="M8" s="21"/>
      <c r="O8" s="21"/>
      <c r="P8" s="21"/>
      <c r="R8" s="21"/>
      <c r="S8" s="21"/>
      <c r="U8" s="21"/>
      <c r="V8" s="21"/>
      <c r="X8" s="21"/>
      <c r="Y8" s="21"/>
      <c r="AA8" s="21"/>
      <c r="AB8" s="21"/>
    </row>
    <row r="9" spans="1:28" x14ac:dyDescent="0.2">
      <c r="A9" t="s">
        <v>333</v>
      </c>
      <c r="B9" t="s">
        <v>334</v>
      </c>
      <c r="C9">
        <v>333</v>
      </c>
      <c r="D9">
        <v>86</v>
      </c>
      <c r="E9" s="20">
        <f>'LA_Uptake_(65_yr_olds)'!$D9/'LA_Uptake_(65_yr_olds)'!$C9*100</f>
        <v>25.825825825825827</v>
      </c>
      <c r="F9" s="21"/>
      <c r="G9" s="21"/>
      <c r="I9" s="21"/>
      <c r="J9" s="21"/>
      <c r="L9" s="21"/>
      <c r="M9" s="21"/>
      <c r="O9" s="21"/>
      <c r="P9" s="21"/>
      <c r="R9" s="21"/>
      <c r="S9" s="21"/>
      <c r="U9" s="21"/>
      <c r="V9" s="21"/>
      <c r="X9" s="21"/>
      <c r="Y9" s="21"/>
      <c r="AA9" s="21"/>
      <c r="AB9" s="21"/>
    </row>
    <row r="10" spans="1:28" x14ac:dyDescent="0.2">
      <c r="A10" t="s">
        <v>335</v>
      </c>
      <c r="B10" t="s">
        <v>336</v>
      </c>
      <c r="C10">
        <v>376</v>
      </c>
      <c r="D10">
        <v>52</v>
      </c>
      <c r="E10" s="20">
        <f>'LA_Uptake_(65_yr_olds)'!$D10/'LA_Uptake_(65_yr_olds)'!$C10*100</f>
        <v>13.829787234042554</v>
      </c>
      <c r="F10" s="21"/>
      <c r="G10" s="21"/>
      <c r="I10" s="21"/>
      <c r="J10" s="21"/>
      <c r="L10" s="21"/>
      <c r="M10" s="21"/>
      <c r="O10" s="21"/>
      <c r="P10" s="21"/>
      <c r="R10" s="21"/>
      <c r="S10" s="21"/>
      <c r="U10" s="21"/>
      <c r="V10" s="21"/>
      <c r="X10" s="21"/>
      <c r="Y10" s="21"/>
      <c r="AA10" s="21"/>
      <c r="AB10" s="21"/>
    </row>
    <row r="11" spans="1:28" x14ac:dyDescent="0.2">
      <c r="A11" t="s">
        <v>337</v>
      </c>
      <c r="B11" t="s">
        <v>338</v>
      </c>
      <c r="C11">
        <v>625</v>
      </c>
      <c r="D11">
        <v>94</v>
      </c>
      <c r="E11" s="20">
        <f>'LA_Uptake_(65_yr_olds)'!$D11/'LA_Uptake_(65_yr_olds)'!$C11*100</f>
        <v>15.040000000000001</v>
      </c>
      <c r="F11" s="21"/>
      <c r="G11" s="21"/>
      <c r="I11" s="21"/>
      <c r="J11" s="21"/>
      <c r="L11" s="21"/>
      <c r="M11" s="21"/>
      <c r="O11" s="21"/>
      <c r="P11" s="21"/>
      <c r="R11" s="21"/>
      <c r="S11" s="21"/>
      <c r="U11" s="21"/>
      <c r="V11" s="21"/>
      <c r="X11" s="21"/>
      <c r="Y11" s="21"/>
      <c r="AA11" s="21"/>
      <c r="AB11" s="21"/>
    </row>
    <row r="12" spans="1:28" x14ac:dyDescent="0.2">
      <c r="A12" t="s">
        <v>339</v>
      </c>
      <c r="B12" t="s">
        <v>340</v>
      </c>
      <c r="C12">
        <v>428</v>
      </c>
      <c r="D12">
        <v>44</v>
      </c>
      <c r="E12" s="20">
        <f>'LA_Uptake_(65_yr_olds)'!$D12/'LA_Uptake_(65_yr_olds)'!$C12*100</f>
        <v>10.2803738317757</v>
      </c>
      <c r="F12" s="21"/>
      <c r="G12" s="21"/>
      <c r="I12" s="21"/>
      <c r="J12" s="21"/>
      <c r="L12" s="21"/>
      <c r="M12" s="21"/>
      <c r="O12" s="21"/>
      <c r="P12" s="21"/>
      <c r="R12" s="21"/>
      <c r="S12" s="21"/>
      <c r="U12" s="21"/>
      <c r="V12" s="21"/>
      <c r="X12" s="21"/>
      <c r="Y12" s="21"/>
      <c r="AA12" s="21"/>
      <c r="AB12" s="21"/>
    </row>
    <row r="13" spans="1:28" x14ac:dyDescent="0.2">
      <c r="A13" t="s">
        <v>341</v>
      </c>
      <c r="B13" t="s">
        <v>342</v>
      </c>
      <c r="C13">
        <v>542</v>
      </c>
      <c r="D13">
        <v>77</v>
      </c>
      <c r="E13" s="20">
        <f>'LA_Uptake_(65_yr_olds)'!$D13/'LA_Uptake_(65_yr_olds)'!$C13*100</f>
        <v>14.206642066420663</v>
      </c>
      <c r="F13" s="21"/>
      <c r="G13" s="21"/>
      <c r="I13" s="21"/>
      <c r="J13" s="21"/>
      <c r="L13" s="21"/>
      <c r="M13" s="21"/>
      <c r="O13" s="21"/>
      <c r="P13" s="21"/>
      <c r="R13" s="21"/>
      <c r="S13" s="21"/>
      <c r="U13" s="21"/>
      <c r="V13" s="21"/>
      <c r="X13" s="21"/>
      <c r="Y13" s="21"/>
      <c r="AA13" s="21"/>
      <c r="AB13" s="21"/>
    </row>
    <row r="14" spans="1:28" x14ac:dyDescent="0.2">
      <c r="A14" t="s">
        <v>343</v>
      </c>
      <c r="B14" t="s">
        <v>344</v>
      </c>
      <c r="C14">
        <v>809</v>
      </c>
      <c r="D14">
        <v>100</v>
      </c>
      <c r="E14" s="20">
        <f>'LA_Uptake_(65_yr_olds)'!$D14/'LA_Uptake_(65_yr_olds)'!$C14*100</f>
        <v>12.360939431396787</v>
      </c>
      <c r="F14" s="21"/>
      <c r="G14" s="21"/>
      <c r="I14" s="21"/>
      <c r="J14" s="21"/>
      <c r="L14" s="21"/>
      <c r="M14" s="21"/>
      <c r="O14" s="21"/>
      <c r="P14" s="21"/>
      <c r="R14" s="21"/>
      <c r="S14" s="21"/>
      <c r="U14" s="21"/>
      <c r="V14" s="21"/>
      <c r="X14" s="21"/>
      <c r="Y14" s="21"/>
      <c r="AA14" s="21"/>
      <c r="AB14" s="21"/>
    </row>
    <row r="15" spans="1:28" x14ac:dyDescent="0.2">
      <c r="A15" t="s">
        <v>345</v>
      </c>
      <c r="B15" t="s">
        <v>346</v>
      </c>
      <c r="C15">
        <v>1133</v>
      </c>
      <c r="D15">
        <v>258</v>
      </c>
      <c r="E15" s="20">
        <f>'LA_Uptake_(65_yr_olds)'!$D15/'LA_Uptake_(65_yr_olds)'!$C15*100</f>
        <v>22.771403353927624</v>
      </c>
      <c r="F15" s="21"/>
      <c r="G15" s="21"/>
      <c r="I15" s="21"/>
      <c r="J15" s="21"/>
      <c r="L15" s="21"/>
      <c r="M15" s="21"/>
      <c r="O15" s="21"/>
      <c r="P15" s="21"/>
      <c r="R15" s="21"/>
      <c r="S15" s="21"/>
      <c r="U15" s="21"/>
      <c r="V15" s="21"/>
      <c r="X15" s="21"/>
      <c r="Y15" s="21"/>
      <c r="AA15" s="21"/>
      <c r="AB15" s="21"/>
    </row>
    <row r="16" spans="1:28" x14ac:dyDescent="0.2">
      <c r="A16" t="s">
        <v>347</v>
      </c>
      <c r="B16" t="s">
        <v>348</v>
      </c>
      <c r="C16">
        <v>513</v>
      </c>
      <c r="D16">
        <v>63</v>
      </c>
      <c r="E16" s="20">
        <f>'LA_Uptake_(65_yr_olds)'!$D16/'LA_Uptake_(65_yr_olds)'!$C16*100</f>
        <v>12.280701754385964</v>
      </c>
      <c r="F16" s="21"/>
      <c r="G16" s="21"/>
      <c r="I16" s="21"/>
      <c r="J16" s="21"/>
      <c r="L16" s="21"/>
      <c r="M16" s="21"/>
      <c r="O16" s="21"/>
      <c r="P16" s="21"/>
      <c r="R16" s="21"/>
      <c r="S16" s="21"/>
      <c r="U16" s="21"/>
      <c r="V16" s="21"/>
      <c r="X16" s="21"/>
      <c r="Y16" s="21"/>
      <c r="AA16" s="21"/>
      <c r="AB16" s="21"/>
    </row>
    <row r="17" spans="1:28" x14ac:dyDescent="0.2">
      <c r="A17" t="s">
        <v>349</v>
      </c>
      <c r="B17" t="s">
        <v>350</v>
      </c>
      <c r="C17">
        <v>617</v>
      </c>
      <c r="D17">
        <v>129</v>
      </c>
      <c r="E17" s="20">
        <f>'LA_Uptake_(65_yr_olds)'!$D17/'LA_Uptake_(65_yr_olds)'!$C17*100</f>
        <v>20.907617504051863</v>
      </c>
      <c r="F17" s="21"/>
      <c r="G17" s="21"/>
      <c r="I17" s="21"/>
      <c r="J17" s="21"/>
      <c r="L17" s="21"/>
      <c r="M17" s="21"/>
      <c r="O17" s="21"/>
      <c r="P17" s="21"/>
      <c r="R17" s="21"/>
      <c r="S17" s="21"/>
      <c r="U17" s="21"/>
      <c r="V17" s="21"/>
      <c r="X17" s="21"/>
      <c r="Y17" s="21"/>
      <c r="AA17" s="21"/>
      <c r="AB17" s="21"/>
    </row>
    <row r="18" spans="1:28" x14ac:dyDescent="0.2">
      <c r="A18" t="s">
        <v>351</v>
      </c>
      <c r="B18" t="s">
        <v>352</v>
      </c>
      <c r="C18">
        <v>557</v>
      </c>
      <c r="D18">
        <v>83</v>
      </c>
      <c r="E18" s="20">
        <f>'LA_Uptake_(65_yr_olds)'!$D18/'LA_Uptake_(65_yr_olds)'!$C18*100</f>
        <v>14.90125673249551</v>
      </c>
      <c r="F18" s="21"/>
      <c r="G18" s="21"/>
      <c r="I18" s="21"/>
      <c r="J18" s="21"/>
      <c r="L18" s="21"/>
      <c r="M18" s="21"/>
      <c r="O18" s="21"/>
      <c r="P18" s="21"/>
      <c r="R18" s="21"/>
      <c r="S18" s="21"/>
      <c r="U18" s="21"/>
      <c r="V18" s="21"/>
      <c r="X18" s="21"/>
      <c r="Y18" s="21"/>
      <c r="AA18" s="21"/>
      <c r="AB18" s="21"/>
    </row>
    <row r="19" spans="1:28" x14ac:dyDescent="0.2">
      <c r="A19" t="s">
        <v>353</v>
      </c>
      <c r="B19" t="s">
        <v>354</v>
      </c>
      <c r="C19">
        <v>645</v>
      </c>
      <c r="D19">
        <v>143</v>
      </c>
      <c r="E19" s="20">
        <f>'LA_Uptake_(65_yr_olds)'!$D19/'LA_Uptake_(65_yr_olds)'!$C19*100</f>
        <v>22.170542635658915</v>
      </c>
      <c r="F19" s="21"/>
      <c r="G19" s="21"/>
      <c r="I19" s="21"/>
      <c r="J19" s="21"/>
      <c r="L19" s="21"/>
      <c r="M19" s="21"/>
      <c r="O19" s="21"/>
      <c r="P19" s="21"/>
      <c r="R19" s="21"/>
      <c r="S19" s="21"/>
      <c r="U19" s="21"/>
      <c r="V19" s="21"/>
      <c r="X19" s="21"/>
      <c r="Y19" s="21"/>
      <c r="AA19" s="21"/>
      <c r="AB19" s="21"/>
    </row>
    <row r="20" spans="1:28" x14ac:dyDescent="0.2">
      <c r="A20" t="s">
        <v>355</v>
      </c>
      <c r="B20" t="s">
        <v>356</v>
      </c>
      <c r="C20">
        <v>888</v>
      </c>
      <c r="D20">
        <v>94</v>
      </c>
      <c r="E20" s="20">
        <f>'LA_Uptake_(65_yr_olds)'!$D20/'LA_Uptake_(65_yr_olds)'!$C20*100</f>
        <v>10.585585585585585</v>
      </c>
      <c r="F20" s="21"/>
      <c r="G20" s="21"/>
      <c r="I20" s="21"/>
      <c r="J20" s="21"/>
      <c r="L20" s="21"/>
      <c r="M20" s="21"/>
      <c r="O20" s="21"/>
      <c r="P20" s="21"/>
      <c r="R20" s="21"/>
      <c r="S20" s="21"/>
      <c r="U20" s="21"/>
      <c r="V20" s="21"/>
      <c r="X20" s="21"/>
      <c r="Y20" s="21"/>
      <c r="AA20" s="21"/>
      <c r="AB20" s="21"/>
    </row>
    <row r="21" spans="1:28" x14ac:dyDescent="0.2">
      <c r="A21" t="s">
        <v>357</v>
      </c>
      <c r="B21" t="s">
        <v>358</v>
      </c>
      <c r="C21">
        <v>139</v>
      </c>
      <c r="D21">
        <v>25</v>
      </c>
      <c r="E21" s="20">
        <f>'LA_Uptake_(65_yr_olds)'!$D21/'LA_Uptake_(65_yr_olds)'!$C21*100</f>
        <v>17.985611510791365</v>
      </c>
      <c r="F21" s="21"/>
      <c r="G21" s="21"/>
      <c r="I21" s="21"/>
      <c r="J21" s="21"/>
      <c r="L21" s="21"/>
      <c r="M21" s="21"/>
      <c r="O21" s="21"/>
      <c r="P21" s="21"/>
      <c r="R21" s="21"/>
      <c r="S21" s="21"/>
      <c r="U21" s="21"/>
      <c r="V21" s="21"/>
      <c r="X21" s="21"/>
      <c r="Y21" s="21"/>
      <c r="AA21" s="21"/>
      <c r="AB21" s="21"/>
    </row>
    <row r="22" spans="1:28" x14ac:dyDescent="0.2">
      <c r="A22" t="s">
        <v>359</v>
      </c>
      <c r="B22" t="s">
        <v>360</v>
      </c>
      <c r="C22">
        <v>669</v>
      </c>
      <c r="D22">
        <v>95</v>
      </c>
      <c r="E22" s="20">
        <f>'LA_Uptake_(65_yr_olds)'!$D22/'LA_Uptake_(65_yr_olds)'!$C22*100</f>
        <v>14.200298953662182</v>
      </c>
      <c r="F22" s="21"/>
      <c r="G22" s="21"/>
      <c r="I22" s="21"/>
      <c r="J22" s="21"/>
      <c r="L22" s="21"/>
      <c r="M22" s="21"/>
      <c r="O22" s="21"/>
      <c r="P22" s="21"/>
      <c r="R22" s="21"/>
      <c r="S22" s="21"/>
      <c r="U22" s="21"/>
      <c r="V22" s="21"/>
      <c r="X22" s="21"/>
      <c r="Y22" s="21"/>
      <c r="AA22" s="21"/>
      <c r="AB22" s="21"/>
    </row>
    <row r="23" spans="1:28" x14ac:dyDescent="0.2">
      <c r="A23" t="s">
        <v>361</v>
      </c>
      <c r="B23" t="s">
        <v>362</v>
      </c>
      <c r="C23">
        <v>641</v>
      </c>
      <c r="D23">
        <v>156</v>
      </c>
      <c r="E23" s="20">
        <f>'LA_Uptake_(65_yr_olds)'!$D23/'LA_Uptake_(65_yr_olds)'!$C23*100</f>
        <v>24.336973478939157</v>
      </c>
      <c r="F23" s="21"/>
      <c r="G23" s="21"/>
      <c r="I23" s="21"/>
      <c r="J23" s="21"/>
      <c r="L23" s="21"/>
      <c r="M23" s="21"/>
      <c r="O23" s="21"/>
      <c r="P23" s="21"/>
      <c r="R23" s="21"/>
      <c r="S23" s="21"/>
      <c r="U23" s="21"/>
      <c r="V23" s="21"/>
      <c r="X23" s="21"/>
      <c r="Y23" s="21"/>
      <c r="AA23" s="21"/>
      <c r="AB23" s="21"/>
    </row>
    <row r="24" spans="1:28" x14ac:dyDescent="0.2">
      <c r="A24" t="s">
        <v>363</v>
      </c>
      <c r="B24" t="s">
        <v>364</v>
      </c>
      <c r="C24">
        <v>540</v>
      </c>
      <c r="D24">
        <v>63</v>
      </c>
      <c r="E24" s="20">
        <f>'LA_Uptake_(65_yr_olds)'!$D24/'LA_Uptake_(65_yr_olds)'!$C24*100</f>
        <v>11.666666666666666</v>
      </c>
      <c r="F24" s="21"/>
      <c r="G24" s="21"/>
      <c r="I24" s="21"/>
      <c r="J24" s="21"/>
      <c r="L24" s="21"/>
      <c r="M24" s="21"/>
      <c r="O24" s="21"/>
      <c r="P24" s="21"/>
      <c r="R24" s="21"/>
      <c r="S24" s="21"/>
      <c r="U24" s="21"/>
      <c r="V24" s="21"/>
      <c r="X24" s="21"/>
      <c r="Y24" s="21"/>
      <c r="AA24" s="21"/>
      <c r="AB24" s="21"/>
    </row>
    <row r="25" spans="1:28" x14ac:dyDescent="0.2">
      <c r="A25" t="s">
        <v>365</v>
      </c>
      <c r="B25" t="s">
        <v>366</v>
      </c>
      <c r="C25">
        <v>755</v>
      </c>
      <c r="D25">
        <v>130</v>
      </c>
      <c r="E25" s="20">
        <f>'LA_Uptake_(65_yr_olds)'!$D25/'LA_Uptake_(65_yr_olds)'!$C25*100</f>
        <v>17.218543046357617</v>
      </c>
      <c r="F25" s="21"/>
      <c r="G25" s="21"/>
      <c r="I25" s="21"/>
      <c r="J25" s="21"/>
      <c r="L25" s="21"/>
      <c r="M25" s="21"/>
      <c r="O25" s="21"/>
      <c r="P25" s="21"/>
      <c r="R25" s="21"/>
      <c r="S25" s="21"/>
      <c r="U25" s="21"/>
      <c r="V25" s="21"/>
      <c r="X25" s="21"/>
      <c r="Y25" s="21"/>
      <c r="AA25" s="21"/>
      <c r="AB25" s="21"/>
    </row>
    <row r="26" spans="1:28" x14ac:dyDescent="0.2">
      <c r="A26" t="s">
        <v>367</v>
      </c>
      <c r="B26" t="s">
        <v>368</v>
      </c>
      <c r="C26">
        <v>568</v>
      </c>
      <c r="D26">
        <v>142</v>
      </c>
      <c r="E26" s="20">
        <f>'LA_Uptake_(65_yr_olds)'!$D26/'LA_Uptake_(65_yr_olds)'!$C26*100</f>
        <v>25</v>
      </c>
      <c r="F26" s="21"/>
      <c r="G26" s="21"/>
      <c r="I26" s="21"/>
      <c r="J26" s="21"/>
      <c r="L26" s="21"/>
      <c r="M26" s="21"/>
      <c r="O26" s="21"/>
      <c r="P26" s="21"/>
      <c r="R26" s="21"/>
      <c r="S26" s="21"/>
      <c r="U26" s="21"/>
      <c r="V26" s="21"/>
      <c r="X26" s="21"/>
      <c r="Y26" s="21"/>
      <c r="AA26" s="21"/>
      <c r="AB26" s="21"/>
    </row>
    <row r="27" spans="1:28" x14ac:dyDescent="0.2">
      <c r="A27" t="s">
        <v>369</v>
      </c>
      <c r="B27" t="s">
        <v>370</v>
      </c>
      <c r="C27">
        <v>1029</v>
      </c>
      <c r="D27">
        <v>193</v>
      </c>
      <c r="E27" s="20">
        <f>'LA_Uptake_(65_yr_olds)'!$D27/'LA_Uptake_(65_yr_olds)'!$C27*100</f>
        <v>18.756073858114675</v>
      </c>
      <c r="F27" s="21"/>
      <c r="G27" s="21"/>
      <c r="I27" s="21"/>
      <c r="J27" s="21"/>
      <c r="L27" s="21"/>
      <c r="M27" s="21"/>
      <c r="O27" s="21"/>
      <c r="P27" s="21"/>
      <c r="R27" s="21"/>
      <c r="S27" s="21"/>
      <c r="U27" s="21"/>
      <c r="V27" s="21"/>
      <c r="X27" s="21"/>
      <c r="Y27" s="21"/>
      <c r="AA27" s="21"/>
      <c r="AB27" s="21"/>
    </row>
    <row r="28" spans="1:28" x14ac:dyDescent="0.2">
      <c r="A28" t="s">
        <v>371</v>
      </c>
      <c r="B28" t="s">
        <v>372</v>
      </c>
      <c r="C28">
        <v>654</v>
      </c>
      <c r="D28">
        <v>129</v>
      </c>
      <c r="E28" s="20">
        <f>'LA_Uptake_(65_yr_olds)'!$D28/'LA_Uptake_(65_yr_olds)'!$C28*100</f>
        <v>19.724770642201836</v>
      </c>
      <c r="F28" s="21"/>
      <c r="G28" s="21"/>
      <c r="I28" s="21"/>
      <c r="J28" s="21"/>
      <c r="L28" s="21"/>
      <c r="M28" s="21"/>
      <c r="O28" s="21"/>
      <c r="P28" s="21"/>
      <c r="R28" s="21"/>
      <c r="S28" s="21"/>
      <c r="U28" s="21"/>
      <c r="V28" s="21"/>
      <c r="X28" s="21"/>
      <c r="Y28" s="21"/>
      <c r="AA28" s="21"/>
      <c r="AB28" s="21"/>
    </row>
    <row r="29" spans="1:28" x14ac:dyDescent="0.2">
      <c r="A29" t="s">
        <v>373</v>
      </c>
      <c r="B29" t="s">
        <v>374</v>
      </c>
      <c r="C29">
        <v>702</v>
      </c>
      <c r="D29">
        <v>162</v>
      </c>
      <c r="E29" s="20">
        <f>'LA_Uptake_(65_yr_olds)'!$D29/'LA_Uptake_(65_yr_olds)'!$C29*100</f>
        <v>23.076923076923077</v>
      </c>
      <c r="F29" s="21"/>
      <c r="G29" s="21"/>
      <c r="I29" s="21"/>
      <c r="J29" s="21"/>
      <c r="L29" s="21"/>
      <c r="M29" s="21"/>
      <c r="O29" s="21"/>
      <c r="P29" s="21"/>
      <c r="R29" s="21"/>
      <c r="S29" s="21"/>
      <c r="U29" s="21"/>
      <c r="V29" s="21"/>
      <c r="X29" s="21"/>
      <c r="Y29" s="21"/>
      <c r="AA29" s="21"/>
      <c r="AB29" s="21"/>
    </row>
    <row r="30" spans="1:28" x14ac:dyDescent="0.2">
      <c r="A30" t="s">
        <v>375</v>
      </c>
      <c r="B30" t="s">
        <v>376</v>
      </c>
      <c r="C30">
        <v>714</v>
      </c>
      <c r="D30">
        <v>152</v>
      </c>
      <c r="E30" s="20">
        <f>'LA_Uptake_(65_yr_olds)'!$D30/'LA_Uptake_(65_yr_olds)'!$C30*100</f>
        <v>21.288515406162464</v>
      </c>
      <c r="F30" s="21"/>
      <c r="G30" s="21"/>
      <c r="I30" s="21"/>
      <c r="J30" s="21"/>
      <c r="L30" s="21"/>
      <c r="M30" s="21"/>
      <c r="O30" s="21"/>
      <c r="P30" s="21"/>
      <c r="R30" s="21"/>
      <c r="S30" s="21"/>
      <c r="U30" s="21"/>
      <c r="V30" s="21"/>
      <c r="X30" s="21"/>
      <c r="Y30" s="21"/>
      <c r="AA30" s="21"/>
      <c r="AB30" s="21"/>
    </row>
    <row r="31" spans="1:28" x14ac:dyDescent="0.2">
      <c r="A31" t="s">
        <v>377</v>
      </c>
      <c r="B31" t="s">
        <v>378</v>
      </c>
      <c r="C31">
        <v>493</v>
      </c>
      <c r="D31">
        <v>63</v>
      </c>
      <c r="E31" s="20">
        <f>'LA_Uptake_(65_yr_olds)'!$D31/'LA_Uptake_(65_yr_olds)'!$C31*100</f>
        <v>12.778904665314403</v>
      </c>
      <c r="F31" s="21"/>
      <c r="G31" s="21"/>
      <c r="I31" s="21"/>
      <c r="J31" s="21"/>
      <c r="L31" s="21"/>
      <c r="M31" s="21"/>
      <c r="O31" s="21"/>
      <c r="P31" s="21"/>
      <c r="R31" s="21"/>
      <c r="S31" s="21"/>
      <c r="U31" s="21"/>
      <c r="V31" s="21"/>
      <c r="X31" s="21"/>
      <c r="Y31" s="21"/>
      <c r="AA31" s="21"/>
      <c r="AB31" s="21"/>
    </row>
    <row r="32" spans="1:28" x14ac:dyDescent="0.2">
      <c r="A32" t="s">
        <v>379</v>
      </c>
      <c r="B32" t="s">
        <v>380</v>
      </c>
      <c r="C32">
        <v>654</v>
      </c>
      <c r="D32">
        <v>72</v>
      </c>
      <c r="E32" s="20">
        <f>'LA_Uptake_(65_yr_olds)'!$D32/'LA_Uptake_(65_yr_olds)'!$C32*100</f>
        <v>11.009174311926607</v>
      </c>
      <c r="F32" s="21"/>
      <c r="G32" s="21"/>
      <c r="I32" s="21"/>
      <c r="J32" s="21"/>
      <c r="L32" s="21"/>
      <c r="M32" s="21"/>
      <c r="O32" s="21"/>
      <c r="P32" s="21"/>
      <c r="R32" s="21"/>
      <c r="S32" s="21"/>
      <c r="U32" s="21"/>
      <c r="V32" s="21"/>
      <c r="X32" s="21"/>
      <c r="Y32" s="21"/>
      <c r="AA32" s="21"/>
      <c r="AB32" s="21"/>
    </row>
    <row r="33" spans="1:28" x14ac:dyDescent="0.2">
      <c r="A33" t="s">
        <v>381</v>
      </c>
      <c r="B33" t="s">
        <v>382</v>
      </c>
      <c r="C33">
        <v>485</v>
      </c>
      <c r="D33">
        <v>63</v>
      </c>
      <c r="E33" s="20">
        <f>'LA_Uptake_(65_yr_olds)'!$D33/'LA_Uptake_(65_yr_olds)'!$C33*100</f>
        <v>12.989690721649486</v>
      </c>
      <c r="F33" s="21"/>
      <c r="G33" s="21"/>
      <c r="I33" s="21"/>
      <c r="J33" s="21"/>
      <c r="L33" s="21"/>
      <c r="M33" s="21"/>
      <c r="O33" s="21"/>
      <c r="P33" s="21"/>
      <c r="R33" s="21"/>
      <c r="S33" s="21"/>
      <c r="U33" s="21"/>
      <c r="V33" s="21"/>
      <c r="X33" s="21"/>
      <c r="Y33" s="21"/>
      <c r="AA33" s="21"/>
      <c r="AB33" s="21"/>
    </row>
    <row r="34" spans="1:28" x14ac:dyDescent="0.2">
      <c r="A34" t="s">
        <v>383</v>
      </c>
      <c r="B34" t="s">
        <v>384</v>
      </c>
      <c r="C34">
        <v>502</v>
      </c>
      <c r="D34">
        <v>54</v>
      </c>
      <c r="E34" s="20">
        <f>'LA_Uptake_(65_yr_olds)'!$D34/'LA_Uptake_(65_yr_olds)'!$C34*100</f>
        <v>10.756972111553784</v>
      </c>
      <c r="F34" s="21"/>
      <c r="G34" s="21"/>
      <c r="I34" s="21"/>
      <c r="J34" s="21"/>
      <c r="L34" s="21"/>
      <c r="M34" s="21"/>
      <c r="O34" s="21"/>
      <c r="P34" s="21"/>
      <c r="R34" s="21"/>
      <c r="S34" s="21"/>
      <c r="U34" s="21"/>
      <c r="V34" s="21"/>
      <c r="X34" s="21"/>
      <c r="Y34" s="21"/>
      <c r="AA34" s="21"/>
      <c r="AB34" s="21"/>
    </row>
    <row r="35" spans="1:28" x14ac:dyDescent="0.2">
      <c r="A35" t="s">
        <v>385</v>
      </c>
      <c r="B35" t="s">
        <v>386</v>
      </c>
      <c r="C35">
        <v>513</v>
      </c>
      <c r="D35">
        <v>33</v>
      </c>
      <c r="E35" s="20">
        <f>'LA_Uptake_(65_yr_olds)'!$D35/'LA_Uptake_(65_yr_olds)'!$C35*100</f>
        <v>6.4327485380116958</v>
      </c>
      <c r="F35" s="21"/>
      <c r="G35" s="21"/>
      <c r="I35" s="21"/>
      <c r="J35" s="21"/>
      <c r="L35" s="21"/>
      <c r="M35" s="21"/>
      <c r="O35" s="21"/>
      <c r="P35" s="21"/>
      <c r="R35" s="21"/>
      <c r="S35" s="21"/>
      <c r="U35" s="21"/>
      <c r="V35" s="21"/>
      <c r="X35" s="21"/>
      <c r="Y35" s="21"/>
      <c r="AA35" s="21"/>
      <c r="AB35" s="21"/>
    </row>
    <row r="36" spans="1:28" x14ac:dyDescent="0.2">
      <c r="A36" t="s">
        <v>387</v>
      </c>
      <c r="B36" t="s">
        <v>388</v>
      </c>
      <c r="C36">
        <v>392</v>
      </c>
      <c r="D36">
        <v>57</v>
      </c>
      <c r="E36" s="20">
        <f>'LA_Uptake_(65_yr_olds)'!$D36/'LA_Uptake_(65_yr_olds)'!$C36*100</f>
        <v>14.540816326530612</v>
      </c>
      <c r="F36" s="21"/>
      <c r="G36" s="21"/>
      <c r="I36" s="21"/>
      <c r="J36" s="21"/>
      <c r="L36" s="21"/>
      <c r="M36" s="21"/>
      <c r="O36" s="21"/>
      <c r="P36" s="21"/>
      <c r="R36" s="21"/>
      <c r="S36" s="21"/>
      <c r="U36" s="21"/>
      <c r="V36" s="21"/>
      <c r="X36" s="21"/>
      <c r="Y36" s="21"/>
      <c r="AA36" s="21"/>
      <c r="AB36" s="21"/>
    </row>
    <row r="37" spans="1:28" x14ac:dyDescent="0.2">
      <c r="A37" t="s">
        <v>389</v>
      </c>
      <c r="B37" t="s">
        <v>390</v>
      </c>
      <c r="C37">
        <v>756</v>
      </c>
      <c r="D37">
        <v>106</v>
      </c>
      <c r="E37" s="20">
        <f>'LA_Uptake_(65_yr_olds)'!$D37/'LA_Uptake_(65_yr_olds)'!$C37*100</f>
        <v>14.02116402116402</v>
      </c>
      <c r="F37" s="21"/>
      <c r="G37" s="21"/>
      <c r="I37" s="21"/>
      <c r="J37" s="21"/>
      <c r="L37" s="21"/>
      <c r="M37" s="21"/>
      <c r="O37" s="21"/>
      <c r="P37" s="21"/>
      <c r="R37" s="21"/>
      <c r="S37" s="21"/>
      <c r="U37" s="21"/>
      <c r="V37" s="21"/>
      <c r="X37" s="21"/>
      <c r="Y37" s="21"/>
      <c r="AA37" s="21"/>
      <c r="AB37" s="21"/>
    </row>
    <row r="38" spans="1:28" x14ac:dyDescent="0.2">
      <c r="A38" t="s">
        <v>391</v>
      </c>
      <c r="B38" t="s">
        <v>392</v>
      </c>
      <c r="C38">
        <v>322</v>
      </c>
      <c r="D38">
        <v>97</v>
      </c>
      <c r="E38" s="20">
        <f>'LA_Uptake_(65_yr_olds)'!$D38/'LA_Uptake_(65_yr_olds)'!$C38*100</f>
        <v>30.124223602484474</v>
      </c>
      <c r="F38" s="21"/>
      <c r="G38" s="21"/>
      <c r="I38" s="21"/>
      <c r="J38" s="21"/>
      <c r="L38" s="21"/>
      <c r="M38" s="21"/>
      <c r="O38" s="21"/>
      <c r="P38" s="21"/>
      <c r="R38" s="21"/>
      <c r="S38" s="21"/>
      <c r="U38" s="21"/>
      <c r="V38" s="21"/>
      <c r="X38" s="21"/>
      <c r="Y38" s="21"/>
      <c r="AA38" s="21"/>
      <c r="AB38" s="21"/>
    </row>
    <row r="39" spans="1:28" x14ac:dyDescent="0.2">
      <c r="A39" t="s">
        <v>393</v>
      </c>
      <c r="B39" t="s">
        <v>394</v>
      </c>
      <c r="C39">
        <v>409</v>
      </c>
      <c r="D39">
        <v>79</v>
      </c>
      <c r="E39" s="20">
        <f>'LA_Uptake_(65_yr_olds)'!$D39/'LA_Uptake_(65_yr_olds)'!$C39*100</f>
        <v>19.315403422982886</v>
      </c>
      <c r="F39" s="21"/>
      <c r="G39" s="21"/>
      <c r="I39" s="21"/>
      <c r="J39" s="21"/>
      <c r="L39" s="21"/>
      <c r="M39" s="21"/>
      <c r="O39" s="21"/>
      <c r="P39" s="21"/>
      <c r="R39" s="21"/>
      <c r="S39" s="21"/>
      <c r="U39" s="21"/>
      <c r="V39" s="21"/>
      <c r="X39" s="21"/>
      <c r="Y39" s="21"/>
      <c r="AA39" s="21"/>
      <c r="AB39" s="21"/>
    </row>
    <row r="40" spans="1:28" x14ac:dyDescent="0.2">
      <c r="A40" t="s">
        <v>395</v>
      </c>
      <c r="B40" t="s">
        <v>396</v>
      </c>
      <c r="C40">
        <v>463</v>
      </c>
      <c r="D40">
        <v>60</v>
      </c>
      <c r="E40" s="20">
        <f>'LA_Uptake_(65_yr_olds)'!$D40/'LA_Uptake_(65_yr_olds)'!$C40*100</f>
        <v>12.958963282937367</v>
      </c>
      <c r="F40" s="21"/>
      <c r="G40" s="21"/>
      <c r="I40" s="21"/>
      <c r="J40" s="21"/>
      <c r="L40" s="21"/>
      <c r="M40" s="21"/>
      <c r="O40" s="21"/>
      <c r="P40" s="21"/>
      <c r="R40" s="21"/>
      <c r="S40" s="21"/>
      <c r="U40" s="21"/>
      <c r="V40" s="21"/>
      <c r="X40" s="21"/>
      <c r="Y40" s="21"/>
      <c r="AA40" s="21"/>
      <c r="AB40" s="21"/>
    </row>
    <row r="41" spans="1:28" x14ac:dyDescent="0.2">
      <c r="A41" t="s">
        <v>397</v>
      </c>
      <c r="B41" t="s">
        <v>398</v>
      </c>
      <c r="C41">
        <v>298</v>
      </c>
      <c r="D41">
        <v>26</v>
      </c>
      <c r="E41" s="20">
        <f>'LA_Uptake_(65_yr_olds)'!$D41/'LA_Uptake_(65_yr_olds)'!$C41*100</f>
        <v>8.724832214765101</v>
      </c>
      <c r="F41" s="21"/>
      <c r="G41" s="21"/>
      <c r="I41" s="21"/>
      <c r="J41" s="21"/>
      <c r="L41" s="21"/>
      <c r="M41" s="21"/>
      <c r="O41" s="21"/>
      <c r="P41" s="21"/>
      <c r="R41" s="21"/>
      <c r="S41" s="21"/>
      <c r="U41" s="21"/>
      <c r="V41" s="21"/>
      <c r="X41" s="21"/>
      <c r="Y41" s="21"/>
      <c r="AA41" s="21"/>
      <c r="AB41" s="21"/>
    </row>
    <row r="42" spans="1:28" x14ac:dyDescent="0.2">
      <c r="A42" t="s">
        <v>399</v>
      </c>
      <c r="B42" t="s">
        <v>400</v>
      </c>
      <c r="C42">
        <v>459</v>
      </c>
      <c r="D42">
        <v>72</v>
      </c>
      <c r="E42" s="20">
        <f>'LA_Uptake_(65_yr_olds)'!$D42/'LA_Uptake_(65_yr_olds)'!$C42*100</f>
        <v>15.686274509803921</v>
      </c>
      <c r="F42" s="21"/>
      <c r="G42" s="21"/>
      <c r="I42" s="21"/>
      <c r="J42" s="21"/>
      <c r="L42" s="21"/>
      <c r="M42" s="21"/>
      <c r="O42" s="21"/>
      <c r="P42" s="21"/>
      <c r="R42" s="21"/>
      <c r="S42" s="21"/>
      <c r="U42" s="21"/>
      <c r="V42" s="21"/>
      <c r="X42" s="21"/>
      <c r="Y42" s="21"/>
      <c r="AA42" s="21"/>
      <c r="AB42" s="21"/>
    </row>
    <row r="43" spans="1:28" x14ac:dyDescent="0.2">
      <c r="A43" t="s">
        <v>401</v>
      </c>
      <c r="B43" t="s">
        <v>402</v>
      </c>
      <c r="C43">
        <v>385</v>
      </c>
      <c r="D43">
        <v>94</v>
      </c>
      <c r="E43" s="20">
        <f>'LA_Uptake_(65_yr_olds)'!$D43/'LA_Uptake_(65_yr_olds)'!$C43*100</f>
        <v>24.415584415584416</v>
      </c>
      <c r="F43" s="21"/>
      <c r="G43" s="21"/>
      <c r="I43" s="21"/>
      <c r="J43" s="21"/>
      <c r="L43" s="21"/>
      <c r="M43" s="21"/>
      <c r="O43" s="21"/>
      <c r="P43" s="21"/>
      <c r="R43" s="21"/>
      <c r="S43" s="21"/>
      <c r="U43" s="21"/>
      <c r="V43" s="21"/>
      <c r="X43" s="21"/>
      <c r="Y43" s="21"/>
      <c r="AA43" s="21"/>
      <c r="AB43" s="21"/>
    </row>
    <row r="44" spans="1:28" x14ac:dyDescent="0.2">
      <c r="A44" t="s">
        <v>403</v>
      </c>
      <c r="B44" t="s">
        <v>404</v>
      </c>
      <c r="C44">
        <v>761</v>
      </c>
      <c r="D44">
        <v>141</v>
      </c>
      <c r="E44" s="20">
        <f>'LA_Uptake_(65_yr_olds)'!$D44/'LA_Uptake_(65_yr_olds)'!$C44*100</f>
        <v>18.528252299605782</v>
      </c>
      <c r="F44" s="21"/>
      <c r="G44" s="21"/>
      <c r="I44" s="21"/>
      <c r="J44" s="21"/>
      <c r="L44" s="21"/>
      <c r="M44" s="21"/>
      <c r="O44" s="21"/>
      <c r="P44" s="21"/>
      <c r="R44" s="21"/>
      <c r="S44" s="21"/>
      <c r="U44" s="21"/>
      <c r="V44" s="21"/>
      <c r="X44" s="21"/>
      <c r="Y44" s="21"/>
      <c r="AA44" s="21"/>
      <c r="AB44" s="21"/>
    </row>
    <row r="45" spans="1:28" x14ac:dyDescent="0.2">
      <c r="A45" t="s">
        <v>405</v>
      </c>
      <c r="B45" t="s">
        <v>406</v>
      </c>
      <c r="C45">
        <v>741</v>
      </c>
      <c r="D45">
        <v>127</v>
      </c>
      <c r="E45" s="20">
        <f>'LA_Uptake_(65_yr_olds)'!$D45/'LA_Uptake_(65_yr_olds)'!$C45*100</f>
        <v>17.139001349527668</v>
      </c>
      <c r="F45" s="21"/>
      <c r="G45" s="21"/>
      <c r="I45" s="21"/>
      <c r="J45" s="21"/>
      <c r="L45" s="21"/>
      <c r="M45" s="21"/>
      <c r="O45" s="21"/>
      <c r="P45" s="21"/>
      <c r="R45" s="21"/>
      <c r="S45" s="21"/>
      <c r="U45" s="21"/>
      <c r="V45" s="21"/>
      <c r="X45" s="21"/>
      <c r="Y45" s="21"/>
      <c r="AA45" s="21"/>
      <c r="AB45" s="21"/>
    </row>
    <row r="46" spans="1:28" x14ac:dyDescent="0.2">
      <c r="A46" t="s">
        <v>407</v>
      </c>
      <c r="B46" t="s">
        <v>408</v>
      </c>
      <c r="C46">
        <v>499</v>
      </c>
      <c r="D46">
        <v>124</v>
      </c>
      <c r="E46" s="20">
        <f>'LA_Uptake_(65_yr_olds)'!$D46/'LA_Uptake_(65_yr_olds)'!$C46*100</f>
        <v>24.849699398797593</v>
      </c>
      <c r="F46" s="21"/>
      <c r="G46" s="21"/>
      <c r="I46" s="21"/>
      <c r="J46" s="21"/>
      <c r="L46" s="21"/>
      <c r="M46" s="21"/>
      <c r="O46" s="21"/>
      <c r="P46" s="21"/>
      <c r="R46" s="21"/>
      <c r="S46" s="21"/>
      <c r="U46" s="21"/>
      <c r="V46" s="21"/>
      <c r="X46" s="21"/>
      <c r="Y46" s="21"/>
      <c r="AA46" s="21"/>
      <c r="AB46" s="21"/>
    </row>
    <row r="47" spans="1:28" x14ac:dyDescent="0.2">
      <c r="A47" t="s">
        <v>409</v>
      </c>
      <c r="B47" t="s">
        <v>410</v>
      </c>
      <c r="C47">
        <v>696</v>
      </c>
      <c r="D47">
        <v>80</v>
      </c>
      <c r="E47" s="20">
        <f>'LA_Uptake_(65_yr_olds)'!$D47/'LA_Uptake_(65_yr_olds)'!$C47*100</f>
        <v>11.494252873563218</v>
      </c>
      <c r="F47" s="21"/>
      <c r="G47" s="21"/>
      <c r="I47" s="21"/>
      <c r="J47" s="21"/>
      <c r="L47" s="21"/>
      <c r="M47" s="21"/>
      <c r="O47" s="21"/>
      <c r="P47" s="21"/>
      <c r="R47" s="21"/>
      <c r="S47" s="21"/>
      <c r="U47" s="21"/>
      <c r="V47" s="21"/>
      <c r="X47" s="21"/>
      <c r="Y47" s="21"/>
      <c r="AA47" s="21"/>
      <c r="AB47" s="21"/>
    </row>
    <row r="48" spans="1:28" x14ac:dyDescent="0.2">
      <c r="A48" t="s">
        <v>411</v>
      </c>
      <c r="B48" t="s">
        <v>412</v>
      </c>
      <c r="C48">
        <v>511</v>
      </c>
      <c r="D48">
        <v>104</v>
      </c>
      <c r="E48" s="20">
        <f>'LA_Uptake_(65_yr_olds)'!$D48/'LA_Uptake_(65_yr_olds)'!$C48*100</f>
        <v>20.352250489236788</v>
      </c>
      <c r="F48" s="21"/>
      <c r="G48" s="21"/>
      <c r="I48" s="21"/>
      <c r="J48" s="21"/>
      <c r="L48" s="21"/>
      <c r="M48" s="21"/>
      <c r="O48" s="21"/>
      <c r="P48" s="21"/>
      <c r="R48" s="21"/>
      <c r="S48" s="21"/>
      <c r="U48" s="21"/>
      <c r="V48" s="21"/>
      <c r="X48" s="21"/>
      <c r="Y48" s="21"/>
      <c r="AA48" s="21"/>
      <c r="AB48" s="21"/>
    </row>
    <row r="49" spans="1:28" x14ac:dyDescent="0.2">
      <c r="A49" t="s">
        <v>413</v>
      </c>
      <c r="B49" t="s">
        <v>414</v>
      </c>
      <c r="C49">
        <v>1788</v>
      </c>
      <c r="D49">
        <v>361</v>
      </c>
      <c r="E49" s="20">
        <f>'LA_Uptake_(65_yr_olds)'!$D49/'LA_Uptake_(65_yr_olds)'!$C49*100</f>
        <v>20.190156599552573</v>
      </c>
      <c r="F49" s="21"/>
      <c r="G49" s="21"/>
      <c r="I49" s="21"/>
      <c r="J49" s="21"/>
      <c r="L49" s="21"/>
      <c r="M49" s="21"/>
      <c r="O49" s="21"/>
      <c r="P49" s="21"/>
      <c r="R49" s="21"/>
      <c r="S49" s="21"/>
      <c r="U49" s="21"/>
      <c r="V49" s="21"/>
      <c r="X49" s="21"/>
      <c r="Y49" s="21"/>
      <c r="AA49" s="21"/>
      <c r="AB49" s="21"/>
    </row>
    <row r="50" spans="1:28" x14ac:dyDescent="0.2">
      <c r="A50" t="s">
        <v>415</v>
      </c>
      <c r="B50" t="s">
        <v>416</v>
      </c>
      <c r="C50">
        <v>1229</v>
      </c>
      <c r="D50">
        <v>273</v>
      </c>
      <c r="E50" s="20">
        <f>'LA_Uptake_(65_yr_olds)'!$D50/'LA_Uptake_(65_yr_olds)'!$C50*100</f>
        <v>22.21318144833198</v>
      </c>
      <c r="F50" s="21"/>
      <c r="G50" s="21"/>
      <c r="I50" s="21"/>
      <c r="J50" s="21"/>
      <c r="L50" s="21"/>
      <c r="M50" s="21"/>
      <c r="O50" s="21"/>
      <c r="P50" s="21"/>
      <c r="R50" s="21"/>
      <c r="S50" s="21"/>
      <c r="U50" s="21"/>
      <c r="V50" s="21"/>
      <c r="X50" s="21"/>
      <c r="Y50" s="21"/>
      <c r="AA50" s="21"/>
      <c r="AB50" s="21"/>
    </row>
    <row r="51" spans="1:28" x14ac:dyDescent="0.2">
      <c r="A51" t="s">
        <v>417</v>
      </c>
      <c r="B51" t="s">
        <v>418</v>
      </c>
      <c r="C51">
        <v>1170</v>
      </c>
      <c r="D51">
        <v>235</v>
      </c>
      <c r="E51" s="20">
        <f>'LA_Uptake_(65_yr_olds)'!$D51/'LA_Uptake_(65_yr_olds)'!$C51*100</f>
        <v>20.085470085470085</v>
      </c>
      <c r="F51" s="21"/>
      <c r="G51" s="21"/>
      <c r="I51" s="21"/>
      <c r="J51" s="21"/>
      <c r="L51" s="21"/>
      <c r="M51" s="21"/>
      <c r="O51" s="21"/>
      <c r="P51" s="21"/>
      <c r="R51" s="21"/>
      <c r="S51" s="21"/>
      <c r="U51" s="21"/>
      <c r="V51" s="21"/>
      <c r="X51" s="21"/>
      <c r="Y51" s="21"/>
      <c r="AA51" s="21"/>
      <c r="AB51" s="21"/>
    </row>
    <row r="52" spans="1:28" x14ac:dyDescent="0.2">
      <c r="A52" t="s">
        <v>419</v>
      </c>
      <c r="B52" t="s">
        <v>420</v>
      </c>
      <c r="C52">
        <v>1042</v>
      </c>
      <c r="D52">
        <v>183</v>
      </c>
      <c r="E52" s="20">
        <f>'LA_Uptake_(65_yr_olds)'!$D52/'LA_Uptake_(65_yr_olds)'!$C52*100</f>
        <v>17.562380038387715</v>
      </c>
      <c r="F52" s="21"/>
      <c r="G52" s="21"/>
      <c r="I52" s="21"/>
      <c r="J52" s="21"/>
      <c r="L52" s="21"/>
      <c r="M52" s="21"/>
      <c r="O52" s="21"/>
      <c r="P52" s="21"/>
      <c r="R52" s="21"/>
      <c r="S52" s="21"/>
      <c r="U52" s="21"/>
      <c r="V52" s="21"/>
      <c r="X52" s="21"/>
      <c r="Y52" s="21"/>
      <c r="AA52" s="21"/>
      <c r="AB52" s="21"/>
    </row>
    <row r="53" spans="1:28" x14ac:dyDescent="0.2">
      <c r="A53" t="s">
        <v>421</v>
      </c>
      <c r="B53" t="s">
        <v>422</v>
      </c>
      <c r="C53">
        <v>1951</v>
      </c>
      <c r="D53">
        <v>361</v>
      </c>
      <c r="E53" s="20">
        <f>'LA_Uptake_(65_yr_olds)'!$D53/'LA_Uptake_(65_yr_olds)'!$C53*100</f>
        <v>18.503331624807792</v>
      </c>
      <c r="F53" s="21"/>
      <c r="G53" s="21"/>
      <c r="I53" s="21"/>
      <c r="J53" s="21"/>
      <c r="L53" s="21"/>
      <c r="M53" s="21"/>
      <c r="O53" s="21"/>
      <c r="P53" s="21"/>
      <c r="R53" s="21"/>
      <c r="S53" s="21"/>
      <c r="U53" s="21"/>
      <c r="V53" s="21"/>
      <c r="X53" s="21"/>
      <c r="Y53" s="21"/>
      <c r="AA53" s="21"/>
      <c r="AB53" s="21"/>
    </row>
    <row r="54" spans="1:28" x14ac:dyDescent="0.2">
      <c r="A54" t="s">
        <v>423</v>
      </c>
      <c r="B54" t="s">
        <v>424</v>
      </c>
      <c r="C54">
        <v>3</v>
      </c>
      <c r="D54">
        <v>2</v>
      </c>
      <c r="E54" s="20">
        <f>'LA_Uptake_(65_yr_olds)'!$D54/'LA_Uptake_(65_yr_olds)'!$C54*100</f>
        <v>66.666666666666657</v>
      </c>
      <c r="F54" s="21"/>
      <c r="G54" s="21"/>
      <c r="I54" s="21"/>
      <c r="J54" s="21"/>
      <c r="L54" s="21"/>
      <c r="M54" s="21"/>
      <c r="O54" s="21"/>
      <c r="P54" s="21"/>
      <c r="R54" s="21"/>
      <c r="S54" s="21"/>
      <c r="U54" s="21"/>
      <c r="V54" s="21"/>
      <c r="X54" s="21"/>
      <c r="Y54" s="21"/>
      <c r="AA54" s="21"/>
      <c r="AB54" s="21"/>
    </row>
    <row r="55" spans="1:28" x14ac:dyDescent="0.2">
      <c r="A55" t="s">
        <v>425</v>
      </c>
      <c r="B55" t="s">
        <v>426</v>
      </c>
      <c r="C55">
        <v>1595</v>
      </c>
      <c r="D55">
        <v>328</v>
      </c>
      <c r="E55" s="20">
        <f>'LA_Uptake_(65_yr_olds)'!$D55/'LA_Uptake_(65_yr_olds)'!$C55*100</f>
        <v>20.564263322884013</v>
      </c>
      <c r="F55" s="21"/>
      <c r="G55" s="21"/>
      <c r="I55" s="21"/>
      <c r="J55" s="21"/>
      <c r="L55" s="21"/>
      <c r="M55" s="21"/>
      <c r="O55" s="21"/>
      <c r="P55" s="21"/>
      <c r="R55" s="21"/>
      <c r="S55" s="21"/>
      <c r="U55" s="21"/>
      <c r="V55" s="21"/>
      <c r="X55" s="21"/>
      <c r="Y55" s="21"/>
      <c r="AA55" s="21"/>
      <c r="AB55" s="21"/>
    </row>
    <row r="56" spans="1:28" x14ac:dyDescent="0.2">
      <c r="A56" t="s">
        <v>427</v>
      </c>
      <c r="B56" t="s">
        <v>428</v>
      </c>
      <c r="C56">
        <v>449</v>
      </c>
      <c r="D56">
        <v>77</v>
      </c>
      <c r="E56" s="20">
        <f>'LA_Uptake_(65_yr_olds)'!$D56/'LA_Uptake_(65_yr_olds)'!$C56*100</f>
        <v>17.149220489977729</v>
      </c>
      <c r="F56" s="21"/>
      <c r="G56" s="21"/>
      <c r="I56" s="21"/>
      <c r="J56" s="21"/>
      <c r="L56" s="21"/>
      <c r="M56" s="21"/>
      <c r="O56" s="21"/>
      <c r="P56" s="21"/>
      <c r="R56" s="21"/>
      <c r="S56" s="21"/>
      <c r="U56" s="21"/>
      <c r="V56" s="21"/>
      <c r="X56" s="21"/>
      <c r="Y56" s="21"/>
      <c r="AA56" s="21"/>
      <c r="AB56" s="21"/>
    </row>
    <row r="57" spans="1:28" x14ac:dyDescent="0.2">
      <c r="A57" t="s">
        <v>429</v>
      </c>
      <c r="B57" t="s">
        <v>430</v>
      </c>
      <c r="C57">
        <v>766</v>
      </c>
      <c r="D57">
        <v>142</v>
      </c>
      <c r="E57" s="20">
        <f>'LA_Uptake_(65_yr_olds)'!$D57/'LA_Uptake_(65_yr_olds)'!$C57*100</f>
        <v>18.5378590078329</v>
      </c>
      <c r="F57" s="21"/>
      <c r="G57" s="21"/>
      <c r="I57" s="21"/>
      <c r="J57" s="21"/>
      <c r="L57" s="21"/>
      <c r="M57" s="21"/>
      <c r="O57" s="21"/>
      <c r="P57" s="21"/>
      <c r="R57" s="21"/>
      <c r="S57" s="21"/>
      <c r="U57" s="21"/>
      <c r="V57" s="21"/>
      <c r="X57" s="21"/>
      <c r="Y57" s="21"/>
      <c r="AA57" s="21"/>
      <c r="AB57" s="21"/>
    </row>
    <row r="58" spans="1:28" x14ac:dyDescent="0.2">
      <c r="A58" t="s">
        <v>431</v>
      </c>
      <c r="B58" t="s">
        <v>432</v>
      </c>
      <c r="C58">
        <v>1236</v>
      </c>
      <c r="D58">
        <v>223</v>
      </c>
      <c r="E58" s="20">
        <f>'LA_Uptake_(65_yr_olds)'!$D58/'LA_Uptake_(65_yr_olds)'!$C58*100</f>
        <v>18.042071197411001</v>
      </c>
      <c r="F58" s="21"/>
      <c r="G58" s="21"/>
      <c r="I58" s="21"/>
      <c r="J58" s="21"/>
      <c r="L58" s="21"/>
      <c r="M58" s="21"/>
      <c r="O58" s="21"/>
      <c r="P58" s="21"/>
      <c r="R58" s="21"/>
      <c r="S58" s="21"/>
      <c r="U58" s="21"/>
      <c r="V58" s="21"/>
      <c r="X58" s="21"/>
      <c r="Y58" s="21"/>
      <c r="AA58" s="21"/>
      <c r="AB58" s="21"/>
    </row>
    <row r="59" spans="1:28" x14ac:dyDescent="0.2">
      <c r="A59" t="s">
        <v>433</v>
      </c>
      <c r="B59" t="s">
        <v>434</v>
      </c>
      <c r="C59">
        <v>1207</v>
      </c>
      <c r="D59">
        <v>227</v>
      </c>
      <c r="E59" s="20">
        <f>'LA_Uptake_(65_yr_olds)'!$D59/'LA_Uptake_(65_yr_olds)'!$C59*100</f>
        <v>18.806959403479702</v>
      </c>
      <c r="F59" s="21"/>
      <c r="G59" s="21"/>
      <c r="I59" s="21"/>
      <c r="J59" s="21"/>
      <c r="L59" s="21"/>
      <c r="M59" s="21"/>
      <c r="O59" s="21"/>
      <c r="P59" s="21"/>
      <c r="R59" s="21"/>
      <c r="S59" s="21"/>
      <c r="U59" s="21"/>
      <c r="V59" s="21"/>
      <c r="X59" s="21"/>
      <c r="Y59" s="21"/>
      <c r="AA59" s="21"/>
      <c r="AB59" s="21"/>
    </row>
    <row r="60" spans="1:28" x14ac:dyDescent="0.2">
      <c r="A60" t="s">
        <v>435</v>
      </c>
      <c r="B60" t="s">
        <v>95</v>
      </c>
      <c r="C60">
        <v>1346</v>
      </c>
      <c r="D60">
        <v>301</v>
      </c>
      <c r="E60" s="20">
        <f>'LA_Uptake_(65_yr_olds)'!$D60/'LA_Uptake_(65_yr_olds)'!$C60*100</f>
        <v>22.362555720653791</v>
      </c>
      <c r="F60" s="21"/>
      <c r="G60" s="21"/>
      <c r="I60" s="21"/>
      <c r="J60" s="21"/>
      <c r="L60" s="21"/>
      <c r="M60" s="21"/>
      <c r="O60" s="21"/>
      <c r="P60" s="21"/>
      <c r="R60" s="21"/>
      <c r="S60" s="21"/>
      <c r="U60" s="21"/>
      <c r="V60" s="21"/>
      <c r="X60" s="21"/>
      <c r="Y60" s="21"/>
      <c r="AA60" s="21"/>
      <c r="AB60" s="21"/>
    </row>
    <row r="61" spans="1:28" x14ac:dyDescent="0.2">
      <c r="A61" t="s">
        <v>436</v>
      </c>
      <c r="B61" t="s">
        <v>437</v>
      </c>
      <c r="C61">
        <v>1457</v>
      </c>
      <c r="D61">
        <v>278</v>
      </c>
      <c r="E61" s="20">
        <f>'LA_Uptake_(65_yr_olds)'!$D61/'LA_Uptake_(65_yr_olds)'!$C61*100</f>
        <v>19.080301990391217</v>
      </c>
      <c r="F61" s="21"/>
      <c r="G61" s="21"/>
      <c r="I61" s="21"/>
      <c r="J61" s="21"/>
      <c r="L61" s="21"/>
      <c r="M61" s="21"/>
      <c r="O61" s="21"/>
      <c r="P61" s="21"/>
      <c r="R61" s="21"/>
      <c r="S61" s="21"/>
      <c r="U61" s="21"/>
      <c r="V61" s="21"/>
      <c r="X61" s="21"/>
      <c r="Y61" s="21"/>
      <c r="AA61" s="21"/>
      <c r="AB61" s="21"/>
    </row>
    <row r="62" spans="1:28" x14ac:dyDescent="0.2">
      <c r="A62" t="s">
        <v>438</v>
      </c>
      <c r="B62" t="s">
        <v>439</v>
      </c>
      <c r="C62">
        <v>966</v>
      </c>
      <c r="D62">
        <v>125</v>
      </c>
      <c r="E62" s="20">
        <f>'LA_Uptake_(65_yr_olds)'!$D62/'LA_Uptake_(65_yr_olds)'!$C62*100</f>
        <v>12.939958592132506</v>
      </c>
      <c r="F62" s="21"/>
      <c r="G62" s="21"/>
      <c r="I62" s="21"/>
      <c r="J62" s="21"/>
      <c r="L62" s="21"/>
      <c r="M62" s="21"/>
      <c r="O62" s="21"/>
      <c r="P62" s="21"/>
      <c r="R62" s="21"/>
      <c r="S62" s="21"/>
      <c r="U62" s="21"/>
      <c r="V62" s="21"/>
      <c r="X62" s="21"/>
      <c r="Y62" s="21"/>
      <c r="AA62" s="21"/>
      <c r="AB62" s="21"/>
    </row>
    <row r="63" spans="1:28" x14ac:dyDescent="0.2">
      <c r="A63" t="s">
        <v>440</v>
      </c>
      <c r="B63" t="s">
        <v>441</v>
      </c>
      <c r="C63">
        <v>1057</v>
      </c>
      <c r="D63">
        <v>145</v>
      </c>
      <c r="E63" s="20">
        <f>'LA_Uptake_(65_yr_olds)'!$D63/'LA_Uptake_(65_yr_olds)'!$C63*100</f>
        <v>13.718070009460737</v>
      </c>
      <c r="F63" s="21"/>
      <c r="G63" s="21"/>
      <c r="I63" s="21"/>
      <c r="J63" s="21"/>
      <c r="L63" s="21"/>
      <c r="M63" s="21"/>
      <c r="O63" s="21"/>
      <c r="P63" s="21"/>
      <c r="R63" s="21"/>
      <c r="S63" s="21"/>
      <c r="U63" s="21"/>
      <c r="V63" s="21"/>
      <c r="X63" s="21"/>
      <c r="Y63" s="21"/>
      <c r="AA63" s="21"/>
      <c r="AB63" s="21"/>
    </row>
    <row r="64" spans="1:28" x14ac:dyDescent="0.2">
      <c r="A64" t="s">
        <v>442</v>
      </c>
      <c r="B64" t="s">
        <v>443</v>
      </c>
      <c r="C64">
        <v>967</v>
      </c>
      <c r="D64">
        <v>89</v>
      </c>
      <c r="E64" s="20">
        <f>'LA_Uptake_(65_yr_olds)'!$D64/'LA_Uptake_(65_yr_olds)'!$C64*100</f>
        <v>9.2037228541882108</v>
      </c>
      <c r="F64" s="21"/>
      <c r="G64" s="21"/>
      <c r="I64" s="21"/>
      <c r="J64" s="21"/>
      <c r="L64" s="21"/>
      <c r="M64" s="21"/>
      <c r="O64" s="21"/>
      <c r="P64" s="21"/>
      <c r="R64" s="21"/>
      <c r="S64" s="21"/>
      <c r="U64" s="21"/>
      <c r="V64" s="21"/>
      <c r="X64" s="21"/>
      <c r="Y64" s="21"/>
      <c r="AA64" s="21"/>
      <c r="AB64" s="21"/>
    </row>
    <row r="65" spans="1:28" x14ac:dyDescent="0.2">
      <c r="A65" t="s">
        <v>444</v>
      </c>
      <c r="B65" t="s">
        <v>445</v>
      </c>
      <c r="C65">
        <v>812</v>
      </c>
      <c r="D65">
        <v>101</v>
      </c>
      <c r="E65" s="20">
        <f>'LA_Uptake_(65_yr_olds)'!$D65/'LA_Uptake_(65_yr_olds)'!$C65*100</f>
        <v>12.438423645320198</v>
      </c>
      <c r="F65" s="21"/>
      <c r="G65" s="21"/>
      <c r="I65" s="21"/>
      <c r="J65" s="21"/>
      <c r="L65" s="21"/>
      <c r="M65" s="21"/>
      <c r="O65" s="21"/>
      <c r="P65" s="21"/>
      <c r="R65" s="21"/>
      <c r="S65" s="21"/>
      <c r="U65" s="21"/>
      <c r="V65" s="21"/>
      <c r="X65" s="21"/>
      <c r="Y65" s="21"/>
      <c r="AA65" s="21"/>
      <c r="AB65" s="21"/>
    </row>
    <row r="66" spans="1:28" x14ac:dyDescent="0.2">
      <c r="A66" t="s">
        <v>446</v>
      </c>
      <c r="B66" t="s">
        <v>447</v>
      </c>
      <c r="C66">
        <v>2043</v>
      </c>
      <c r="D66">
        <v>531</v>
      </c>
      <c r="E66" s="20">
        <f>'LA_Uptake_(65_yr_olds)'!$D66/'LA_Uptake_(65_yr_olds)'!$C66*100</f>
        <v>25.991189427312776</v>
      </c>
      <c r="F66" s="21"/>
      <c r="G66" s="21"/>
      <c r="I66" s="21"/>
      <c r="J66" s="21"/>
      <c r="L66" s="21"/>
      <c r="M66" s="21"/>
      <c r="O66" s="21"/>
      <c r="P66" s="21"/>
      <c r="R66" s="21"/>
      <c r="S66" s="21"/>
      <c r="U66" s="21"/>
      <c r="V66" s="21"/>
      <c r="X66" s="21"/>
      <c r="Y66" s="21"/>
      <c r="AA66" s="21"/>
      <c r="AB66" s="21"/>
    </row>
    <row r="67" spans="1:28" x14ac:dyDescent="0.2">
      <c r="A67" t="s">
        <v>448</v>
      </c>
      <c r="B67" t="s">
        <v>449</v>
      </c>
      <c r="C67">
        <v>1916</v>
      </c>
      <c r="D67">
        <v>376</v>
      </c>
      <c r="E67" s="20">
        <f>'LA_Uptake_(65_yr_olds)'!$D67/'LA_Uptake_(65_yr_olds)'!$C67*100</f>
        <v>19.624217118997915</v>
      </c>
      <c r="F67" s="21"/>
      <c r="G67" s="21"/>
      <c r="I67" s="21"/>
      <c r="J67" s="21"/>
      <c r="L67" s="21"/>
      <c r="M67" s="21"/>
      <c r="O67" s="21"/>
      <c r="P67" s="21"/>
      <c r="R67" s="21"/>
      <c r="S67" s="21"/>
      <c r="U67" s="21"/>
      <c r="V67" s="21"/>
      <c r="X67" s="21"/>
      <c r="Y67" s="21"/>
      <c r="AA67" s="21"/>
      <c r="AB67" s="21"/>
    </row>
    <row r="68" spans="1:28" x14ac:dyDescent="0.2">
      <c r="A68" t="s">
        <v>450</v>
      </c>
      <c r="B68" t="s">
        <v>451</v>
      </c>
      <c r="C68">
        <v>767</v>
      </c>
      <c r="D68">
        <v>110</v>
      </c>
      <c r="E68" s="20">
        <f>'LA_Uptake_(65_yr_olds)'!$D68/'LA_Uptake_(65_yr_olds)'!$C68*100</f>
        <v>14.341590612777052</v>
      </c>
      <c r="F68" s="21"/>
      <c r="G68" s="21"/>
      <c r="I68" s="21"/>
      <c r="J68" s="21"/>
      <c r="L68" s="21"/>
      <c r="M68" s="21"/>
      <c r="O68" s="21"/>
      <c r="P68" s="21"/>
      <c r="R68" s="21"/>
      <c r="S68" s="21"/>
      <c r="U68" s="21"/>
      <c r="V68" s="21"/>
      <c r="X68" s="21"/>
      <c r="Y68" s="21"/>
      <c r="AA68" s="21"/>
      <c r="AB68" s="21"/>
    </row>
    <row r="69" spans="1:28" x14ac:dyDescent="0.2">
      <c r="A69" t="s">
        <v>452</v>
      </c>
      <c r="B69" t="s">
        <v>453</v>
      </c>
      <c r="C69">
        <v>562</v>
      </c>
      <c r="D69">
        <v>66</v>
      </c>
      <c r="E69" s="20">
        <f>'LA_Uptake_(65_yr_olds)'!$D69/'LA_Uptake_(65_yr_olds)'!$C69*100</f>
        <v>11.743772241992882</v>
      </c>
      <c r="F69" s="21"/>
      <c r="G69" s="21"/>
      <c r="I69" s="21"/>
      <c r="J69" s="21"/>
      <c r="L69" s="21"/>
      <c r="M69" s="21"/>
      <c r="O69" s="21"/>
      <c r="P69" s="21"/>
      <c r="R69" s="21"/>
      <c r="S69" s="21"/>
      <c r="U69" s="21"/>
      <c r="V69" s="21"/>
      <c r="X69" s="21"/>
      <c r="Y69" s="21"/>
      <c r="AA69" s="21"/>
      <c r="AB69" s="21"/>
    </row>
    <row r="70" spans="1:28" x14ac:dyDescent="0.2">
      <c r="A70" t="s">
        <v>454</v>
      </c>
      <c r="B70" t="s">
        <v>455</v>
      </c>
      <c r="C70">
        <v>1139</v>
      </c>
      <c r="D70">
        <v>106</v>
      </c>
      <c r="E70" s="20">
        <f>'LA_Uptake_(65_yr_olds)'!$D70/'LA_Uptake_(65_yr_olds)'!$C70*100</f>
        <v>9.3064091308165047</v>
      </c>
      <c r="F70" s="21"/>
      <c r="G70" s="21"/>
      <c r="I70" s="21"/>
      <c r="J70" s="21"/>
      <c r="L70" s="21"/>
      <c r="M70" s="21"/>
      <c r="O70" s="21"/>
      <c r="P70" s="21"/>
      <c r="R70" s="21"/>
      <c r="S70" s="21"/>
      <c r="U70" s="21"/>
      <c r="V70" s="21"/>
      <c r="X70" s="21"/>
      <c r="Y70" s="21"/>
      <c r="AA70" s="21"/>
      <c r="AB70" s="21"/>
    </row>
    <row r="71" spans="1:28" x14ac:dyDescent="0.2">
      <c r="A71" t="s">
        <v>456</v>
      </c>
      <c r="B71" t="s">
        <v>457</v>
      </c>
      <c r="C71">
        <v>569</v>
      </c>
      <c r="D71">
        <v>62</v>
      </c>
      <c r="E71" s="20">
        <f>'LA_Uptake_(65_yr_olds)'!$D71/'LA_Uptake_(65_yr_olds)'!$C71*100</f>
        <v>10.896309314586995</v>
      </c>
      <c r="F71" s="21"/>
      <c r="G71" s="21"/>
      <c r="I71" s="21"/>
      <c r="J71" s="21"/>
      <c r="L71" s="21"/>
      <c r="M71" s="21"/>
      <c r="O71" s="21"/>
      <c r="P71" s="21"/>
      <c r="R71" s="21"/>
      <c r="S71" s="21"/>
      <c r="U71" s="21"/>
      <c r="V71" s="21"/>
      <c r="X71" s="21"/>
      <c r="Y71" s="21"/>
      <c r="AA71" s="21"/>
      <c r="AB71" s="21"/>
    </row>
    <row r="72" spans="1:28" x14ac:dyDescent="0.2">
      <c r="A72" t="s">
        <v>458</v>
      </c>
      <c r="B72" t="s">
        <v>459</v>
      </c>
      <c r="C72">
        <v>612</v>
      </c>
      <c r="D72">
        <v>75</v>
      </c>
      <c r="E72" s="20">
        <f>'LA_Uptake_(65_yr_olds)'!$D72/'LA_Uptake_(65_yr_olds)'!$C72*100</f>
        <v>12.254901960784313</v>
      </c>
      <c r="F72" s="21"/>
      <c r="G72" s="21"/>
      <c r="I72" s="21"/>
      <c r="J72" s="21"/>
      <c r="L72" s="21"/>
      <c r="M72" s="21"/>
      <c r="O72" s="21"/>
      <c r="P72" s="21"/>
      <c r="R72" s="21"/>
      <c r="S72" s="21"/>
      <c r="U72" s="21"/>
      <c r="V72" s="21"/>
      <c r="X72" s="21"/>
      <c r="Y72" s="21"/>
      <c r="AA72" s="21"/>
      <c r="AB72" s="21"/>
    </row>
    <row r="73" spans="1:28" x14ac:dyDescent="0.2">
      <c r="A73" t="s">
        <v>460</v>
      </c>
      <c r="B73" t="s">
        <v>461</v>
      </c>
      <c r="C73">
        <v>635</v>
      </c>
      <c r="D73">
        <v>80</v>
      </c>
      <c r="E73" s="20">
        <f>'LA_Uptake_(65_yr_olds)'!$D73/'LA_Uptake_(65_yr_olds)'!$C73*100</f>
        <v>12.598425196850393</v>
      </c>
      <c r="F73" s="21"/>
      <c r="G73" s="21"/>
      <c r="I73" s="21"/>
      <c r="J73" s="21"/>
      <c r="L73" s="21"/>
      <c r="M73" s="21"/>
      <c r="O73" s="21"/>
      <c r="P73" s="21"/>
      <c r="R73" s="21"/>
      <c r="S73" s="21"/>
      <c r="U73" s="21"/>
      <c r="V73" s="21"/>
      <c r="X73" s="21"/>
      <c r="Y73" s="21"/>
      <c r="AA73" s="21"/>
      <c r="AB73" s="21"/>
    </row>
    <row r="74" spans="1:28" x14ac:dyDescent="0.2">
      <c r="A74" t="s">
        <v>462</v>
      </c>
      <c r="B74" t="s">
        <v>463</v>
      </c>
      <c r="C74">
        <v>881</v>
      </c>
      <c r="D74">
        <v>131</v>
      </c>
      <c r="E74" s="20">
        <f>'LA_Uptake_(65_yr_olds)'!$D74/'LA_Uptake_(65_yr_olds)'!$C74*100</f>
        <v>14.869466515323495</v>
      </c>
      <c r="F74" s="21"/>
      <c r="G74" s="21"/>
      <c r="I74" s="21"/>
      <c r="J74" s="21"/>
      <c r="L74" s="21"/>
      <c r="M74" s="21"/>
      <c r="O74" s="21"/>
      <c r="P74" s="21"/>
      <c r="R74" s="21"/>
      <c r="S74" s="21"/>
      <c r="U74" s="21"/>
      <c r="V74" s="21"/>
      <c r="X74" s="21"/>
      <c r="Y74" s="21"/>
      <c r="AA74" s="21"/>
      <c r="AB74" s="21"/>
    </row>
    <row r="75" spans="1:28" x14ac:dyDescent="0.2">
      <c r="A75" t="s">
        <v>464</v>
      </c>
      <c r="B75" t="s">
        <v>465</v>
      </c>
      <c r="C75">
        <v>592</v>
      </c>
      <c r="D75">
        <v>56</v>
      </c>
      <c r="E75" s="20">
        <f>'LA_Uptake_(65_yr_olds)'!$D75/'LA_Uptake_(65_yr_olds)'!$C75*100</f>
        <v>9.4594594594594597</v>
      </c>
      <c r="F75" s="21"/>
      <c r="G75" s="21"/>
      <c r="I75" s="21"/>
      <c r="J75" s="21"/>
      <c r="L75" s="21"/>
      <c r="M75" s="21"/>
      <c r="O75" s="21"/>
      <c r="P75" s="21"/>
      <c r="R75" s="21"/>
      <c r="S75" s="21"/>
      <c r="U75" s="21"/>
      <c r="V75" s="21"/>
      <c r="X75" s="21"/>
      <c r="Y75" s="21"/>
      <c r="AA75" s="21"/>
      <c r="AB75" s="21"/>
    </row>
    <row r="76" spans="1:28" x14ac:dyDescent="0.2">
      <c r="A76" t="s">
        <v>466</v>
      </c>
      <c r="B76" t="s">
        <v>467</v>
      </c>
      <c r="C76">
        <v>602</v>
      </c>
      <c r="D76">
        <v>75</v>
      </c>
      <c r="E76" s="20">
        <f>'LA_Uptake_(65_yr_olds)'!$D76/'LA_Uptake_(65_yr_olds)'!$C76*100</f>
        <v>12.458471760797343</v>
      </c>
      <c r="F76" s="21"/>
      <c r="G76" s="21"/>
      <c r="I76" s="21"/>
      <c r="J76" s="21"/>
      <c r="L76" s="21"/>
      <c r="M76" s="21"/>
      <c r="O76" s="21"/>
      <c r="P76" s="21"/>
      <c r="R76" s="21"/>
      <c r="S76" s="21"/>
      <c r="U76" s="21"/>
      <c r="V76" s="21"/>
      <c r="X76" s="21"/>
      <c r="Y76" s="21"/>
      <c r="AA76" s="21"/>
      <c r="AB76" s="21"/>
    </row>
    <row r="77" spans="1:28" x14ac:dyDescent="0.2">
      <c r="A77" t="s">
        <v>468</v>
      </c>
      <c r="B77" t="s">
        <v>469</v>
      </c>
      <c r="C77">
        <v>937</v>
      </c>
      <c r="D77">
        <v>179</v>
      </c>
      <c r="E77" s="20">
        <f>'LA_Uptake_(65_yr_olds)'!$D77/'LA_Uptake_(65_yr_olds)'!$C77*100</f>
        <v>19.103521878335112</v>
      </c>
      <c r="F77" s="21"/>
      <c r="G77" s="21"/>
      <c r="I77" s="21"/>
      <c r="J77" s="21"/>
      <c r="L77" s="21"/>
      <c r="M77" s="21"/>
      <c r="O77" s="21"/>
      <c r="P77" s="21"/>
      <c r="R77" s="21"/>
      <c r="S77" s="21"/>
      <c r="U77" s="21"/>
      <c r="V77" s="21"/>
      <c r="X77" s="21"/>
      <c r="Y77" s="21"/>
      <c r="AA77" s="21"/>
      <c r="AB77" s="21"/>
    </row>
    <row r="78" spans="1:28" x14ac:dyDescent="0.2">
      <c r="A78" t="s">
        <v>470</v>
      </c>
      <c r="B78" t="s">
        <v>471</v>
      </c>
      <c r="C78">
        <v>535</v>
      </c>
      <c r="D78">
        <v>53</v>
      </c>
      <c r="E78" s="20">
        <f>'LA_Uptake_(65_yr_olds)'!$D78/'LA_Uptake_(65_yr_olds)'!$C78*100</f>
        <v>9.9065420560747661</v>
      </c>
      <c r="F78" s="21"/>
      <c r="G78" s="21"/>
      <c r="I78" s="21"/>
      <c r="J78" s="21"/>
      <c r="L78" s="21"/>
      <c r="M78" s="21"/>
      <c r="O78" s="21"/>
      <c r="P78" s="21"/>
      <c r="R78" s="21"/>
      <c r="S78" s="21"/>
      <c r="U78" s="21"/>
      <c r="V78" s="21"/>
      <c r="X78" s="21"/>
      <c r="Y78" s="21"/>
      <c r="AA78" s="21"/>
      <c r="AB78" s="21"/>
    </row>
    <row r="79" spans="1:28" x14ac:dyDescent="0.2">
      <c r="A79" t="s">
        <v>472</v>
      </c>
      <c r="B79" t="s">
        <v>473</v>
      </c>
      <c r="C79">
        <v>1482</v>
      </c>
      <c r="D79">
        <v>129</v>
      </c>
      <c r="E79" s="20">
        <f>'LA_Uptake_(65_yr_olds)'!$D79/'LA_Uptake_(65_yr_olds)'!$C79*100</f>
        <v>8.7044534412955468</v>
      </c>
      <c r="F79" s="21"/>
      <c r="G79" s="21"/>
      <c r="I79" s="21"/>
      <c r="J79" s="21"/>
      <c r="L79" s="21"/>
      <c r="M79" s="21"/>
      <c r="O79" s="21"/>
      <c r="P79" s="21"/>
      <c r="R79" s="21"/>
      <c r="S79" s="21"/>
      <c r="U79" s="21"/>
      <c r="V79" s="21"/>
      <c r="X79" s="21"/>
      <c r="Y79" s="21"/>
      <c r="AA79" s="21"/>
      <c r="AB79" s="21"/>
    </row>
    <row r="80" spans="1:28" x14ac:dyDescent="0.2">
      <c r="A80" t="s">
        <v>474</v>
      </c>
      <c r="B80" t="s">
        <v>475</v>
      </c>
      <c r="C80">
        <v>633</v>
      </c>
      <c r="D80">
        <v>74</v>
      </c>
      <c r="E80" s="20">
        <f>'LA_Uptake_(65_yr_olds)'!$D80/'LA_Uptake_(65_yr_olds)'!$C80*100</f>
        <v>11.690363349131122</v>
      </c>
      <c r="F80" s="21"/>
      <c r="G80" s="21"/>
      <c r="I80" s="21"/>
      <c r="J80" s="21"/>
      <c r="L80" s="21"/>
      <c r="M80" s="21"/>
      <c r="O80" s="21"/>
      <c r="P80" s="21"/>
      <c r="R80" s="21"/>
      <c r="S80" s="21"/>
      <c r="U80" s="21"/>
      <c r="V80" s="21"/>
      <c r="X80" s="21"/>
      <c r="Y80" s="21"/>
      <c r="AA80" s="21"/>
      <c r="AB80" s="21"/>
    </row>
    <row r="81" spans="1:28" x14ac:dyDescent="0.2">
      <c r="A81" t="s">
        <v>476</v>
      </c>
      <c r="B81" t="s">
        <v>477</v>
      </c>
      <c r="C81">
        <v>953</v>
      </c>
      <c r="D81">
        <v>104</v>
      </c>
      <c r="E81" s="20">
        <f>'LA_Uptake_(65_yr_olds)'!$D81/'LA_Uptake_(65_yr_olds)'!$C81*100</f>
        <v>10.912906610703043</v>
      </c>
      <c r="F81" s="21"/>
      <c r="G81" s="21"/>
      <c r="I81" s="21"/>
      <c r="J81" s="21"/>
      <c r="L81" s="21"/>
      <c r="M81" s="21"/>
      <c r="O81" s="21"/>
      <c r="P81" s="21"/>
      <c r="R81" s="21"/>
      <c r="S81" s="21"/>
      <c r="U81" s="21"/>
      <c r="V81" s="21"/>
      <c r="X81" s="21"/>
      <c r="Y81" s="21"/>
      <c r="AA81" s="21"/>
      <c r="AB81" s="21"/>
    </row>
    <row r="82" spans="1:28" x14ac:dyDescent="0.2">
      <c r="A82" t="s">
        <v>478</v>
      </c>
      <c r="B82" t="s">
        <v>479</v>
      </c>
      <c r="C82">
        <v>1084</v>
      </c>
      <c r="D82">
        <v>159</v>
      </c>
      <c r="E82" s="20">
        <f>'LA_Uptake_(65_yr_olds)'!$D82/'LA_Uptake_(65_yr_olds)'!$C82*100</f>
        <v>14.667896678966791</v>
      </c>
      <c r="F82" s="21"/>
      <c r="G82" s="21"/>
      <c r="I82" s="21"/>
      <c r="J82" s="21"/>
      <c r="L82" s="21"/>
      <c r="M82" s="21"/>
      <c r="O82" s="21"/>
      <c r="P82" s="21"/>
      <c r="R82" s="21"/>
      <c r="S82" s="21"/>
      <c r="U82" s="21"/>
      <c r="V82" s="21"/>
      <c r="X82" s="21"/>
      <c r="Y82" s="21"/>
      <c r="AA82" s="21"/>
      <c r="AB82" s="21"/>
    </row>
    <row r="83" spans="1:28" x14ac:dyDescent="0.2">
      <c r="A83" t="s">
        <v>480</v>
      </c>
      <c r="B83" t="s">
        <v>481</v>
      </c>
      <c r="C83">
        <v>807</v>
      </c>
      <c r="D83">
        <v>120</v>
      </c>
      <c r="E83" s="20">
        <f>'LA_Uptake_(65_yr_olds)'!$D83/'LA_Uptake_(65_yr_olds)'!$C83*100</f>
        <v>14.869888475836431</v>
      </c>
      <c r="F83" s="21"/>
      <c r="G83" s="21"/>
      <c r="I83" s="21"/>
      <c r="J83" s="21"/>
      <c r="L83" s="21"/>
      <c r="M83" s="21"/>
      <c r="O83" s="21"/>
      <c r="P83" s="21"/>
      <c r="R83" s="21"/>
      <c r="S83" s="21"/>
      <c r="U83" s="21"/>
      <c r="V83" s="21"/>
      <c r="X83" s="21"/>
      <c r="Y83" s="21"/>
      <c r="AA83" s="21"/>
      <c r="AB83" s="21"/>
    </row>
    <row r="84" spans="1:28" x14ac:dyDescent="0.2">
      <c r="A84" t="s">
        <v>482</v>
      </c>
      <c r="B84" t="s">
        <v>483</v>
      </c>
      <c r="C84">
        <v>982</v>
      </c>
      <c r="D84">
        <v>167</v>
      </c>
      <c r="E84" s="20">
        <f>'LA_Uptake_(65_yr_olds)'!$D84/'LA_Uptake_(65_yr_olds)'!$C84*100</f>
        <v>17.006109979633401</v>
      </c>
      <c r="F84" s="21"/>
      <c r="G84" s="21"/>
      <c r="I84" s="21"/>
      <c r="J84" s="21"/>
      <c r="L84" s="21"/>
      <c r="M84" s="21"/>
      <c r="O84" s="21"/>
      <c r="P84" s="21"/>
      <c r="R84" s="21"/>
      <c r="S84" s="21"/>
      <c r="U84" s="21"/>
      <c r="V84" s="21"/>
      <c r="X84" s="21"/>
      <c r="Y84" s="21"/>
      <c r="AA84" s="21"/>
      <c r="AB84" s="21"/>
    </row>
    <row r="85" spans="1:28" x14ac:dyDescent="0.2">
      <c r="A85" t="s">
        <v>484</v>
      </c>
      <c r="B85" t="s">
        <v>485</v>
      </c>
      <c r="C85">
        <v>751</v>
      </c>
      <c r="D85">
        <v>108</v>
      </c>
      <c r="E85" s="20">
        <f>'LA_Uptake_(65_yr_olds)'!$D85/'LA_Uptake_(65_yr_olds)'!$C85*100</f>
        <v>14.380825565912117</v>
      </c>
      <c r="F85" s="21"/>
      <c r="G85" s="21"/>
      <c r="I85" s="21"/>
      <c r="J85" s="21"/>
      <c r="L85" s="21"/>
      <c r="M85" s="21"/>
      <c r="O85" s="21"/>
      <c r="P85" s="21"/>
      <c r="R85" s="21"/>
      <c r="S85" s="21"/>
      <c r="U85" s="21"/>
      <c r="V85" s="21"/>
      <c r="X85" s="21"/>
      <c r="Y85" s="21"/>
      <c r="AA85" s="21"/>
      <c r="AB85" s="21"/>
    </row>
    <row r="86" spans="1:28" x14ac:dyDescent="0.2">
      <c r="A86" t="s">
        <v>486</v>
      </c>
      <c r="B86" t="s">
        <v>487</v>
      </c>
      <c r="C86">
        <v>1412</v>
      </c>
      <c r="D86">
        <v>229</v>
      </c>
      <c r="E86" s="20">
        <f>'LA_Uptake_(65_yr_olds)'!$D86/'LA_Uptake_(65_yr_olds)'!$C86*100</f>
        <v>16.218130311614733</v>
      </c>
      <c r="F86" s="21"/>
      <c r="G86" s="21"/>
      <c r="I86" s="21"/>
      <c r="J86" s="21"/>
      <c r="L86" s="21"/>
      <c r="M86" s="21"/>
      <c r="O86" s="21"/>
      <c r="P86" s="21"/>
      <c r="R86" s="21"/>
      <c r="S86" s="21"/>
      <c r="U86" s="21"/>
      <c r="V86" s="21"/>
      <c r="X86" s="21"/>
      <c r="Y86" s="21"/>
      <c r="AA86" s="21"/>
      <c r="AB86" s="21"/>
    </row>
    <row r="87" spans="1:28" x14ac:dyDescent="0.2">
      <c r="A87" t="s">
        <v>488</v>
      </c>
      <c r="B87" t="s">
        <v>489</v>
      </c>
      <c r="C87">
        <v>765</v>
      </c>
      <c r="D87">
        <v>126</v>
      </c>
      <c r="E87" s="20">
        <f>'LA_Uptake_(65_yr_olds)'!$D87/'LA_Uptake_(65_yr_olds)'!$C87*100</f>
        <v>16.470588235294116</v>
      </c>
      <c r="F87" s="21"/>
      <c r="G87" s="21"/>
      <c r="I87" s="21"/>
      <c r="J87" s="21"/>
      <c r="L87" s="21"/>
      <c r="M87" s="21"/>
      <c r="O87" s="21"/>
      <c r="P87" s="21"/>
      <c r="R87" s="21"/>
      <c r="S87" s="21"/>
      <c r="U87" s="21"/>
      <c r="V87" s="21"/>
      <c r="X87" s="21"/>
      <c r="Y87" s="21"/>
      <c r="AA87" s="21"/>
      <c r="AB87" s="21"/>
    </row>
    <row r="88" spans="1:28" x14ac:dyDescent="0.2">
      <c r="A88" t="s">
        <v>490</v>
      </c>
      <c r="B88" t="s">
        <v>491</v>
      </c>
      <c r="C88">
        <v>653</v>
      </c>
      <c r="D88">
        <v>101</v>
      </c>
      <c r="E88" s="20">
        <f>'LA_Uptake_(65_yr_olds)'!$D88/'LA_Uptake_(65_yr_olds)'!$C88*100</f>
        <v>15.46707503828484</v>
      </c>
      <c r="F88" s="21"/>
      <c r="G88" s="21"/>
      <c r="I88" s="21"/>
      <c r="J88" s="21"/>
      <c r="L88" s="21"/>
      <c r="M88" s="21"/>
      <c r="O88" s="21"/>
      <c r="P88" s="21"/>
      <c r="R88" s="21"/>
      <c r="S88" s="21"/>
      <c r="U88" s="21"/>
      <c r="V88" s="21"/>
      <c r="X88" s="21"/>
      <c r="Y88" s="21"/>
      <c r="AA88" s="21"/>
      <c r="AB88" s="21"/>
    </row>
    <row r="89" spans="1:28" x14ac:dyDescent="0.2">
      <c r="A89" t="s">
        <v>492</v>
      </c>
      <c r="B89" t="s">
        <v>493</v>
      </c>
      <c r="C89">
        <v>516</v>
      </c>
      <c r="D89">
        <v>68</v>
      </c>
      <c r="E89" s="20">
        <f>'LA_Uptake_(65_yr_olds)'!$D89/'LA_Uptake_(65_yr_olds)'!$C89*100</f>
        <v>13.178294573643413</v>
      </c>
      <c r="F89" s="21"/>
      <c r="G89" s="21"/>
      <c r="I89" s="21"/>
      <c r="J89" s="21"/>
      <c r="L89" s="21"/>
      <c r="M89" s="21"/>
      <c r="O89" s="21"/>
      <c r="P89" s="21"/>
      <c r="R89" s="21"/>
      <c r="S89" s="21"/>
      <c r="U89" s="21"/>
      <c r="V89" s="21"/>
      <c r="X89" s="21"/>
      <c r="Y89" s="21"/>
      <c r="AA89" s="21"/>
      <c r="AB89" s="21"/>
    </row>
    <row r="90" spans="1:28" x14ac:dyDescent="0.2">
      <c r="A90" t="s">
        <v>494</v>
      </c>
      <c r="B90" t="s">
        <v>495</v>
      </c>
      <c r="C90">
        <v>863</v>
      </c>
      <c r="D90">
        <v>150</v>
      </c>
      <c r="E90" s="20">
        <f>'LA_Uptake_(65_yr_olds)'!$D90/'LA_Uptake_(65_yr_olds)'!$C90*100</f>
        <v>17.381228273464657</v>
      </c>
      <c r="F90" s="21"/>
      <c r="G90" s="21"/>
      <c r="I90" s="21"/>
      <c r="J90" s="21"/>
      <c r="L90" s="21"/>
      <c r="M90" s="21"/>
      <c r="O90" s="21"/>
      <c r="P90" s="21"/>
      <c r="R90" s="21"/>
      <c r="S90" s="21"/>
      <c r="U90" s="21"/>
      <c r="V90" s="21"/>
      <c r="X90" s="21"/>
      <c r="Y90" s="21"/>
      <c r="AA90" s="21"/>
      <c r="AB90" s="21"/>
    </row>
    <row r="91" spans="1:28" x14ac:dyDescent="0.2">
      <c r="A91" t="s">
        <v>496</v>
      </c>
      <c r="B91" t="s">
        <v>497</v>
      </c>
      <c r="C91">
        <v>2632</v>
      </c>
      <c r="D91">
        <v>259</v>
      </c>
      <c r="E91" s="20">
        <f>'LA_Uptake_(65_yr_olds)'!$D91/'LA_Uptake_(65_yr_olds)'!$C91*100</f>
        <v>9.8404255319148941</v>
      </c>
      <c r="F91" s="21"/>
      <c r="G91" s="21"/>
      <c r="I91" s="21"/>
      <c r="J91" s="21"/>
      <c r="L91" s="21"/>
      <c r="M91" s="21"/>
      <c r="O91" s="21"/>
      <c r="P91" s="21"/>
      <c r="R91" s="21"/>
      <c r="S91" s="21"/>
      <c r="U91" s="21"/>
      <c r="V91" s="21"/>
      <c r="X91" s="21"/>
      <c r="Y91" s="21"/>
      <c r="AA91" s="21"/>
      <c r="AB91" s="21"/>
    </row>
    <row r="92" spans="1:28" x14ac:dyDescent="0.2">
      <c r="A92" t="s">
        <v>498</v>
      </c>
      <c r="B92" t="s">
        <v>499</v>
      </c>
      <c r="C92">
        <v>853</v>
      </c>
      <c r="D92">
        <v>117</v>
      </c>
      <c r="E92" s="20">
        <f>'LA_Uptake_(65_yr_olds)'!$D92/'LA_Uptake_(65_yr_olds)'!$C92*100</f>
        <v>13.716295427901523</v>
      </c>
      <c r="F92" s="21"/>
      <c r="G92" s="21"/>
      <c r="I92" s="21"/>
      <c r="J92" s="21"/>
      <c r="L92" s="21"/>
      <c r="M92" s="21"/>
      <c r="O92" s="21"/>
      <c r="P92" s="21"/>
      <c r="R92" s="21"/>
      <c r="S92" s="21"/>
      <c r="U92" s="21"/>
      <c r="V92" s="21"/>
      <c r="X92" s="21"/>
      <c r="Y92" s="21"/>
      <c r="AA92" s="21"/>
      <c r="AB92" s="21"/>
    </row>
    <row r="93" spans="1:28" x14ac:dyDescent="0.2">
      <c r="A93" t="s">
        <v>500</v>
      </c>
      <c r="B93" t="s">
        <v>501</v>
      </c>
      <c r="C93">
        <v>841</v>
      </c>
      <c r="D93">
        <v>99</v>
      </c>
      <c r="E93" s="20">
        <f>'LA_Uptake_(65_yr_olds)'!$D93/'LA_Uptake_(65_yr_olds)'!$C93*100</f>
        <v>11.771700356718192</v>
      </c>
      <c r="F93" s="21"/>
      <c r="G93" s="21"/>
      <c r="I93" s="21"/>
      <c r="J93" s="21"/>
      <c r="L93" s="21"/>
      <c r="M93" s="21"/>
      <c r="O93" s="21"/>
      <c r="P93" s="21"/>
      <c r="R93" s="21"/>
      <c r="S93" s="21"/>
      <c r="U93" s="21"/>
      <c r="V93" s="21"/>
      <c r="X93" s="21"/>
      <c r="Y93" s="21"/>
      <c r="AA93" s="21"/>
      <c r="AB93" s="21"/>
    </row>
    <row r="94" spans="1:28" x14ac:dyDescent="0.2">
      <c r="A94" t="s">
        <v>502</v>
      </c>
      <c r="B94" t="s">
        <v>503</v>
      </c>
      <c r="C94">
        <v>784</v>
      </c>
      <c r="D94">
        <v>37</v>
      </c>
      <c r="E94" s="20">
        <f>'LA_Uptake_(65_yr_olds)'!$D94/'LA_Uptake_(65_yr_olds)'!$C94*100</f>
        <v>4.7193877551020407</v>
      </c>
      <c r="F94" s="21"/>
      <c r="G94" s="21"/>
      <c r="I94" s="21"/>
      <c r="J94" s="21"/>
      <c r="L94" s="21"/>
      <c r="M94" s="21"/>
      <c r="O94" s="21"/>
      <c r="P94" s="21"/>
      <c r="R94" s="21"/>
      <c r="S94" s="21"/>
      <c r="U94" s="21"/>
      <c r="V94" s="21"/>
      <c r="X94" s="21"/>
      <c r="Y94" s="21"/>
      <c r="AA94" s="21"/>
      <c r="AB94" s="21"/>
    </row>
    <row r="95" spans="1:28" x14ac:dyDescent="0.2">
      <c r="A95" t="s">
        <v>504</v>
      </c>
      <c r="B95" t="s">
        <v>505</v>
      </c>
      <c r="C95">
        <v>634</v>
      </c>
      <c r="D95">
        <v>99</v>
      </c>
      <c r="E95" s="20">
        <f>'LA_Uptake_(65_yr_olds)'!$D95/'LA_Uptake_(65_yr_olds)'!$C95*100</f>
        <v>15.615141955835963</v>
      </c>
      <c r="F95" s="21"/>
      <c r="G95" s="21"/>
      <c r="I95" s="21"/>
      <c r="J95" s="21"/>
      <c r="L95" s="21"/>
      <c r="M95" s="21"/>
      <c r="O95" s="21"/>
      <c r="P95" s="21"/>
      <c r="R95" s="21"/>
      <c r="S95" s="21"/>
      <c r="U95" s="21"/>
      <c r="V95" s="21"/>
      <c r="X95" s="21"/>
      <c r="Y95" s="21"/>
      <c r="AA95" s="21"/>
      <c r="AB95" s="21"/>
    </row>
    <row r="96" spans="1:28" x14ac:dyDescent="0.2">
      <c r="A96" t="s">
        <v>506</v>
      </c>
      <c r="B96" t="s">
        <v>507</v>
      </c>
      <c r="C96">
        <v>694</v>
      </c>
      <c r="D96">
        <v>125</v>
      </c>
      <c r="E96" s="20">
        <f>'LA_Uptake_(65_yr_olds)'!$D96/'LA_Uptake_(65_yr_olds)'!$C96*100</f>
        <v>18.011527377521613</v>
      </c>
      <c r="F96" s="21"/>
      <c r="G96" s="21"/>
      <c r="I96" s="21"/>
      <c r="J96" s="21"/>
      <c r="L96" s="21"/>
      <c r="M96" s="21"/>
      <c r="O96" s="21"/>
      <c r="P96" s="21"/>
      <c r="R96" s="21"/>
      <c r="S96" s="21"/>
      <c r="U96" s="21"/>
      <c r="V96" s="21"/>
      <c r="X96" s="21"/>
      <c r="Y96" s="21"/>
      <c r="AA96" s="21"/>
      <c r="AB96" s="21"/>
    </row>
    <row r="97" spans="1:28" x14ac:dyDescent="0.2">
      <c r="A97" t="s">
        <v>508</v>
      </c>
      <c r="B97" t="s">
        <v>509</v>
      </c>
      <c r="C97">
        <v>651</v>
      </c>
      <c r="D97">
        <v>58</v>
      </c>
      <c r="E97" s="20">
        <f>'LA_Uptake_(65_yr_olds)'!$D97/'LA_Uptake_(65_yr_olds)'!$C97*100</f>
        <v>8.9093701996927805</v>
      </c>
      <c r="F97" s="21"/>
      <c r="G97" s="21"/>
      <c r="I97" s="21"/>
      <c r="J97" s="21"/>
      <c r="L97" s="21"/>
      <c r="M97" s="21"/>
      <c r="O97" s="21"/>
      <c r="P97" s="21"/>
      <c r="R97" s="21"/>
      <c r="S97" s="21"/>
      <c r="U97" s="21"/>
      <c r="V97" s="21"/>
      <c r="X97" s="21"/>
      <c r="Y97" s="21"/>
      <c r="AA97" s="21"/>
      <c r="AB97" s="21"/>
    </row>
    <row r="98" spans="1:28" x14ac:dyDescent="0.2">
      <c r="A98" t="s">
        <v>510</v>
      </c>
      <c r="B98" t="s">
        <v>511</v>
      </c>
      <c r="C98">
        <v>1418</v>
      </c>
      <c r="D98">
        <v>168</v>
      </c>
      <c r="E98" s="20">
        <f>'LA_Uptake_(65_yr_olds)'!$D98/'LA_Uptake_(65_yr_olds)'!$C98*100</f>
        <v>11.847672778561353</v>
      </c>
      <c r="F98" s="21"/>
      <c r="G98" s="21"/>
      <c r="I98" s="21"/>
      <c r="J98" s="21"/>
      <c r="L98" s="21"/>
      <c r="M98" s="21"/>
      <c r="O98" s="21"/>
      <c r="P98" s="21"/>
      <c r="R98" s="21"/>
      <c r="S98" s="21"/>
      <c r="U98" s="21"/>
      <c r="V98" s="21"/>
      <c r="X98" s="21"/>
      <c r="Y98" s="21"/>
      <c r="AA98" s="21"/>
      <c r="AB98" s="21"/>
    </row>
    <row r="99" spans="1:28" x14ac:dyDescent="0.2">
      <c r="A99" t="s">
        <v>512</v>
      </c>
      <c r="B99" t="s">
        <v>513</v>
      </c>
      <c r="C99">
        <v>619</v>
      </c>
      <c r="D99">
        <v>117</v>
      </c>
      <c r="E99" s="20">
        <f>'LA_Uptake_(65_yr_olds)'!$D99/'LA_Uptake_(65_yr_olds)'!$C99*100</f>
        <v>18.901453957996768</v>
      </c>
      <c r="F99" s="21"/>
      <c r="G99" s="21"/>
      <c r="I99" s="21"/>
      <c r="J99" s="21"/>
      <c r="L99" s="21"/>
      <c r="M99" s="21"/>
      <c r="O99" s="21"/>
      <c r="P99" s="21"/>
      <c r="R99" s="21"/>
      <c r="S99" s="21"/>
      <c r="U99" s="21"/>
      <c r="V99" s="21"/>
      <c r="X99" s="21"/>
      <c r="Y99" s="21"/>
      <c r="AA99" s="21"/>
      <c r="AB99" s="21"/>
    </row>
    <row r="100" spans="1:28" x14ac:dyDescent="0.2">
      <c r="A100" t="s">
        <v>514</v>
      </c>
      <c r="B100" t="s">
        <v>515</v>
      </c>
      <c r="C100">
        <v>1121</v>
      </c>
      <c r="D100">
        <v>207</v>
      </c>
      <c r="E100" s="20">
        <f>'LA_Uptake_(65_yr_olds)'!$D100/'LA_Uptake_(65_yr_olds)'!$C100*100</f>
        <v>18.465655664585192</v>
      </c>
      <c r="F100" s="21"/>
      <c r="G100" s="21"/>
      <c r="I100" s="21"/>
      <c r="J100" s="21"/>
      <c r="L100" s="21"/>
      <c r="M100" s="21"/>
      <c r="O100" s="21"/>
      <c r="P100" s="21"/>
      <c r="R100" s="21"/>
      <c r="S100" s="21"/>
      <c r="U100" s="21"/>
      <c r="V100" s="21"/>
      <c r="X100" s="21"/>
      <c r="Y100" s="21"/>
      <c r="AA100" s="21"/>
      <c r="AB100" s="21"/>
    </row>
    <row r="101" spans="1:28" x14ac:dyDescent="0.2">
      <c r="A101" t="s">
        <v>516</v>
      </c>
      <c r="B101" t="s">
        <v>517</v>
      </c>
      <c r="C101">
        <v>1947</v>
      </c>
      <c r="D101">
        <v>337</v>
      </c>
      <c r="E101" s="20">
        <f>'LA_Uptake_(65_yr_olds)'!$D101/'LA_Uptake_(65_yr_olds)'!$C101*100</f>
        <v>17.308680020544429</v>
      </c>
      <c r="F101" s="21"/>
      <c r="G101" s="21"/>
      <c r="I101" s="21"/>
      <c r="J101" s="21"/>
      <c r="L101" s="21"/>
      <c r="M101" s="21"/>
      <c r="O101" s="21"/>
      <c r="P101" s="21"/>
      <c r="R101" s="21"/>
      <c r="S101" s="21"/>
      <c r="U101" s="21"/>
      <c r="V101" s="21"/>
      <c r="X101" s="21"/>
      <c r="Y101" s="21"/>
      <c r="AA101" s="21"/>
      <c r="AB101" s="21"/>
    </row>
    <row r="102" spans="1:28" x14ac:dyDescent="0.2">
      <c r="A102" t="s">
        <v>518</v>
      </c>
      <c r="B102" t="s">
        <v>519</v>
      </c>
      <c r="C102">
        <v>1054</v>
      </c>
      <c r="D102">
        <v>185</v>
      </c>
      <c r="E102" s="20">
        <f>'LA_Uptake_(65_yr_olds)'!$D102/'LA_Uptake_(65_yr_olds)'!$C102*100</f>
        <v>17.552182163187855</v>
      </c>
      <c r="F102" s="21"/>
      <c r="G102" s="21"/>
      <c r="I102" s="21"/>
      <c r="J102" s="21"/>
      <c r="L102" s="21"/>
      <c r="M102" s="21"/>
      <c r="O102" s="21"/>
      <c r="P102" s="21"/>
      <c r="R102" s="21"/>
      <c r="S102" s="21"/>
      <c r="U102" s="21"/>
      <c r="V102" s="21"/>
      <c r="X102" s="21"/>
      <c r="Y102" s="21"/>
      <c r="AA102" s="21"/>
      <c r="AB102" s="21"/>
    </row>
    <row r="103" spans="1:28" x14ac:dyDescent="0.2">
      <c r="A103" t="s">
        <v>520</v>
      </c>
      <c r="B103" t="s">
        <v>521</v>
      </c>
      <c r="C103">
        <v>548</v>
      </c>
      <c r="D103">
        <v>81</v>
      </c>
      <c r="E103" s="20">
        <f>'LA_Uptake_(65_yr_olds)'!$D103/'LA_Uptake_(65_yr_olds)'!$C103*100</f>
        <v>14.78102189781022</v>
      </c>
      <c r="F103" s="21"/>
      <c r="G103" s="21"/>
      <c r="I103" s="21"/>
      <c r="J103" s="21"/>
      <c r="L103" s="21"/>
      <c r="M103" s="21"/>
      <c r="O103" s="21"/>
      <c r="P103" s="21"/>
      <c r="R103" s="21"/>
      <c r="S103" s="21"/>
      <c r="U103" s="21"/>
      <c r="V103" s="21"/>
      <c r="X103" s="21"/>
      <c r="Y103" s="21"/>
      <c r="AA103" s="21"/>
      <c r="AB103" s="21"/>
    </row>
    <row r="104" spans="1:28" x14ac:dyDescent="0.2">
      <c r="A104" t="s">
        <v>522</v>
      </c>
      <c r="B104" t="s">
        <v>523</v>
      </c>
      <c r="C104">
        <v>27</v>
      </c>
      <c r="D104">
        <v>2</v>
      </c>
      <c r="E104" s="20">
        <f>'LA_Uptake_(65_yr_olds)'!$D104/'LA_Uptake_(65_yr_olds)'!$C104*100</f>
        <v>7.4074074074074066</v>
      </c>
      <c r="F104" s="21"/>
      <c r="G104" s="21"/>
      <c r="I104" s="21"/>
      <c r="J104" s="21"/>
      <c r="L104" s="21"/>
      <c r="M104" s="21"/>
      <c r="O104" s="21"/>
      <c r="P104" s="21"/>
      <c r="R104" s="21"/>
      <c r="S104" s="21"/>
      <c r="U104" s="21"/>
      <c r="V104" s="21"/>
      <c r="X104" s="21"/>
      <c r="Y104" s="21"/>
      <c r="AA104" s="21"/>
      <c r="AB104" s="21"/>
    </row>
    <row r="105" spans="1:28" x14ac:dyDescent="0.2">
      <c r="A105" t="s">
        <v>524</v>
      </c>
      <c r="B105" t="s">
        <v>525</v>
      </c>
      <c r="C105">
        <v>441</v>
      </c>
      <c r="D105">
        <v>63</v>
      </c>
      <c r="E105" s="20">
        <f>'LA_Uptake_(65_yr_olds)'!$D105/'LA_Uptake_(65_yr_olds)'!$C105*100</f>
        <v>14.285714285714285</v>
      </c>
      <c r="F105" s="21"/>
      <c r="G105" s="21"/>
      <c r="I105" s="21"/>
      <c r="J105" s="21"/>
      <c r="L105" s="21"/>
      <c r="M105" s="21"/>
      <c r="O105" s="21"/>
      <c r="P105" s="21"/>
      <c r="R105" s="21"/>
      <c r="S105" s="21"/>
      <c r="U105" s="21"/>
      <c r="V105" s="21"/>
      <c r="X105" s="21"/>
      <c r="Y105" s="21"/>
      <c r="AA105" s="21"/>
      <c r="AB105" s="21"/>
    </row>
    <row r="106" spans="1:28" x14ac:dyDescent="0.2">
      <c r="A106" t="s">
        <v>526</v>
      </c>
      <c r="B106" t="s">
        <v>527</v>
      </c>
      <c r="C106">
        <v>976</v>
      </c>
      <c r="D106">
        <v>97</v>
      </c>
      <c r="E106" s="20">
        <f>'LA_Uptake_(65_yr_olds)'!$D106/'LA_Uptake_(65_yr_olds)'!$C106*100</f>
        <v>9.9385245901639347</v>
      </c>
      <c r="F106" s="21"/>
      <c r="G106" s="21"/>
      <c r="I106" s="21"/>
      <c r="J106" s="21"/>
      <c r="L106" s="21"/>
      <c r="M106" s="21"/>
      <c r="O106" s="21"/>
      <c r="P106" s="21"/>
      <c r="R106" s="21"/>
      <c r="S106" s="21"/>
      <c r="U106" s="21"/>
      <c r="V106" s="21"/>
      <c r="X106" s="21"/>
      <c r="Y106" s="21"/>
      <c r="AA106" s="21"/>
      <c r="AB106" s="21"/>
    </row>
    <row r="107" spans="1:28" x14ac:dyDescent="0.2">
      <c r="A107" t="s">
        <v>528</v>
      </c>
      <c r="B107" t="s">
        <v>529</v>
      </c>
      <c r="C107">
        <v>613</v>
      </c>
      <c r="D107">
        <v>54</v>
      </c>
      <c r="E107" s="20">
        <f>'LA_Uptake_(65_yr_olds)'!$D107/'LA_Uptake_(65_yr_olds)'!$C107*100</f>
        <v>8.8091353996737354</v>
      </c>
      <c r="F107" s="21"/>
      <c r="G107" s="21"/>
      <c r="I107" s="21"/>
      <c r="J107" s="21"/>
      <c r="L107" s="21"/>
      <c r="M107" s="21"/>
      <c r="O107" s="21"/>
      <c r="P107" s="21"/>
      <c r="R107" s="21"/>
      <c r="S107" s="21"/>
      <c r="U107" s="21"/>
      <c r="V107" s="21"/>
      <c r="X107" s="21"/>
      <c r="Y107" s="21"/>
      <c r="AA107" s="21"/>
      <c r="AB107" s="21"/>
    </row>
    <row r="108" spans="1:28" x14ac:dyDescent="0.2">
      <c r="A108" t="s">
        <v>530</v>
      </c>
      <c r="B108" t="s">
        <v>531</v>
      </c>
      <c r="C108">
        <v>899</v>
      </c>
      <c r="D108">
        <v>81</v>
      </c>
      <c r="E108" s="20">
        <f>'LA_Uptake_(65_yr_olds)'!$D108/'LA_Uptake_(65_yr_olds)'!$C108*100</f>
        <v>9.0100111234705231</v>
      </c>
      <c r="F108" s="21"/>
      <c r="G108" s="21"/>
      <c r="I108" s="21"/>
      <c r="J108" s="21"/>
      <c r="L108" s="21"/>
      <c r="M108" s="21"/>
      <c r="O108" s="21"/>
      <c r="P108" s="21"/>
      <c r="R108" s="21"/>
      <c r="S108" s="21"/>
      <c r="U108" s="21"/>
      <c r="V108" s="21"/>
      <c r="X108" s="21"/>
      <c r="Y108" s="21"/>
      <c r="AA108" s="21"/>
      <c r="AB108" s="21"/>
    </row>
    <row r="109" spans="1:28" x14ac:dyDescent="0.2">
      <c r="A109" t="s">
        <v>532</v>
      </c>
      <c r="B109" t="s">
        <v>533</v>
      </c>
      <c r="C109">
        <v>863</v>
      </c>
      <c r="D109">
        <v>106</v>
      </c>
      <c r="E109" s="20">
        <f>'LA_Uptake_(65_yr_olds)'!$D109/'LA_Uptake_(65_yr_olds)'!$C109*100</f>
        <v>12.282734646581691</v>
      </c>
      <c r="F109" s="21"/>
      <c r="G109" s="21"/>
      <c r="I109" s="21"/>
      <c r="J109" s="21"/>
      <c r="L109" s="21"/>
      <c r="M109" s="21"/>
      <c r="O109" s="21"/>
      <c r="P109" s="21"/>
      <c r="R109" s="21"/>
      <c r="S109" s="21"/>
      <c r="U109" s="21"/>
      <c r="V109" s="21"/>
      <c r="X109" s="21"/>
      <c r="Y109" s="21"/>
      <c r="AA109" s="21"/>
      <c r="AB109" s="21"/>
    </row>
    <row r="110" spans="1:28" x14ac:dyDescent="0.2">
      <c r="A110" t="s">
        <v>534</v>
      </c>
      <c r="B110" t="s">
        <v>535</v>
      </c>
      <c r="C110">
        <v>538</v>
      </c>
      <c r="D110">
        <v>38</v>
      </c>
      <c r="E110" s="20">
        <f>'LA_Uptake_(65_yr_olds)'!$D110/'LA_Uptake_(65_yr_olds)'!$C110*100</f>
        <v>7.0631970260223049</v>
      </c>
      <c r="F110" s="21"/>
      <c r="G110" s="21"/>
      <c r="I110" s="21"/>
      <c r="J110" s="21"/>
      <c r="L110" s="21"/>
      <c r="M110" s="21"/>
      <c r="O110" s="21"/>
      <c r="P110" s="21"/>
      <c r="R110" s="21"/>
      <c r="S110" s="21"/>
      <c r="U110" s="21"/>
      <c r="V110" s="21"/>
      <c r="X110" s="21"/>
      <c r="Y110" s="21"/>
      <c r="AA110" s="21"/>
      <c r="AB110" s="21"/>
    </row>
    <row r="111" spans="1:28" x14ac:dyDescent="0.2">
      <c r="A111" t="s">
        <v>536</v>
      </c>
      <c r="B111" t="s">
        <v>537</v>
      </c>
      <c r="C111">
        <v>1036</v>
      </c>
      <c r="D111">
        <v>121</v>
      </c>
      <c r="E111" s="20">
        <f>'LA_Uptake_(65_yr_olds)'!$D111/'LA_Uptake_(65_yr_olds)'!$C111*100</f>
        <v>11.67953667953668</v>
      </c>
      <c r="F111" s="21"/>
      <c r="G111" s="21"/>
      <c r="I111" s="21"/>
      <c r="J111" s="21"/>
      <c r="L111" s="21"/>
      <c r="M111" s="21"/>
      <c r="O111" s="21"/>
      <c r="P111" s="21"/>
      <c r="R111" s="21"/>
      <c r="S111" s="21"/>
      <c r="U111" s="21"/>
      <c r="V111" s="21"/>
      <c r="X111" s="21"/>
      <c r="Y111" s="21"/>
      <c r="AA111" s="21"/>
      <c r="AB111" s="21"/>
    </row>
    <row r="112" spans="1:28" x14ac:dyDescent="0.2">
      <c r="A112" t="s">
        <v>538</v>
      </c>
      <c r="B112" t="s">
        <v>539</v>
      </c>
      <c r="C112">
        <v>897</v>
      </c>
      <c r="D112">
        <v>61</v>
      </c>
      <c r="E112" s="20">
        <f>'LA_Uptake_(65_yr_olds)'!$D112/'LA_Uptake_(65_yr_olds)'!$C112*100</f>
        <v>6.8004459308807137</v>
      </c>
      <c r="F112" s="21"/>
      <c r="G112" s="21"/>
      <c r="I112" s="21"/>
      <c r="J112" s="21"/>
      <c r="L112" s="21"/>
      <c r="M112" s="21"/>
      <c r="O112" s="21"/>
      <c r="P112" s="21"/>
      <c r="R112" s="21"/>
      <c r="S112" s="21"/>
      <c r="U112" s="21"/>
      <c r="V112" s="21"/>
      <c r="X112" s="21"/>
      <c r="Y112" s="21"/>
      <c r="AA112" s="21"/>
      <c r="AB112" s="21"/>
    </row>
    <row r="113" spans="1:28" x14ac:dyDescent="0.2">
      <c r="A113" t="s">
        <v>540</v>
      </c>
      <c r="B113" t="s">
        <v>541</v>
      </c>
      <c r="C113">
        <v>882</v>
      </c>
      <c r="D113">
        <v>76</v>
      </c>
      <c r="E113" s="20">
        <f>'LA_Uptake_(65_yr_olds)'!$D113/'LA_Uptake_(65_yr_olds)'!$C113*100</f>
        <v>8.616780045351474</v>
      </c>
      <c r="F113" s="21"/>
      <c r="G113" s="21"/>
      <c r="I113" s="21"/>
      <c r="J113" s="21"/>
      <c r="L113" s="21"/>
      <c r="M113" s="21"/>
      <c r="O113" s="21"/>
      <c r="P113" s="21"/>
      <c r="R113" s="21"/>
      <c r="S113" s="21"/>
      <c r="U113" s="21"/>
      <c r="V113" s="21"/>
      <c r="X113" s="21"/>
      <c r="Y113" s="21"/>
      <c r="AA113" s="21"/>
      <c r="AB113" s="21"/>
    </row>
    <row r="114" spans="1:28" x14ac:dyDescent="0.2">
      <c r="A114" t="s">
        <v>542</v>
      </c>
      <c r="B114" t="s">
        <v>543</v>
      </c>
      <c r="C114">
        <v>637</v>
      </c>
      <c r="D114">
        <v>71</v>
      </c>
      <c r="E114" s="20">
        <f>'LA_Uptake_(65_yr_olds)'!$D114/'LA_Uptake_(65_yr_olds)'!$C114*100</f>
        <v>11.145996860282574</v>
      </c>
      <c r="F114" s="21"/>
      <c r="G114" s="21"/>
      <c r="I114" s="21"/>
      <c r="J114" s="21"/>
      <c r="L114" s="21"/>
      <c r="M114" s="21"/>
      <c r="O114" s="21"/>
      <c r="P114" s="21"/>
      <c r="R114" s="21"/>
      <c r="S114" s="21"/>
      <c r="U114" s="21"/>
      <c r="V114" s="21"/>
      <c r="X114" s="21"/>
      <c r="Y114" s="21"/>
      <c r="AA114" s="21"/>
      <c r="AB114" s="21"/>
    </row>
    <row r="115" spans="1:28" x14ac:dyDescent="0.2">
      <c r="A115" t="s">
        <v>544</v>
      </c>
      <c r="B115" t="s">
        <v>545</v>
      </c>
      <c r="C115">
        <v>566</v>
      </c>
      <c r="D115">
        <v>40</v>
      </c>
      <c r="E115" s="20">
        <f>'LA_Uptake_(65_yr_olds)'!$D115/'LA_Uptake_(65_yr_olds)'!$C115*100</f>
        <v>7.0671378091872796</v>
      </c>
      <c r="F115" s="21"/>
      <c r="G115" s="21"/>
      <c r="I115" s="21"/>
      <c r="J115" s="21"/>
      <c r="L115" s="21"/>
      <c r="M115" s="21"/>
      <c r="O115" s="21"/>
      <c r="P115" s="21"/>
      <c r="R115" s="21"/>
      <c r="S115" s="21"/>
      <c r="U115" s="21"/>
      <c r="V115" s="21"/>
      <c r="X115" s="21"/>
      <c r="Y115" s="21"/>
      <c r="AA115" s="21"/>
      <c r="AB115" s="21"/>
    </row>
    <row r="116" spans="1:28" x14ac:dyDescent="0.2">
      <c r="A116" t="s">
        <v>546</v>
      </c>
      <c r="B116" t="s">
        <v>547</v>
      </c>
      <c r="C116">
        <v>459</v>
      </c>
      <c r="D116">
        <v>11</v>
      </c>
      <c r="E116" s="20">
        <f>'LA_Uptake_(65_yr_olds)'!$D116/'LA_Uptake_(65_yr_olds)'!$C116*100</f>
        <v>2.3965141612200433</v>
      </c>
      <c r="F116" s="21"/>
      <c r="G116" s="21"/>
      <c r="I116" s="21"/>
      <c r="J116" s="21"/>
      <c r="L116" s="21"/>
      <c r="M116" s="21"/>
      <c r="O116" s="21"/>
      <c r="P116" s="21"/>
      <c r="R116" s="21"/>
      <c r="S116" s="21"/>
      <c r="U116" s="21"/>
      <c r="V116" s="21"/>
      <c r="X116" s="21"/>
      <c r="Y116" s="21"/>
      <c r="AA116" s="21"/>
      <c r="AB116" s="21"/>
    </row>
    <row r="117" spans="1:28" x14ac:dyDescent="0.2">
      <c r="A117" t="s">
        <v>548</v>
      </c>
      <c r="B117" t="s">
        <v>549</v>
      </c>
      <c r="C117">
        <v>675</v>
      </c>
      <c r="D117">
        <v>40</v>
      </c>
      <c r="E117" s="20">
        <f>'LA_Uptake_(65_yr_olds)'!$D117/'LA_Uptake_(65_yr_olds)'!$C117*100</f>
        <v>5.9259259259259265</v>
      </c>
      <c r="F117" s="21"/>
      <c r="G117" s="21"/>
      <c r="I117" s="21"/>
      <c r="J117" s="21"/>
      <c r="L117" s="21"/>
      <c r="M117" s="21"/>
      <c r="O117" s="21"/>
      <c r="P117" s="21"/>
      <c r="R117" s="21"/>
      <c r="S117" s="21"/>
      <c r="U117" s="21"/>
      <c r="V117" s="21"/>
      <c r="X117" s="21"/>
      <c r="Y117" s="21"/>
      <c r="AA117" s="21"/>
      <c r="AB117" s="21"/>
    </row>
    <row r="118" spans="1:28" x14ac:dyDescent="0.2">
      <c r="A118" t="s">
        <v>550</v>
      </c>
      <c r="B118" t="s">
        <v>551</v>
      </c>
      <c r="C118">
        <v>643</v>
      </c>
      <c r="D118">
        <v>75</v>
      </c>
      <c r="E118" s="20">
        <f>'LA_Uptake_(65_yr_olds)'!$D118/'LA_Uptake_(65_yr_olds)'!$C118*100</f>
        <v>11.66407465007776</v>
      </c>
      <c r="F118" s="21"/>
      <c r="G118" s="21"/>
      <c r="I118" s="21"/>
      <c r="J118" s="21"/>
      <c r="L118" s="21"/>
      <c r="M118" s="21"/>
      <c r="O118" s="21"/>
      <c r="P118" s="21"/>
      <c r="R118" s="21"/>
      <c r="S118" s="21"/>
      <c r="U118" s="21"/>
      <c r="V118" s="21"/>
      <c r="X118" s="21"/>
      <c r="Y118" s="21"/>
      <c r="AA118" s="21"/>
      <c r="AB118" s="21"/>
    </row>
    <row r="119" spans="1:28" x14ac:dyDescent="0.2">
      <c r="A119" t="s">
        <v>552</v>
      </c>
      <c r="B119" t="s">
        <v>553</v>
      </c>
      <c r="C119">
        <v>661</v>
      </c>
      <c r="D119">
        <v>77</v>
      </c>
      <c r="E119" s="20">
        <f>'LA_Uptake_(65_yr_olds)'!$D119/'LA_Uptake_(65_yr_olds)'!$C119*100</f>
        <v>11.649016641452345</v>
      </c>
      <c r="F119" s="21"/>
      <c r="G119" s="21"/>
      <c r="I119" s="21"/>
      <c r="J119" s="21"/>
      <c r="L119" s="21"/>
      <c r="M119" s="21"/>
      <c r="O119" s="21"/>
      <c r="P119" s="21"/>
      <c r="R119" s="21"/>
      <c r="S119" s="21"/>
      <c r="U119" s="21"/>
      <c r="V119" s="21"/>
      <c r="X119" s="21"/>
      <c r="Y119" s="21"/>
      <c r="AA119" s="21"/>
      <c r="AB119" s="21"/>
    </row>
    <row r="120" spans="1:28" x14ac:dyDescent="0.2">
      <c r="A120" t="s">
        <v>554</v>
      </c>
      <c r="B120" t="s">
        <v>555</v>
      </c>
      <c r="C120">
        <v>715</v>
      </c>
      <c r="D120">
        <v>95</v>
      </c>
      <c r="E120" s="20">
        <f>'LA_Uptake_(65_yr_olds)'!$D120/'LA_Uptake_(65_yr_olds)'!$C120*100</f>
        <v>13.286713286713287</v>
      </c>
      <c r="F120" s="21"/>
      <c r="G120" s="21"/>
      <c r="I120" s="21"/>
      <c r="J120" s="21"/>
      <c r="L120" s="21"/>
      <c r="M120" s="21"/>
      <c r="O120" s="21"/>
      <c r="P120" s="21"/>
      <c r="R120" s="21"/>
      <c r="S120" s="21"/>
      <c r="U120" s="21"/>
      <c r="V120" s="21"/>
      <c r="X120" s="21"/>
      <c r="Y120" s="21"/>
      <c r="AA120" s="21"/>
      <c r="AB120" s="21"/>
    </row>
    <row r="121" spans="1:28" x14ac:dyDescent="0.2">
      <c r="A121" t="s">
        <v>556</v>
      </c>
      <c r="B121" t="s">
        <v>557</v>
      </c>
      <c r="C121">
        <v>720</v>
      </c>
      <c r="D121">
        <v>42</v>
      </c>
      <c r="E121" s="20">
        <f>'LA_Uptake_(65_yr_olds)'!$D121/'LA_Uptake_(65_yr_olds)'!$C121*100</f>
        <v>5.833333333333333</v>
      </c>
      <c r="F121" s="21"/>
      <c r="G121" s="21"/>
      <c r="I121" s="21"/>
      <c r="J121" s="21"/>
      <c r="L121" s="21"/>
      <c r="M121" s="21"/>
      <c r="O121" s="21"/>
      <c r="P121" s="21"/>
      <c r="R121" s="21"/>
      <c r="S121" s="21"/>
      <c r="U121" s="21"/>
      <c r="V121" s="21"/>
      <c r="X121" s="21"/>
      <c r="Y121" s="21"/>
      <c r="AA121" s="21"/>
      <c r="AB121" s="21"/>
    </row>
    <row r="122" spans="1:28" x14ac:dyDescent="0.2">
      <c r="A122" t="s">
        <v>558</v>
      </c>
      <c r="B122" t="s">
        <v>559</v>
      </c>
      <c r="C122">
        <v>466</v>
      </c>
      <c r="D122">
        <v>32</v>
      </c>
      <c r="E122" s="20">
        <f>'LA_Uptake_(65_yr_olds)'!$D122/'LA_Uptake_(65_yr_olds)'!$C122*100</f>
        <v>6.866952789699571</v>
      </c>
      <c r="F122" s="21"/>
      <c r="G122" s="21"/>
      <c r="I122" s="21"/>
      <c r="J122" s="21"/>
      <c r="L122" s="21"/>
      <c r="M122" s="21"/>
      <c r="O122" s="21"/>
      <c r="P122" s="21"/>
      <c r="R122" s="21"/>
      <c r="S122" s="21"/>
      <c r="U122" s="21"/>
      <c r="V122" s="21"/>
      <c r="X122" s="21"/>
      <c r="Y122" s="21"/>
      <c r="AA122" s="21"/>
      <c r="AB122" s="21"/>
    </row>
    <row r="123" spans="1:28" x14ac:dyDescent="0.2">
      <c r="A123" t="s">
        <v>560</v>
      </c>
      <c r="B123" t="s">
        <v>561</v>
      </c>
      <c r="C123">
        <v>536</v>
      </c>
      <c r="D123">
        <v>27</v>
      </c>
      <c r="E123" s="20">
        <f>'LA_Uptake_(65_yr_olds)'!$D123/'LA_Uptake_(65_yr_olds)'!$C123*100</f>
        <v>5.0373134328358207</v>
      </c>
      <c r="F123" s="21"/>
      <c r="G123" s="21"/>
      <c r="I123" s="21"/>
      <c r="J123" s="21"/>
      <c r="L123" s="21"/>
      <c r="M123" s="21"/>
      <c r="O123" s="21"/>
      <c r="P123" s="21"/>
      <c r="R123" s="21"/>
      <c r="S123" s="21"/>
      <c r="U123" s="21"/>
      <c r="V123" s="21"/>
      <c r="X123" s="21"/>
      <c r="Y123" s="21"/>
      <c r="AA123" s="21"/>
      <c r="AB123" s="21"/>
    </row>
    <row r="124" spans="1:28" x14ac:dyDescent="0.2">
      <c r="A124" t="s">
        <v>562</v>
      </c>
      <c r="B124" t="s">
        <v>563</v>
      </c>
      <c r="C124">
        <v>425</v>
      </c>
      <c r="D124">
        <v>51</v>
      </c>
      <c r="E124" s="20">
        <f>'LA_Uptake_(65_yr_olds)'!$D124/'LA_Uptake_(65_yr_olds)'!$C124*100</f>
        <v>12</v>
      </c>
      <c r="F124" s="21"/>
      <c r="G124" s="21"/>
      <c r="I124" s="21"/>
      <c r="J124" s="21"/>
      <c r="L124" s="21"/>
      <c r="M124" s="21"/>
      <c r="O124" s="21"/>
      <c r="P124" s="21"/>
      <c r="R124" s="21"/>
      <c r="S124" s="21"/>
      <c r="U124" s="21"/>
      <c r="V124" s="21"/>
      <c r="X124" s="21"/>
      <c r="Y124" s="21"/>
      <c r="AA124" s="21"/>
      <c r="AB124" s="21"/>
    </row>
    <row r="125" spans="1:28" x14ac:dyDescent="0.2">
      <c r="A125" t="s">
        <v>564</v>
      </c>
      <c r="B125" t="s">
        <v>565</v>
      </c>
      <c r="C125">
        <v>883</v>
      </c>
      <c r="D125">
        <v>69</v>
      </c>
      <c r="E125" s="20">
        <f>'LA_Uptake_(65_yr_olds)'!$D125/'LA_Uptake_(65_yr_olds)'!$C125*100</f>
        <v>7.814269535673839</v>
      </c>
      <c r="F125" s="21"/>
      <c r="G125" s="21"/>
      <c r="I125" s="21"/>
      <c r="J125" s="21"/>
      <c r="L125" s="21"/>
      <c r="M125" s="21"/>
      <c r="O125" s="21"/>
      <c r="P125" s="21"/>
      <c r="R125" s="21"/>
      <c r="S125" s="21"/>
      <c r="U125" s="21"/>
      <c r="V125" s="21"/>
      <c r="X125" s="21"/>
      <c r="Y125" s="21"/>
      <c r="AA125" s="21"/>
      <c r="AB125" s="21"/>
    </row>
    <row r="126" spans="1:28" x14ac:dyDescent="0.2">
      <c r="A126" t="s">
        <v>566</v>
      </c>
      <c r="B126" t="s">
        <v>567</v>
      </c>
      <c r="C126">
        <v>717</v>
      </c>
      <c r="D126">
        <v>43</v>
      </c>
      <c r="E126" s="20">
        <f>'LA_Uptake_(65_yr_olds)'!$D126/'LA_Uptake_(65_yr_olds)'!$C126*100</f>
        <v>5.9972105997210594</v>
      </c>
      <c r="F126" s="21"/>
      <c r="G126" s="21"/>
      <c r="I126" s="21"/>
      <c r="J126" s="21"/>
      <c r="L126" s="21"/>
      <c r="M126" s="21"/>
      <c r="O126" s="21"/>
      <c r="P126" s="21"/>
      <c r="R126" s="21"/>
      <c r="S126" s="21"/>
      <c r="U126" s="21"/>
      <c r="V126" s="21"/>
      <c r="X126" s="21"/>
      <c r="Y126" s="21"/>
      <c r="AA126" s="21"/>
      <c r="AB126" s="21"/>
    </row>
    <row r="127" spans="1:28" x14ac:dyDescent="0.2">
      <c r="A127" t="s">
        <v>568</v>
      </c>
      <c r="B127" t="s">
        <v>569</v>
      </c>
      <c r="C127">
        <v>503</v>
      </c>
      <c r="D127">
        <v>49</v>
      </c>
      <c r="E127" s="20">
        <f>'LA_Uptake_(65_yr_olds)'!$D127/'LA_Uptake_(65_yr_olds)'!$C127*100</f>
        <v>9.7415506958250493</v>
      </c>
      <c r="F127" s="21"/>
      <c r="G127" s="21"/>
      <c r="I127" s="21"/>
      <c r="J127" s="21"/>
      <c r="L127" s="21"/>
      <c r="M127" s="21"/>
      <c r="O127" s="21"/>
      <c r="P127" s="21"/>
      <c r="R127" s="21"/>
      <c r="S127" s="21"/>
      <c r="U127" s="21"/>
      <c r="V127" s="21"/>
      <c r="X127" s="21"/>
      <c r="Y127" s="21"/>
      <c r="AA127" s="21"/>
      <c r="AB127" s="21"/>
    </row>
    <row r="128" spans="1:28" x14ac:dyDescent="0.2">
      <c r="A128" t="s">
        <v>570</v>
      </c>
      <c r="B128" t="s">
        <v>571</v>
      </c>
      <c r="C128">
        <v>651</v>
      </c>
      <c r="D128">
        <v>43</v>
      </c>
      <c r="E128" s="20">
        <f>'LA_Uptake_(65_yr_olds)'!$D128/'LA_Uptake_(65_yr_olds)'!$C128*100</f>
        <v>6.6052227342549923</v>
      </c>
      <c r="F128" s="21"/>
      <c r="G128" s="21"/>
      <c r="I128" s="21"/>
      <c r="J128" s="21"/>
      <c r="L128" s="21"/>
      <c r="M128" s="21"/>
      <c r="O128" s="21"/>
      <c r="P128" s="21"/>
      <c r="R128" s="21"/>
      <c r="S128" s="21"/>
      <c r="U128" s="21"/>
      <c r="V128" s="21"/>
      <c r="X128" s="21"/>
      <c r="Y128" s="21"/>
      <c r="AA128" s="21"/>
      <c r="AB128" s="21"/>
    </row>
    <row r="129" spans="1:28" x14ac:dyDescent="0.2">
      <c r="A129" t="s">
        <v>572</v>
      </c>
      <c r="B129" t="s">
        <v>573</v>
      </c>
      <c r="C129">
        <v>691</v>
      </c>
      <c r="D129">
        <v>98</v>
      </c>
      <c r="E129" s="20">
        <f>'LA_Uptake_(65_yr_olds)'!$D129/'LA_Uptake_(65_yr_olds)'!$C129*100</f>
        <v>14.182344428364688</v>
      </c>
      <c r="F129" s="21"/>
      <c r="G129" s="21"/>
      <c r="I129" s="21"/>
      <c r="J129" s="21"/>
      <c r="L129" s="21"/>
      <c r="M129" s="21"/>
      <c r="O129" s="21"/>
      <c r="P129" s="21"/>
      <c r="R129" s="21"/>
      <c r="S129" s="21"/>
      <c r="U129" s="21"/>
      <c r="V129" s="21"/>
      <c r="X129" s="21"/>
      <c r="Y129" s="21"/>
      <c r="AA129" s="21"/>
      <c r="AB129" s="21"/>
    </row>
    <row r="130" spans="1:28" x14ac:dyDescent="0.2">
      <c r="A130" t="s">
        <v>574</v>
      </c>
      <c r="B130" t="s">
        <v>575</v>
      </c>
      <c r="C130">
        <v>488</v>
      </c>
      <c r="D130">
        <v>65</v>
      </c>
      <c r="E130" s="20">
        <f>'LA_Uptake_(65_yr_olds)'!$D130/'LA_Uptake_(65_yr_olds)'!$C130*100</f>
        <v>13.319672131147541</v>
      </c>
      <c r="F130" s="21"/>
      <c r="G130" s="21"/>
      <c r="I130" s="21"/>
      <c r="J130" s="21"/>
      <c r="L130" s="21"/>
      <c r="M130" s="21"/>
      <c r="O130" s="21"/>
      <c r="P130" s="21"/>
      <c r="R130" s="21"/>
      <c r="S130" s="21"/>
      <c r="U130" s="21"/>
      <c r="V130" s="21"/>
      <c r="X130" s="21"/>
      <c r="Y130" s="21"/>
      <c r="AA130" s="21"/>
      <c r="AB130" s="21"/>
    </row>
    <row r="131" spans="1:28" x14ac:dyDescent="0.2">
      <c r="A131" t="s">
        <v>576</v>
      </c>
      <c r="B131" t="s">
        <v>577</v>
      </c>
      <c r="C131">
        <v>696</v>
      </c>
      <c r="D131">
        <v>47</v>
      </c>
      <c r="E131" s="20">
        <f>'LA_Uptake_(65_yr_olds)'!$D131/'LA_Uptake_(65_yr_olds)'!$C131*100</f>
        <v>6.7528735632183912</v>
      </c>
      <c r="F131" s="21"/>
      <c r="G131" s="21"/>
      <c r="I131" s="21"/>
      <c r="J131" s="21"/>
      <c r="L131" s="21"/>
      <c r="M131" s="21"/>
      <c r="O131" s="21"/>
      <c r="P131" s="21"/>
      <c r="R131" s="21"/>
      <c r="S131" s="21"/>
      <c r="U131" s="21"/>
      <c r="V131" s="21"/>
      <c r="X131" s="21"/>
      <c r="Y131" s="21"/>
      <c r="AA131" s="21"/>
      <c r="AB131" s="21"/>
    </row>
    <row r="132" spans="1:28" x14ac:dyDescent="0.2">
      <c r="A132" t="s">
        <v>578</v>
      </c>
      <c r="B132" t="s">
        <v>579</v>
      </c>
      <c r="C132">
        <v>531</v>
      </c>
      <c r="D132">
        <v>77</v>
      </c>
      <c r="E132" s="20">
        <f>'LA_Uptake_(65_yr_olds)'!$D132/'LA_Uptake_(65_yr_olds)'!$C132*100</f>
        <v>14.500941619585687</v>
      </c>
      <c r="F132" s="21"/>
      <c r="G132" s="21"/>
      <c r="I132" s="21"/>
      <c r="J132" s="21"/>
      <c r="L132" s="21"/>
      <c r="M132" s="21"/>
      <c r="O132" s="21"/>
      <c r="P132" s="21"/>
      <c r="R132" s="21"/>
      <c r="S132" s="21"/>
      <c r="U132" s="21"/>
      <c r="V132" s="21"/>
      <c r="X132" s="21"/>
      <c r="Y132" s="21"/>
      <c r="AA132" s="21"/>
      <c r="AB132" s="21"/>
    </row>
    <row r="133" spans="1:28" x14ac:dyDescent="0.2">
      <c r="A133" t="s">
        <v>580</v>
      </c>
      <c r="B133" t="s">
        <v>581</v>
      </c>
      <c r="C133">
        <v>435</v>
      </c>
      <c r="D133">
        <v>30</v>
      </c>
      <c r="E133" s="20">
        <f>'LA_Uptake_(65_yr_olds)'!$D133/'LA_Uptake_(65_yr_olds)'!$C133*100</f>
        <v>6.8965517241379306</v>
      </c>
      <c r="F133" s="21"/>
      <c r="G133" s="21"/>
      <c r="I133" s="21"/>
      <c r="J133" s="21"/>
      <c r="L133" s="21"/>
      <c r="M133" s="21"/>
      <c r="O133" s="21"/>
      <c r="P133" s="21"/>
      <c r="R133" s="21"/>
      <c r="S133" s="21"/>
      <c r="U133" s="21"/>
      <c r="V133" s="21"/>
      <c r="X133" s="21"/>
      <c r="Y133" s="21"/>
      <c r="AA133" s="21"/>
      <c r="AB133" s="21"/>
    </row>
    <row r="134" spans="1:28" x14ac:dyDescent="0.2">
      <c r="A134" t="s">
        <v>582</v>
      </c>
      <c r="B134" t="s">
        <v>583</v>
      </c>
      <c r="C134">
        <v>630</v>
      </c>
      <c r="D134">
        <v>52</v>
      </c>
      <c r="E134" s="20">
        <f>'LA_Uptake_(65_yr_olds)'!$D134/'LA_Uptake_(65_yr_olds)'!$C134*100</f>
        <v>8.2539682539682531</v>
      </c>
      <c r="F134" s="21"/>
      <c r="G134" s="21"/>
      <c r="I134" s="21"/>
      <c r="J134" s="21"/>
      <c r="L134" s="21"/>
      <c r="M134" s="21"/>
      <c r="O134" s="21"/>
      <c r="P134" s="21"/>
      <c r="R134" s="21"/>
      <c r="S134" s="21"/>
      <c r="U134" s="21"/>
      <c r="V134" s="21"/>
      <c r="X134" s="21"/>
      <c r="Y134" s="21"/>
      <c r="AA134" s="21"/>
      <c r="AB134" s="21"/>
    </row>
    <row r="135" spans="1:28" x14ac:dyDescent="0.2">
      <c r="A135" t="s">
        <v>584</v>
      </c>
      <c r="B135" t="s">
        <v>585</v>
      </c>
      <c r="C135">
        <v>696</v>
      </c>
      <c r="D135">
        <v>89</v>
      </c>
      <c r="E135" s="20">
        <f>'LA_Uptake_(65_yr_olds)'!$D135/'LA_Uptake_(65_yr_olds)'!$C135*100</f>
        <v>12.787356321839081</v>
      </c>
      <c r="F135" s="21"/>
      <c r="G135" s="21"/>
      <c r="I135" s="21"/>
      <c r="J135" s="21"/>
      <c r="L135" s="21"/>
      <c r="M135" s="21"/>
      <c r="O135" s="21"/>
      <c r="P135" s="21"/>
      <c r="R135" s="21"/>
      <c r="S135" s="21"/>
      <c r="U135" s="21"/>
      <c r="V135" s="21"/>
      <c r="X135" s="21"/>
      <c r="Y135" s="21"/>
      <c r="AA135" s="21"/>
      <c r="AB135" s="21"/>
    </row>
    <row r="136" spans="1:28" x14ac:dyDescent="0.2">
      <c r="A136" t="s">
        <v>586</v>
      </c>
      <c r="B136" t="s">
        <v>587</v>
      </c>
      <c r="C136">
        <v>568</v>
      </c>
      <c r="D136">
        <v>23</v>
      </c>
      <c r="E136" s="20">
        <f>'LA_Uptake_(65_yr_olds)'!$D136/'LA_Uptake_(65_yr_olds)'!$C136*100</f>
        <v>4.0492957746478879</v>
      </c>
      <c r="F136" s="21"/>
      <c r="G136" s="21"/>
      <c r="I136" s="21"/>
      <c r="J136" s="21"/>
      <c r="L136" s="21"/>
      <c r="M136" s="21"/>
      <c r="O136" s="21"/>
      <c r="P136" s="21"/>
      <c r="R136" s="21"/>
      <c r="S136" s="21"/>
      <c r="U136" s="21"/>
      <c r="V136" s="21"/>
      <c r="X136" s="21"/>
      <c r="Y136" s="21"/>
      <c r="AA136" s="21"/>
      <c r="AB136" s="21"/>
    </row>
    <row r="137" spans="1:28" x14ac:dyDescent="0.2">
      <c r="A137" t="s">
        <v>588</v>
      </c>
      <c r="B137" t="s">
        <v>589</v>
      </c>
      <c r="C137">
        <v>1814</v>
      </c>
      <c r="D137">
        <v>360</v>
      </c>
      <c r="E137" s="20">
        <f>'LA_Uptake_(65_yr_olds)'!$D137/'LA_Uptake_(65_yr_olds)'!$C137*100</f>
        <v>19.845644983461963</v>
      </c>
      <c r="F137" s="21"/>
      <c r="G137" s="21"/>
      <c r="I137" s="21"/>
      <c r="J137" s="21"/>
      <c r="L137" s="21"/>
      <c r="M137" s="21"/>
      <c r="O137" s="21"/>
      <c r="P137" s="21"/>
      <c r="R137" s="21"/>
      <c r="S137" s="21"/>
      <c r="U137" s="21"/>
      <c r="V137" s="21"/>
      <c r="X137" s="21"/>
      <c r="Y137" s="21"/>
      <c r="AA137" s="21"/>
      <c r="AB137" s="21"/>
    </row>
    <row r="138" spans="1:28" x14ac:dyDescent="0.2">
      <c r="A138" t="s">
        <v>590</v>
      </c>
      <c r="B138" t="s">
        <v>591</v>
      </c>
      <c r="C138">
        <v>2671</v>
      </c>
      <c r="D138">
        <v>619</v>
      </c>
      <c r="E138" s="20">
        <f>'LA_Uptake_(65_yr_olds)'!$D138/'LA_Uptake_(65_yr_olds)'!$C138*100</f>
        <v>23.174840883564208</v>
      </c>
      <c r="F138" s="21"/>
      <c r="G138" s="21"/>
      <c r="I138" s="21"/>
      <c r="J138" s="21"/>
      <c r="L138" s="21"/>
      <c r="M138" s="21"/>
      <c r="O138" s="21"/>
      <c r="P138" s="21"/>
      <c r="R138" s="21"/>
      <c r="S138" s="21"/>
      <c r="U138" s="21"/>
      <c r="V138" s="21"/>
      <c r="X138" s="21"/>
      <c r="Y138" s="21"/>
      <c r="AA138" s="21"/>
      <c r="AB138" s="21"/>
    </row>
    <row r="139" spans="1:28" x14ac:dyDescent="0.2">
      <c r="A139" t="s">
        <v>592</v>
      </c>
      <c r="B139" t="s">
        <v>41</v>
      </c>
      <c r="C139">
        <v>2799</v>
      </c>
      <c r="D139">
        <v>626</v>
      </c>
      <c r="E139" s="20">
        <f>'LA_Uptake_(65_yr_olds)'!$D139/'LA_Uptake_(65_yr_olds)'!$C139*100</f>
        <v>22.365130403715614</v>
      </c>
      <c r="F139" s="21"/>
      <c r="G139" s="21"/>
      <c r="I139" s="21"/>
      <c r="J139" s="21"/>
      <c r="L139" s="21"/>
      <c r="M139" s="21"/>
      <c r="O139" s="21"/>
      <c r="P139" s="21"/>
      <c r="R139" s="21"/>
      <c r="S139" s="21"/>
      <c r="U139" s="21"/>
      <c r="V139" s="21"/>
      <c r="X139" s="21"/>
      <c r="Y139" s="21"/>
      <c r="AA139" s="21"/>
      <c r="AB139" s="21"/>
    </row>
    <row r="140" spans="1:28" x14ac:dyDescent="0.2">
      <c r="A140" t="s">
        <v>593</v>
      </c>
      <c r="B140" t="s">
        <v>594</v>
      </c>
      <c r="C140">
        <v>1812</v>
      </c>
      <c r="D140">
        <v>315</v>
      </c>
      <c r="E140" s="20">
        <f>'LA_Uptake_(65_yr_olds)'!$D140/'LA_Uptake_(65_yr_olds)'!$C140*100</f>
        <v>17.3841059602649</v>
      </c>
      <c r="F140" s="21"/>
      <c r="G140" s="21"/>
      <c r="I140" s="21"/>
      <c r="J140" s="21"/>
      <c r="L140" s="21"/>
      <c r="M140" s="21"/>
      <c r="O140" s="21"/>
      <c r="P140" s="21"/>
      <c r="R140" s="21"/>
      <c r="S140" s="21"/>
      <c r="U140" s="21"/>
      <c r="V140" s="21"/>
      <c r="X140" s="21"/>
      <c r="Y140" s="21"/>
      <c r="AA140" s="21"/>
      <c r="AB140" s="21"/>
    </row>
    <row r="141" spans="1:28" x14ac:dyDescent="0.2">
      <c r="A141" t="s">
        <v>595</v>
      </c>
      <c r="B141" t="s">
        <v>596</v>
      </c>
      <c r="C141">
        <v>4225</v>
      </c>
      <c r="D141">
        <v>692</v>
      </c>
      <c r="E141" s="20">
        <f>'LA_Uptake_(65_yr_olds)'!$D141/'LA_Uptake_(65_yr_olds)'!$C141*100</f>
        <v>16.378698224852069</v>
      </c>
      <c r="F141" s="21"/>
      <c r="G141" s="21"/>
      <c r="I141" s="21"/>
      <c r="J141" s="21"/>
      <c r="L141" s="21"/>
      <c r="M141" s="21"/>
      <c r="O141" s="21"/>
      <c r="P141" s="21"/>
      <c r="R141" s="21"/>
      <c r="S141" s="21"/>
      <c r="U141" s="21"/>
      <c r="V141" s="21"/>
      <c r="X141" s="21"/>
      <c r="Y141" s="21"/>
      <c r="AA141" s="21"/>
      <c r="AB141" s="21"/>
    </row>
    <row r="142" spans="1:28" x14ac:dyDescent="0.2">
      <c r="A142" t="s">
        <v>597</v>
      </c>
      <c r="B142" t="s">
        <v>598</v>
      </c>
      <c r="C142">
        <v>2101</v>
      </c>
      <c r="D142">
        <v>456</v>
      </c>
      <c r="E142" s="20">
        <f>'LA_Uptake_(65_yr_olds)'!$D142/'LA_Uptake_(65_yr_olds)'!$C142*100</f>
        <v>21.703950499762019</v>
      </c>
      <c r="F142" s="21"/>
      <c r="G142" s="21"/>
      <c r="I142" s="21"/>
      <c r="J142" s="21"/>
      <c r="L142" s="21"/>
      <c r="M142" s="21"/>
      <c r="O142" s="21"/>
      <c r="P142" s="21"/>
      <c r="R142" s="21"/>
      <c r="S142" s="21"/>
      <c r="U142" s="21"/>
      <c r="V142" s="21"/>
      <c r="X142" s="21"/>
      <c r="Y142" s="21"/>
      <c r="AA142" s="21"/>
      <c r="AB142" s="21"/>
    </row>
    <row r="143" spans="1:28" x14ac:dyDescent="0.2">
      <c r="A143" t="s">
        <v>599</v>
      </c>
      <c r="B143" t="s">
        <v>600</v>
      </c>
      <c r="C143">
        <v>4209</v>
      </c>
      <c r="D143">
        <v>729</v>
      </c>
      <c r="E143" s="20">
        <f>'LA_Uptake_(65_yr_olds)'!$D143/'LA_Uptake_(65_yr_olds)'!$C143*100</f>
        <v>17.320028510334996</v>
      </c>
      <c r="F143" s="21"/>
      <c r="G143" s="21"/>
      <c r="I143" s="21"/>
      <c r="J143" s="21"/>
      <c r="L143" s="21"/>
      <c r="M143" s="21"/>
      <c r="O143" s="21"/>
      <c r="P143" s="21"/>
      <c r="R143" s="21"/>
      <c r="S143" s="21"/>
      <c r="U143" s="21"/>
      <c r="V143" s="21"/>
      <c r="X143" s="21"/>
      <c r="Y143" s="21"/>
      <c r="AA143" s="21"/>
      <c r="AB143" s="21"/>
    </row>
    <row r="144" spans="1:28" x14ac:dyDescent="0.2">
      <c r="A144" t="s">
        <v>601</v>
      </c>
      <c r="B144" t="s">
        <v>602</v>
      </c>
      <c r="C144">
        <v>3248</v>
      </c>
      <c r="D144">
        <v>672</v>
      </c>
      <c r="E144" s="20">
        <f>'LA_Uptake_(65_yr_olds)'!$D144/'LA_Uptake_(65_yr_olds)'!$C144*100</f>
        <v>20.689655172413794</v>
      </c>
      <c r="F144" s="21"/>
      <c r="G144" s="21"/>
      <c r="I144" s="21"/>
      <c r="J144" s="21"/>
      <c r="L144" s="21"/>
      <c r="M144" s="21"/>
      <c r="O144" s="21"/>
      <c r="P144" s="21"/>
      <c r="R144" s="21"/>
      <c r="S144" s="21"/>
      <c r="U144" s="21"/>
      <c r="V144" s="21"/>
      <c r="X144" s="21"/>
      <c r="Y144" s="21"/>
      <c r="AA144" s="21"/>
      <c r="AB144" s="21"/>
    </row>
    <row r="145" spans="1:28" x14ac:dyDescent="0.2">
      <c r="A145" t="s">
        <v>603</v>
      </c>
      <c r="B145" t="s">
        <v>604</v>
      </c>
      <c r="C145">
        <v>4595</v>
      </c>
      <c r="D145" s="21">
        <v>718</v>
      </c>
      <c r="E145" s="20">
        <f>'LA_Uptake_(65_yr_olds)'!$D145/'LA_Uptake_(65_yr_olds)'!$C145*100</f>
        <v>15.625680087051141</v>
      </c>
      <c r="F145" s="21"/>
      <c r="G145" s="21"/>
      <c r="I145" s="21"/>
      <c r="J145" s="21"/>
      <c r="L145" s="21"/>
      <c r="M145" s="21"/>
      <c r="O145" s="21"/>
      <c r="P145" s="21"/>
      <c r="R145" s="21"/>
      <c r="S145" s="21"/>
      <c r="U145" s="21"/>
      <c r="V145" s="21"/>
      <c r="X145" s="21"/>
      <c r="Y145" s="21"/>
      <c r="AA145" s="21"/>
      <c r="AB145" s="21"/>
    </row>
    <row r="146" spans="1:28" x14ac:dyDescent="0.2">
      <c r="A146" t="s">
        <v>605</v>
      </c>
      <c r="B146" t="s">
        <v>606</v>
      </c>
      <c r="C146">
        <v>3765</v>
      </c>
      <c r="D146">
        <v>575</v>
      </c>
      <c r="E146" s="20">
        <f>'LA_Uptake_(65_yr_olds)'!$D146/'LA_Uptake_(65_yr_olds)'!$C146*100</f>
        <v>15.272244355909695</v>
      </c>
      <c r="F146" s="21"/>
      <c r="G146" s="21"/>
      <c r="I146" s="21"/>
      <c r="J146" s="21"/>
      <c r="L146" s="21"/>
      <c r="M146" s="21"/>
      <c r="O146" s="21"/>
      <c r="P146" s="21"/>
      <c r="R146" s="21"/>
      <c r="S146" s="21"/>
      <c r="U146" s="21"/>
      <c r="V146" s="21"/>
      <c r="X146" s="21"/>
      <c r="Y146" s="21"/>
      <c r="AA146" s="21"/>
      <c r="AB146" s="21"/>
    </row>
    <row r="147" spans="1:28" x14ac:dyDescent="0.2">
      <c r="A147" t="s">
        <v>607</v>
      </c>
      <c r="B147" t="s">
        <v>608</v>
      </c>
      <c r="C147">
        <v>2162</v>
      </c>
      <c r="D147">
        <v>366</v>
      </c>
      <c r="E147" s="20">
        <f>'LA_Uptake_(65_yr_olds)'!$D147/'LA_Uptake_(65_yr_olds)'!$C147*100</f>
        <v>16.928769657724331</v>
      </c>
      <c r="F147" s="21"/>
      <c r="G147" s="21"/>
      <c r="I147" s="21"/>
      <c r="J147" s="21"/>
      <c r="L147" s="21"/>
      <c r="M147" s="21"/>
      <c r="O147" s="21"/>
      <c r="P147" s="21"/>
      <c r="R147" s="21"/>
      <c r="S147" s="21"/>
      <c r="U147" s="21"/>
      <c r="V147" s="21"/>
      <c r="X147" s="21"/>
      <c r="Y147" s="21"/>
      <c r="AA147" s="21"/>
      <c r="AB147" s="21"/>
    </row>
    <row r="148" spans="1:28" x14ac:dyDescent="0.2">
      <c r="A148" t="s">
        <v>609</v>
      </c>
      <c r="B148" t="s">
        <v>43</v>
      </c>
      <c r="C148">
        <v>2505</v>
      </c>
      <c r="D148">
        <v>483</v>
      </c>
      <c r="E148" s="20">
        <f>'LA_Uptake_(65_yr_olds)'!$D148/'LA_Uptake_(65_yr_olds)'!$C148*100</f>
        <v>19.281437125748504</v>
      </c>
      <c r="F148" s="21"/>
      <c r="G148" s="21"/>
      <c r="I148" s="21"/>
      <c r="J148" s="21"/>
      <c r="L148" s="21"/>
      <c r="M148" s="21"/>
      <c r="O148" s="21"/>
      <c r="P148" s="21"/>
      <c r="R148" s="21"/>
      <c r="S148" s="21"/>
      <c r="U148" s="21"/>
      <c r="V148" s="21"/>
      <c r="X148" s="21"/>
      <c r="Y148" s="21"/>
      <c r="AA148" s="21"/>
      <c r="AB148" s="21"/>
    </row>
    <row r="149" spans="1:28" x14ac:dyDescent="0.2">
      <c r="A149" t="s">
        <v>610</v>
      </c>
      <c r="B149" t="s">
        <v>611</v>
      </c>
      <c r="C149">
        <v>2770</v>
      </c>
      <c r="D149">
        <v>592</v>
      </c>
      <c r="E149" s="20">
        <f>'LA_Uptake_(65_yr_olds)'!$D149/'LA_Uptake_(65_yr_olds)'!$C149*100</f>
        <v>21.371841155234659</v>
      </c>
      <c r="F149" s="21"/>
      <c r="G149" s="21"/>
      <c r="I149" s="21"/>
      <c r="J149" s="21"/>
      <c r="L149" s="21"/>
      <c r="M149" s="21"/>
      <c r="O149" s="21"/>
      <c r="P149" s="21"/>
      <c r="R149" s="21"/>
      <c r="S149" s="21"/>
      <c r="U149" s="21"/>
      <c r="V149" s="21"/>
      <c r="X149" s="21"/>
      <c r="Y149" s="21"/>
      <c r="AA149" s="21"/>
      <c r="AB149" s="21"/>
    </row>
    <row r="150" spans="1:28" x14ac:dyDescent="0.2">
      <c r="A150" t="s">
        <v>612</v>
      </c>
      <c r="B150" t="s">
        <v>613</v>
      </c>
      <c r="C150">
        <v>2462</v>
      </c>
      <c r="D150">
        <v>436</v>
      </c>
      <c r="E150" s="20">
        <f>'LA_Uptake_(65_yr_olds)'!$D150/'LA_Uptake_(65_yr_olds)'!$C150*100</f>
        <v>17.709179528838341</v>
      </c>
      <c r="F150" s="21"/>
      <c r="G150" s="21"/>
      <c r="I150" s="21"/>
      <c r="J150" s="21"/>
      <c r="L150" s="21"/>
      <c r="M150" s="21"/>
      <c r="O150" s="21"/>
      <c r="P150" s="21"/>
      <c r="R150" s="21"/>
      <c r="S150" s="21"/>
      <c r="U150" s="21"/>
      <c r="V150" s="21"/>
      <c r="X150" s="21"/>
      <c r="Y150" s="21"/>
      <c r="AA150" s="21"/>
      <c r="AB150" s="21"/>
    </row>
    <row r="151" spans="1:28" x14ac:dyDescent="0.2">
      <c r="A151" t="s">
        <v>614</v>
      </c>
      <c r="B151" t="s">
        <v>615</v>
      </c>
      <c r="C151">
        <v>2066</v>
      </c>
      <c r="D151">
        <v>389</v>
      </c>
      <c r="E151" s="20">
        <f>'LA_Uptake_(65_yr_olds)'!$D151/'LA_Uptake_(65_yr_olds)'!$C151*100</f>
        <v>18.82865440464666</v>
      </c>
      <c r="F151" s="21"/>
      <c r="G151" s="21"/>
      <c r="I151" s="21"/>
      <c r="J151" s="21"/>
      <c r="L151" s="21"/>
      <c r="M151" s="21"/>
      <c r="O151" s="21"/>
      <c r="P151" s="21"/>
      <c r="R151" s="21"/>
      <c r="S151" s="21"/>
      <c r="U151" s="21"/>
      <c r="V151" s="21"/>
      <c r="X151" s="21"/>
      <c r="Y151" s="21"/>
      <c r="AA151" s="21"/>
      <c r="AB151" s="21"/>
    </row>
    <row r="152" spans="1:28" x14ac:dyDescent="0.2">
      <c r="A152" t="s">
        <v>616</v>
      </c>
      <c r="B152" t="s">
        <v>617</v>
      </c>
      <c r="C152">
        <v>2571</v>
      </c>
      <c r="D152">
        <v>395</v>
      </c>
      <c r="E152" s="20">
        <f>'LA_Uptake_(65_yr_olds)'!$D152/'LA_Uptake_(65_yr_olds)'!$C152*100</f>
        <v>15.363671723064956</v>
      </c>
      <c r="F152" s="21"/>
      <c r="G152" s="21"/>
      <c r="I152" s="21"/>
      <c r="J152" s="21"/>
      <c r="L152" s="21"/>
      <c r="M152" s="21"/>
      <c r="O152" s="21"/>
      <c r="P152" s="21"/>
      <c r="R152" s="21"/>
      <c r="S152" s="21"/>
      <c r="U152" s="21"/>
      <c r="V152" s="21"/>
      <c r="X152" s="21"/>
      <c r="Y152" s="21"/>
      <c r="AA152" s="21"/>
      <c r="AB152" s="21"/>
    </row>
    <row r="153" spans="1:28" x14ac:dyDescent="0.2">
      <c r="A153" t="s">
        <v>618</v>
      </c>
      <c r="B153" t="s">
        <v>619</v>
      </c>
      <c r="C153">
        <v>2466</v>
      </c>
      <c r="D153">
        <v>654</v>
      </c>
      <c r="E153" s="20">
        <f>'LA_Uptake_(65_yr_olds)'!$D153/'LA_Uptake_(65_yr_olds)'!$C153*100</f>
        <v>26.520681265206814</v>
      </c>
      <c r="F153" s="21"/>
      <c r="G153" s="21"/>
      <c r="I153" s="21"/>
      <c r="J153" s="21"/>
      <c r="L153" s="21"/>
      <c r="M153" s="21"/>
      <c r="O153" s="21"/>
      <c r="P153" s="21"/>
      <c r="R153" s="21"/>
      <c r="S153" s="21"/>
      <c r="U153" s="21"/>
      <c r="V153" s="21"/>
      <c r="X153" s="21"/>
      <c r="Y153" s="21"/>
      <c r="AA153" s="21"/>
      <c r="AB153" s="21"/>
    </row>
    <row r="154" spans="1:28" x14ac:dyDescent="0.2">
      <c r="A154" t="s">
        <v>620</v>
      </c>
      <c r="B154" t="s">
        <v>621</v>
      </c>
      <c r="C154">
        <v>3278</v>
      </c>
      <c r="D154">
        <v>594</v>
      </c>
      <c r="E154" s="20">
        <f>'LA_Uptake_(65_yr_olds)'!$D154/'LA_Uptake_(65_yr_olds)'!$C154*100</f>
        <v>18.120805369127517</v>
      </c>
      <c r="F154" s="21"/>
      <c r="G154" s="21"/>
      <c r="I154" s="21"/>
      <c r="J154" s="21"/>
      <c r="L154" s="21"/>
      <c r="M154" s="21"/>
      <c r="O154" s="21"/>
      <c r="P154" s="21"/>
      <c r="R154" s="21"/>
      <c r="S154" s="21"/>
      <c r="U154" s="21"/>
      <c r="V154" s="21"/>
      <c r="X154" s="21"/>
      <c r="Y154" s="21"/>
      <c r="AA154" s="21"/>
      <c r="AB154" s="21"/>
    </row>
    <row r="155" spans="1:28" x14ac:dyDescent="0.2">
      <c r="A155" t="s">
        <v>622</v>
      </c>
      <c r="B155" t="s">
        <v>623</v>
      </c>
      <c r="C155">
        <v>1753</v>
      </c>
      <c r="D155">
        <v>372</v>
      </c>
      <c r="E155" s="20">
        <f>'LA_Uptake_(65_yr_olds)'!$D155/'LA_Uptake_(65_yr_olds)'!$C155*100</f>
        <v>21.220764403879063</v>
      </c>
      <c r="F155" s="21"/>
      <c r="G155" s="21"/>
      <c r="I155" s="21"/>
      <c r="J155" s="21"/>
      <c r="L155" s="21"/>
      <c r="M155" s="21"/>
      <c r="O155" s="21"/>
      <c r="P155" s="21"/>
      <c r="R155" s="21"/>
      <c r="S155" s="21"/>
      <c r="U155" s="21"/>
      <c r="V155" s="21"/>
      <c r="X155" s="21"/>
      <c r="Y155" s="21"/>
      <c r="AA155" s="21"/>
      <c r="AB155" s="21"/>
    </row>
    <row r="156" spans="1:28" x14ac:dyDescent="0.2">
      <c r="A156" t="s">
        <v>624</v>
      </c>
      <c r="B156" t="s">
        <v>625</v>
      </c>
      <c r="C156">
        <v>2592</v>
      </c>
      <c r="D156">
        <v>480</v>
      </c>
      <c r="E156" s="20">
        <f>'LA_Uptake_(65_yr_olds)'!$D156/'LA_Uptake_(65_yr_olds)'!$C156*100</f>
        <v>18.518518518518519</v>
      </c>
      <c r="F156" s="21"/>
      <c r="G156" s="21"/>
      <c r="I156" s="21"/>
      <c r="J156" s="21"/>
      <c r="L156" s="21"/>
      <c r="M156" s="21"/>
      <c r="O156" s="21"/>
      <c r="P156" s="21"/>
      <c r="R156" s="21"/>
      <c r="S156" s="21"/>
      <c r="U156" s="21"/>
      <c r="V156" s="21"/>
      <c r="X156" s="21"/>
      <c r="Y156" s="21"/>
      <c r="AA156" s="21"/>
      <c r="AB156" s="21"/>
    </row>
    <row r="157" spans="1:28" x14ac:dyDescent="0.2">
      <c r="A157" t="s">
        <v>626</v>
      </c>
      <c r="B157" t="s">
        <v>627</v>
      </c>
      <c r="C157">
        <v>1799</v>
      </c>
      <c r="D157">
        <v>325</v>
      </c>
      <c r="E157" s="20">
        <f>'LA_Uptake_(65_yr_olds)'!$D157/'LA_Uptake_(65_yr_olds)'!$C157*100</f>
        <v>18.065591995553085</v>
      </c>
      <c r="F157" s="21"/>
      <c r="G157" s="21"/>
      <c r="I157" s="21"/>
      <c r="J157" s="21"/>
      <c r="L157" s="21"/>
      <c r="M157" s="21"/>
      <c r="O157" s="21"/>
      <c r="P157" s="21"/>
      <c r="R157" s="21"/>
      <c r="S157" s="21"/>
      <c r="U157" s="21"/>
      <c r="V157" s="21"/>
      <c r="X157" s="21"/>
      <c r="Y157" s="21"/>
      <c r="AA157" s="21"/>
      <c r="AB157" s="21"/>
    </row>
    <row r="158" spans="1:28" ht="15.75" x14ac:dyDescent="0.25">
      <c r="A158" s="13" t="s">
        <v>106</v>
      </c>
      <c r="B158" s="13" t="s">
        <v>106</v>
      </c>
      <c r="C158" s="22">
        <f>SUM(C5:C157)</f>
        <v>159366</v>
      </c>
      <c r="D158" s="22">
        <f>SUM(D5:D157)</f>
        <v>25801</v>
      </c>
      <c r="E158" s="23">
        <f>'LA_Uptake_(65_yr_olds)'!$D158/'LA_Uptake_(65_yr_olds)'!$C158*100</f>
        <v>16.189776991328138</v>
      </c>
      <c r="F158" s="21"/>
      <c r="G158" s="21"/>
      <c r="I158" s="21"/>
      <c r="J158" s="21"/>
      <c r="L158" s="21"/>
      <c r="M158" s="21"/>
      <c r="O158" s="21"/>
      <c r="P158" s="21"/>
      <c r="R158" s="21"/>
      <c r="S158" s="21"/>
      <c r="U158" s="21"/>
      <c r="V158" s="21"/>
      <c r="X158" s="21"/>
      <c r="Y158" s="21"/>
      <c r="AA158" s="21"/>
      <c r="AB158"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12"/>
  <sheetViews>
    <sheetView workbookViewId="0"/>
  </sheetViews>
  <sheetFormatPr defaultColWidth="11.21875" defaultRowHeight="15" x14ac:dyDescent="0.2"/>
  <cols>
    <col min="1" max="1" width="11.21875" customWidth="1"/>
    <col min="2" max="2" width="41.33203125" customWidth="1"/>
    <col min="3" max="3" width="22.33203125" customWidth="1"/>
    <col min="4" max="4" width="47.5546875" customWidth="1"/>
    <col min="5" max="5" width="40.77734375" customWidth="1"/>
    <col min="6" max="6" width="11.21875" customWidth="1"/>
  </cols>
  <sheetData>
    <row r="1" spans="1:28" ht="20.25" x14ac:dyDescent="0.3">
      <c r="A1" s="16" t="s">
        <v>14</v>
      </c>
      <c r="B1" s="11"/>
      <c r="C1" s="11"/>
      <c r="D1" s="11"/>
      <c r="E1" s="11"/>
    </row>
    <row r="2" spans="1:28" ht="18" x14ac:dyDescent="0.25">
      <c r="A2" s="17" t="s">
        <v>628</v>
      </c>
      <c r="B2" s="18"/>
      <c r="C2" s="18"/>
      <c r="D2" s="18"/>
      <c r="E2" s="18"/>
    </row>
    <row r="3" spans="1:28" x14ac:dyDescent="0.2">
      <c r="A3" t="s">
        <v>16</v>
      </c>
    </row>
    <row r="4" spans="1:28" ht="15.75" x14ac:dyDescent="0.25">
      <c r="A4" s="13" t="s">
        <v>17</v>
      </c>
      <c r="B4" s="13" t="s">
        <v>18</v>
      </c>
      <c r="C4" s="19" t="s">
        <v>629</v>
      </c>
      <c r="D4" s="19" t="s">
        <v>630</v>
      </c>
      <c r="E4" s="19" t="s">
        <v>712</v>
      </c>
    </row>
    <row r="5" spans="1:28" x14ac:dyDescent="0.2">
      <c r="A5" t="s">
        <v>22</v>
      </c>
      <c r="B5" t="s">
        <v>23</v>
      </c>
      <c r="C5" s="24">
        <v>4313</v>
      </c>
      <c r="D5" s="24">
        <v>974</v>
      </c>
      <c r="E5" s="20">
        <f>'ICB_Uptake_(70_yr_olds)'!$D5/'ICB_Uptake_(70_yr_olds)'!$C5*100</f>
        <v>22.582888940412708</v>
      </c>
      <c r="F5" s="21"/>
      <c r="G5" s="21"/>
      <c r="I5" s="21"/>
      <c r="J5" s="21"/>
      <c r="L5" s="21"/>
      <c r="M5" s="21"/>
      <c r="O5" s="21"/>
      <c r="P5" s="21"/>
      <c r="R5" s="21"/>
      <c r="S5" s="21"/>
      <c r="U5" s="21"/>
      <c r="V5" s="21"/>
      <c r="X5" s="21"/>
      <c r="Y5" s="21"/>
      <c r="AA5" s="21"/>
      <c r="AB5" s="21"/>
    </row>
    <row r="6" spans="1:28" x14ac:dyDescent="0.2">
      <c r="A6" t="s">
        <v>24</v>
      </c>
      <c r="B6" t="s">
        <v>25</v>
      </c>
      <c r="C6" s="24">
        <v>3123</v>
      </c>
      <c r="D6" s="24">
        <v>766</v>
      </c>
      <c r="E6" s="20">
        <f>'ICB_Uptake_(70_yr_olds)'!$D6/'ICB_Uptake_(70_yr_olds)'!$C6*100</f>
        <v>24.527697726544989</v>
      </c>
      <c r="F6" s="21"/>
      <c r="G6" s="21"/>
      <c r="I6" s="21"/>
      <c r="J6" s="21"/>
      <c r="L6" s="21"/>
      <c r="M6" s="21"/>
      <c r="O6" s="21"/>
      <c r="P6" s="21"/>
      <c r="R6" s="21"/>
      <c r="S6" s="21"/>
      <c r="U6" s="21"/>
      <c r="V6" s="21"/>
      <c r="X6" s="21"/>
      <c r="Y6" s="21"/>
      <c r="AA6" s="21"/>
      <c r="AB6" s="21"/>
    </row>
    <row r="7" spans="1:28" x14ac:dyDescent="0.2">
      <c r="A7" t="s">
        <v>26</v>
      </c>
      <c r="B7" t="s">
        <v>27</v>
      </c>
      <c r="C7" s="24">
        <v>2150</v>
      </c>
      <c r="D7" s="24">
        <v>606</v>
      </c>
      <c r="E7" s="20">
        <f>'ICB_Uptake_(70_yr_olds)'!$D7/'ICB_Uptake_(70_yr_olds)'!$C7*100</f>
        <v>28.186046511627904</v>
      </c>
      <c r="F7" s="21"/>
      <c r="G7" s="21"/>
      <c r="I7" s="21"/>
      <c r="J7" s="21"/>
      <c r="L7" s="21"/>
      <c r="M7" s="21"/>
      <c r="O7" s="21"/>
      <c r="P7" s="21"/>
      <c r="R7" s="21"/>
      <c r="S7" s="21"/>
      <c r="U7" s="21"/>
      <c r="V7" s="21"/>
      <c r="X7" s="21"/>
      <c r="Y7" s="21"/>
      <c r="AA7" s="21"/>
      <c r="AB7" s="21"/>
    </row>
    <row r="8" spans="1:28" x14ac:dyDescent="0.2">
      <c r="A8" t="s">
        <v>28</v>
      </c>
      <c r="B8" t="s">
        <v>29</v>
      </c>
      <c r="C8" s="24">
        <v>2748</v>
      </c>
      <c r="D8" s="24">
        <v>679</v>
      </c>
      <c r="E8" s="20">
        <f>'ICB_Uptake_(70_yr_olds)'!$D8/'ICB_Uptake_(70_yr_olds)'!$C8*100</f>
        <v>24.708879184861718</v>
      </c>
      <c r="F8" s="21"/>
      <c r="G8" s="21"/>
      <c r="I8" s="21"/>
      <c r="J8" s="21"/>
      <c r="L8" s="21"/>
      <c r="M8" s="21"/>
      <c r="O8" s="21"/>
      <c r="P8" s="21"/>
      <c r="R8" s="21"/>
      <c r="S8" s="21"/>
      <c r="U8" s="21"/>
      <c r="V8" s="21"/>
      <c r="X8" s="21"/>
      <c r="Y8" s="21"/>
      <c r="AA8" s="21"/>
      <c r="AB8" s="21"/>
    </row>
    <row r="9" spans="1:28" x14ac:dyDescent="0.2">
      <c r="A9" t="s">
        <v>30</v>
      </c>
      <c r="B9" t="s">
        <v>31</v>
      </c>
      <c r="C9" s="24">
        <v>2076</v>
      </c>
      <c r="D9" s="24">
        <v>496</v>
      </c>
      <c r="E9" s="20">
        <f>'ICB_Uptake_(70_yr_olds)'!$D9/'ICB_Uptake_(70_yr_olds)'!$C9*100</f>
        <v>23.892100192678228</v>
      </c>
      <c r="F9" s="21"/>
      <c r="G9" s="21"/>
      <c r="I9" s="21"/>
      <c r="J9" s="21"/>
      <c r="L9" s="21"/>
      <c r="M9" s="21"/>
      <c r="O9" s="21"/>
      <c r="P9" s="21"/>
      <c r="R9" s="21"/>
      <c r="S9" s="21"/>
      <c r="U9" s="21"/>
      <c r="V9" s="21"/>
      <c r="X9" s="21"/>
      <c r="Y9" s="21"/>
      <c r="AA9" s="21"/>
      <c r="AB9" s="21"/>
    </row>
    <row r="10" spans="1:28" x14ac:dyDescent="0.2">
      <c r="A10" t="s">
        <v>32</v>
      </c>
      <c r="B10" t="s">
        <v>33</v>
      </c>
      <c r="C10" s="24">
        <v>2631</v>
      </c>
      <c r="D10" s="24">
        <v>488</v>
      </c>
      <c r="E10" s="20">
        <f>'ICB_Uptake_(70_yr_olds)'!$D10/'ICB_Uptake_(70_yr_olds)'!$C10*100</f>
        <v>18.548080577727099</v>
      </c>
      <c r="F10" s="21"/>
      <c r="G10" s="21"/>
      <c r="I10" s="21"/>
      <c r="J10" s="21"/>
      <c r="L10" s="21"/>
      <c r="M10" s="21"/>
      <c r="O10" s="21"/>
      <c r="P10" s="21"/>
      <c r="R10" s="21"/>
      <c r="S10" s="21"/>
      <c r="U10" s="21"/>
      <c r="V10" s="21"/>
      <c r="X10" s="21"/>
      <c r="Y10" s="21"/>
      <c r="AA10" s="21"/>
      <c r="AB10" s="21"/>
    </row>
    <row r="11" spans="1:28" x14ac:dyDescent="0.2">
      <c r="A11" t="s">
        <v>34</v>
      </c>
      <c r="B11" t="s">
        <v>35</v>
      </c>
      <c r="C11" s="24">
        <v>7932</v>
      </c>
      <c r="D11" s="24">
        <v>2139</v>
      </c>
      <c r="E11" s="20">
        <f>'ICB_Uptake_(70_yr_olds)'!$D11/'ICB_Uptake_(70_yr_olds)'!$C11*100</f>
        <v>26.966717095310138</v>
      </c>
      <c r="F11" s="21"/>
      <c r="G11" s="21"/>
      <c r="I11" s="21"/>
      <c r="J11" s="21"/>
      <c r="L11" s="21"/>
      <c r="M11" s="21"/>
      <c r="O11" s="21"/>
      <c r="P11" s="21"/>
      <c r="R11" s="21"/>
      <c r="S11" s="21"/>
      <c r="U11" s="21"/>
      <c r="V11" s="21"/>
      <c r="X11" s="21"/>
      <c r="Y11" s="21"/>
      <c r="AA11" s="21"/>
      <c r="AB11" s="21"/>
    </row>
    <row r="12" spans="1:28" x14ac:dyDescent="0.2">
      <c r="A12" t="s">
        <v>36</v>
      </c>
      <c r="B12" t="s">
        <v>37</v>
      </c>
      <c r="C12" s="24">
        <v>2686</v>
      </c>
      <c r="D12" s="24">
        <v>875</v>
      </c>
      <c r="E12" s="20">
        <f>'ICB_Uptake_(70_yr_olds)'!$D12/'ICB_Uptake_(70_yr_olds)'!$C12*100</f>
        <v>32.576321667907671</v>
      </c>
      <c r="F12" s="21"/>
      <c r="G12" s="21"/>
      <c r="I12" s="21"/>
      <c r="J12" s="21"/>
      <c r="L12" s="21"/>
      <c r="M12" s="21"/>
      <c r="O12" s="21"/>
      <c r="P12" s="21"/>
      <c r="R12" s="21"/>
      <c r="S12" s="21"/>
      <c r="U12" s="21"/>
      <c r="V12" s="21"/>
      <c r="X12" s="21"/>
      <c r="Y12" s="21"/>
      <c r="AA12" s="21"/>
      <c r="AB12" s="21"/>
    </row>
    <row r="13" spans="1:28" x14ac:dyDescent="0.2">
      <c r="A13" t="s">
        <v>38</v>
      </c>
      <c r="B13" t="s">
        <v>39</v>
      </c>
      <c r="C13" s="24">
        <v>2670</v>
      </c>
      <c r="D13" s="24">
        <v>846</v>
      </c>
      <c r="E13" s="20">
        <f>'ICB_Uptake_(70_yr_olds)'!$D13/'ICB_Uptake_(70_yr_olds)'!$C13*100</f>
        <v>31.685393258426963</v>
      </c>
      <c r="F13" s="21"/>
      <c r="G13" s="21"/>
      <c r="I13" s="21"/>
      <c r="J13" s="21"/>
      <c r="L13" s="21"/>
      <c r="M13" s="21"/>
      <c r="O13" s="21"/>
      <c r="P13" s="21"/>
      <c r="R13" s="21"/>
      <c r="S13" s="21"/>
      <c r="U13" s="21"/>
      <c r="V13" s="21"/>
      <c r="X13" s="21"/>
      <c r="Y13" s="21"/>
      <c r="AA13" s="21"/>
      <c r="AB13" s="21"/>
    </row>
    <row r="14" spans="1:28" x14ac:dyDescent="0.2">
      <c r="A14" t="s">
        <v>40</v>
      </c>
      <c r="B14" t="s">
        <v>41</v>
      </c>
      <c r="C14" s="24">
        <v>3447</v>
      </c>
      <c r="D14" s="24">
        <v>1021</v>
      </c>
      <c r="E14" s="20">
        <f>'ICB_Uptake_(70_yr_olds)'!$D14/'ICB_Uptake_(70_yr_olds)'!$C14*100</f>
        <v>29.619959384972439</v>
      </c>
      <c r="F14" s="21"/>
      <c r="G14" s="21"/>
      <c r="I14" s="21"/>
      <c r="J14" s="21"/>
      <c r="L14" s="21"/>
      <c r="M14" s="21"/>
      <c r="O14" s="21"/>
      <c r="P14" s="21"/>
      <c r="R14" s="21"/>
      <c r="S14" s="21"/>
      <c r="U14" s="21"/>
      <c r="V14" s="21"/>
      <c r="X14" s="21"/>
      <c r="Y14" s="21"/>
      <c r="AA14" s="21"/>
      <c r="AB14" s="21"/>
    </row>
    <row r="15" spans="1:28" x14ac:dyDescent="0.2">
      <c r="A15" t="s">
        <v>42</v>
      </c>
      <c r="B15" t="s">
        <v>43</v>
      </c>
      <c r="C15" s="24">
        <v>2263</v>
      </c>
      <c r="D15" s="24">
        <v>750</v>
      </c>
      <c r="E15" s="20">
        <f>'ICB_Uptake_(70_yr_olds)'!$D15/'ICB_Uptake_(70_yr_olds)'!$C15*100</f>
        <v>33.141847105612023</v>
      </c>
      <c r="F15" s="21"/>
      <c r="G15" s="21"/>
      <c r="I15" s="21"/>
      <c r="J15" s="21"/>
      <c r="L15" s="21"/>
      <c r="M15" s="21"/>
      <c r="O15" s="21"/>
      <c r="P15" s="21"/>
      <c r="R15" s="21"/>
      <c r="S15" s="21"/>
      <c r="U15" s="21"/>
      <c r="V15" s="21"/>
      <c r="X15" s="21"/>
      <c r="Y15" s="21"/>
      <c r="AA15" s="21"/>
      <c r="AB15" s="21"/>
    </row>
    <row r="16" spans="1:28" x14ac:dyDescent="0.2">
      <c r="A16" t="s">
        <v>44</v>
      </c>
      <c r="B16" t="s">
        <v>45</v>
      </c>
      <c r="C16" s="24">
        <v>2538</v>
      </c>
      <c r="D16" s="24">
        <v>602</v>
      </c>
      <c r="E16" s="20">
        <f>'ICB_Uptake_(70_yr_olds)'!$D16/'ICB_Uptake_(70_yr_olds)'!$C16*100</f>
        <v>23.71946414499606</v>
      </c>
      <c r="F16" s="21"/>
      <c r="G16" s="21"/>
      <c r="I16" s="21"/>
      <c r="J16" s="21"/>
      <c r="L16" s="21"/>
      <c r="M16" s="21"/>
      <c r="O16" s="21"/>
      <c r="P16" s="21"/>
      <c r="R16" s="21"/>
      <c r="S16" s="21"/>
      <c r="U16" s="21"/>
      <c r="V16" s="21"/>
      <c r="X16" s="21"/>
      <c r="Y16" s="21"/>
      <c r="AA16" s="21"/>
      <c r="AB16" s="21"/>
    </row>
    <row r="17" spans="1:28" x14ac:dyDescent="0.2">
      <c r="A17" t="s">
        <v>46</v>
      </c>
      <c r="B17" t="s">
        <v>47</v>
      </c>
      <c r="C17" s="24">
        <v>3034</v>
      </c>
      <c r="D17" s="24">
        <v>462</v>
      </c>
      <c r="E17" s="20">
        <f>'ICB_Uptake_(70_yr_olds)'!$D17/'ICB_Uptake_(70_yr_olds)'!$C17*100</f>
        <v>15.227422544495713</v>
      </c>
      <c r="F17" s="21"/>
      <c r="G17" s="21"/>
      <c r="I17" s="21"/>
      <c r="J17" s="21"/>
      <c r="L17" s="21"/>
      <c r="M17" s="21"/>
      <c r="O17" s="21"/>
      <c r="P17" s="21"/>
      <c r="R17" s="21"/>
      <c r="S17" s="21"/>
      <c r="U17" s="21"/>
      <c r="V17" s="21"/>
      <c r="X17" s="21"/>
      <c r="Y17" s="21"/>
      <c r="AA17" s="21"/>
      <c r="AB17" s="21"/>
    </row>
    <row r="18" spans="1:28" x14ac:dyDescent="0.2">
      <c r="A18" t="s">
        <v>48</v>
      </c>
      <c r="B18" t="s">
        <v>49</v>
      </c>
      <c r="C18" s="24">
        <v>4653</v>
      </c>
      <c r="D18" s="24">
        <v>1089</v>
      </c>
      <c r="E18" s="20">
        <f>'ICB_Uptake_(70_yr_olds)'!$D18/'ICB_Uptake_(70_yr_olds)'!$C18*100</f>
        <v>23.404255319148938</v>
      </c>
      <c r="F18" s="21"/>
      <c r="G18" s="21"/>
      <c r="I18" s="21"/>
      <c r="J18" s="21"/>
      <c r="L18" s="21"/>
      <c r="M18" s="21"/>
      <c r="O18" s="21"/>
      <c r="P18" s="21"/>
      <c r="R18" s="21"/>
      <c r="S18" s="21"/>
      <c r="U18" s="21"/>
      <c r="V18" s="21"/>
      <c r="X18" s="21"/>
      <c r="Y18" s="21"/>
      <c r="AA18" s="21"/>
      <c r="AB18" s="21"/>
    </row>
    <row r="19" spans="1:28" x14ac:dyDescent="0.2">
      <c r="A19" t="s">
        <v>50</v>
      </c>
      <c r="B19" t="s">
        <v>51</v>
      </c>
      <c r="C19" s="24">
        <v>3397</v>
      </c>
      <c r="D19" s="24">
        <v>878</v>
      </c>
      <c r="E19" s="20">
        <f>'ICB_Uptake_(70_yr_olds)'!$D19/'ICB_Uptake_(70_yr_olds)'!$C19*100</f>
        <v>25.846335001471886</v>
      </c>
      <c r="F19" s="21"/>
      <c r="G19" s="21"/>
      <c r="I19" s="21"/>
      <c r="J19" s="21"/>
      <c r="L19" s="21"/>
      <c r="M19" s="21"/>
      <c r="O19" s="21"/>
      <c r="P19" s="21"/>
      <c r="R19" s="21"/>
      <c r="S19" s="21"/>
      <c r="U19" s="21"/>
      <c r="V19" s="21"/>
      <c r="X19" s="21"/>
      <c r="Y19" s="21"/>
      <c r="AA19" s="21"/>
      <c r="AB19" s="21"/>
    </row>
    <row r="20" spans="1:28" x14ac:dyDescent="0.2">
      <c r="A20" t="s">
        <v>52</v>
      </c>
      <c r="B20" t="s">
        <v>53</v>
      </c>
      <c r="C20" s="24">
        <v>2969</v>
      </c>
      <c r="D20" s="24">
        <v>445</v>
      </c>
      <c r="E20" s="20">
        <f>'ICB_Uptake_(70_yr_olds)'!$D20/'ICB_Uptake_(70_yr_olds)'!$C20*100</f>
        <v>14.988211519029976</v>
      </c>
      <c r="F20" s="21"/>
      <c r="G20" s="21"/>
      <c r="I20" s="21"/>
      <c r="J20" s="21"/>
      <c r="L20" s="21"/>
      <c r="M20" s="21"/>
      <c r="O20" s="21"/>
      <c r="P20" s="21"/>
      <c r="R20" s="21"/>
      <c r="S20" s="21"/>
      <c r="U20" s="21"/>
      <c r="V20" s="21"/>
      <c r="X20" s="21"/>
      <c r="Y20" s="21"/>
      <c r="AA20" s="21"/>
      <c r="AB20" s="21"/>
    </row>
    <row r="21" spans="1:28" x14ac:dyDescent="0.2">
      <c r="A21" t="s">
        <v>54</v>
      </c>
      <c r="B21" t="s">
        <v>55</v>
      </c>
      <c r="C21" s="24">
        <v>2732</v>
      </c>
      <c r="D21" s="24">
        <v>351</v>
      </c>
      <c r="E21" s="20">
        <f>'ICB_Uptake_(70_yr_olds)'!$D21/'ICB_Uptake_(70_yr_olds)'!$C21*100</f>
        <v>12.847730600292826</v>
      </c>
      <c r="F21" s="21"/>
      <c r="G21" s="21"/>
      <c r="I21" s="21"/>
      <c r="J21" s="21"/>
      <c r="L21" s="21"/>
      <c r="M21" s="21"/>
      <c r="O21" s="21"/>
      <c r="P21" s="21"/>
      <c r="R21" s="21"/>
      <c r="S21" s="21"/>
      <c r="U21" s="21"/>
      <c r="V21" s="21"/>
      <c r="X21" s="21"/>
      <c r="Y21" s="21"/>
      <c r="AA21" s="21"/>
      <c r="AB21" s="21"/>
    </row>
    <row r="22" spans="1:28" x14ac:dyDescent="0.2">
      <c r="A22" t="s">
        <v>56</v>
      </c>
      <c r="B22" t="s">
        <v>57</v>
      </c>
      <c r="C22" s="24">
        <v>2969</v>
      </c>
      <c r="D22" s="24">
        <v>952</v>
      </c>
      <c r="E22" s="20">
        <f>'ICB_Uptake_(70_yr_olds)'!$D22/'ICB_Uptake_(70_yr_olds)'!$C22*100</f>
        <v>32.06466823846413</v>
      </c>
      <c r="F22" s="21"/>
      <c r="G22" s="21"/>
      <c r="I22" s="21"/>
      <c r="J22" s="21"/>
      <c r="L22" s="21"/>
      <c r="M22" s="21"/>
      <c r="O22" s="21"/>
      <c r="P22" s="21"/>
      <c r="R22" s="21"/>
      <c r="S22" s="21"/>
      <c r="U22" s="21"/>
      <c r="V22" s="21"/>
      <c r="X22" s="21"/>
      <c r="Y22" s="21"/>
      <c r="AA22" s="21"/>
      <c r="AB22" s="21"/>
    </row>
    <row r="23" spans="1:28" x14ac:dyDescent="0.2">
      <c r="A23" t="s">
        <v>58</v>
      </c>
      <c r="B23" t="s">
        <v>59</v>
      </c>
      <c r="C23" s="24">
        <v>2821</v>
      </c>
      <c r="D23" s="24">
        <v>670</v>
      </c>
      <c r="E23" s="20">
        <f>'ICB_Uptake_(70_yr_olds)'!$D23/'ICB_Uptake_(70_yr_olds)'!$C23*100</f>
        <v>23.750443105281814</v>
      </c>
      <c r="F23" s="21"/>
      <c r="G23" s="21"/>
      <c r="I23" s="21"/>
      <c r="J23" s="21"/>
      <c r="L23" s="21"/>
      <c r="M23" s="21"/>
      <c r="O23" s="21"/>
      <c r="P23" s="21"/>
      <c r="R23" s="21"/>
      <c r="S23" s="21"/>
      <c r="U23" s="21"/>
      <c r="V23" s="21"/>
      <c r="X23" s="21"/>
      <c r="Y23" s="21"/>
      <c r="AA23" s="21"/>
      <c r="AB23" s="21"/>
    </row>
    <row r="24" spans="1:28" x14ac:dyDescent="0.2">
      <c r="A24" t="s">
        <v>60</v>
      </c>
      <c r="B24" t="s">
        <v>61</v>
      </c>
      <c r="C24" s="24">
        <v>1601</v>
      </c>
      <c r="D24" s="24">
        <v>388</v>
      </c>
      <c r="E24" s="20">
        <f>'ICB_Uptake_(70_yr_olds)'!$D24/'ICB_Uptake_(70_yr_olds)'!$C24*100</f>
        <v>24.234853216739538</v>
      </c>
      <c r="F24" s="21"/>
      <c r="G24" s="21"/>
      <c r="I24" s="21"/>
      <c r="J24" s="21"/>
      <c r="L24" s="21"/>
      <c r="M24" s="21"/>
      <c r="O24" s="21"/>
      <c r="P24" s="21"/>
      <c r="R24" s="21"/>
      <c r="S24" s="21"/>
      <c r="U24" s="21"/>
      <c r="V24" s="21"/>
      <c r="X24" s="21"/>
      <c r="Y24" s="21"/>
      <c r="AA24" s="21"/>
      <c r="AB24" s="21"/>
    </row>
    <row r="25" spans="1:28" x14ac:dyDescent="0.2">
      <c r="A25" t="s">
        <v>62</v>
      </c>
      <c r="B25" t="s">
        <v>63</v>
      </c>
      <c r="C25" s="24">
        <v>4511</v>
      </c>
      <c r="D25" s="24">
        <v>1206</v>
      </c>
      <c r="E25" s="20">
        <f>'ICB_Uptake_(70_yr_olds)'!$D25/'ICB_Uptake_(70_yr_olds)'!$C25*100</f>
        <v>26.734648636665924</v>
      </c>
      <c r="F25" s="21"/>
      <c r="G25" s="21"/>
      <c r="I25" s="21"/>
      <c r="J25" s="21"/>
      <c r="L25" s="21"/>
      <c r="M25" s="21"/>
      <c r="O25" s="21"/>
      <c r="P25" s="21"/>
      <c r="R25" s="21"/>
      <c r="S25" s="21"/>
      <c r="U25" s="21"/>
      <c r="V25" s="21"/>
      <c r="X25" s="21"/>
      <c r="Y25" s="21"/>
      <c r="AA25" s="21"/>
      <c r="AB25" s="21"/>
    </row>
    <row r="26" spans="1:28" x14ac:dyDescent="0.2">
      <c r="A26" t="s">
        <v>64</v>
      </c>
      <c r="B26" t="s">
        <v>65</v>
      </c>
      <c r="C26" s="24">
        <v>1443</v>
      </c>
      <c r="D26" s="24">
        <v>323</v>
      </c>
      <c r="E26" s="20">
        <f>'ICB_Uptake_(70_yr_olds)'!$D26/'ICB_Uptake_(70_yr_olds)'!$C26*100</f>
        <v>22.383922383922382</v>
      </c>
      <c r="F26" s="21"/>
      <c r="G26" s="21"/>
      <c r="I26" s="21"/>
      <c r="J26" s="21"/>
      <c r="L26" s="21"/>
      <c r="M26" s="21"/>
      <c r="O26" s="21"/>
      <c r="P26" s="21"/>
      <c r="R26" s="21"/>
      <c r="S26" s="21"/>
      <c r="U26" s="21"/>
      <c r="V26" s="21"/>
      <c r="X26" s="21"/>
      <c r="Y26" s="21"/>
      <c r="AA26" s="21"/>
      <c r="AB26" s="21"/>
    </row>
    <row r="27" spans="1:28" x14ac:dyDescent="0.2">
      <c r="A27" t="s">
        <v>66</v>
      </c>
      <c r="B27" t="s">
        <v>67</v>
      </c>
      <c r="C27" s="24">
        <v>5869</v>
      </c>
      <c r="D27" s="24">
        <v>1237</v>
      </c>
      <c r="E27" s="20">
        <f>'ICB_Uptake_(70_yr_olds)'!$D27/'ICB_Uptake_(70_yr_olds)'!$C27*100</f>
        <v>21.076844436871699</v>
      </c>
      <c r="F27" s="21"/>
      <c r="G27" s="21"/>
      <c r="I27" s="21"/>
      <c r="J27" s="21"/>
      <c r="L27" s="21"/>
      <c r="M27" s="21"/>
      <c r="O27" s="21"/>
      <c r="P27" s="21"/>
      <c r="R27" s="21"/>
      <c r="S27" s="21"/>
      <c r="U27" s="21"/>
      <c r="V27" s="21"/>
      <c r="X27" s="21"/>
      <c r="Y27" s="21"/>
      <c r="AA27" s="21"/>
      <c r="AB27" s="21"/>
    </row>
    <row r="28" spans="1:28" x14ac:dyDescent="0.2">
      <c r="A28" t="s">
        <v>68</v>
      </c>
      <c r="B28" t="s">
        <v>69</v>
      </c>
      <c r="C28" s="24">
        <v>4652</v>
      </c>
      <c r="D28" s="24">
        <v>1422</v>
      </c>
      <c r="E28" s="20">
        <f>'ICB_Uptake_(70_yr_olds)'!$D28/'ICB_Uptake_(70_yr_olds)'!$C28*100</f>
        <v>30.567497850386932</v>
      </c>
      <c r="F28" s="21"/>
      <c r="G28" s="21"/>
      <c r="I28" s="21"/>
      <c r="J28" s="21"/>
      <c r="L28" s="21"/>
      <c r="M28" s="21"/>
      <c r="O28" s="21"/>
      <c r="P28" s="21"/>
      <c r="R28" s="21"/>
      <c r="S28" s="21"/>
      <c r="U28" s="21"/>
      <c r="V28" s="21"/>
      <c r="X28" s="21"/>
      <c r="Y28" s="21"/>
      <c r="AA28" s="21"/>
      <c r="AB28" s="21"/>
    </row>
    <row r="29" spans="1:28" x14ac:dyDescent="0.2">
      <c r="A29" t="s">
        <v>70</v>
      </c>
      <c r="B29" t="s">
        <v>71</v>
      </c>
      <c r="C29" s="24">
        <v>2429</v>
      </c>
      <c r="D29" s="24">
        <v>751</v>
      </c>
      <c r="E29" s="20">
        <f>'ICB_Uptake_(70_yr_olds)'!$D29/'ICB_Uptake_(70_yr_olds)'!$C29*100</f>
        <v>30.91807328118567</v>
      </c>
      <c r="F29" s="21"/>
      <c r="G29" s="21"/>
      <c r="I29" s="21"/>
      <c r="J29" s="21"/>
      <c r="L29" s="21"/>
      <c r="M29" s="21"/>
      <c r="O29" s="21"/>
      <c r="P29" s="21"/>
      <c r="R29" s="21"/>
      <c r="S29" s="21"/>
      <c r="U29" s="21"/>
      <c r="V29" s="21"/>
      <c r="X29" s="21"/>
      <c r="Y29" s="21"/>
      <c r="AA29" s="21"/>
      <c r="AB29" s="21"/>
    </row>
    <row r="30" spans="1:28" x14ac:dyDescent="0.2">
      <c r="A30" t="s">
        <v>72</v>
      </c>
      <c r="B30" t="s">
        <v>73</v>
      </c>
      <c r="C30" s="24">
        <v>1695</v>
      </c>
      <c r="D30" s="24">
        <v>353</v>
      </c>
      <c r="E30" s="20">
        <f>'ICB_Uptake_(70_yr_olds)'!$D30/'ICB_Uptake_(70_yr_olds)'!$C30*100</f>
        <v>20.825958702064899</v>
      </c>
      <c r="F30" s="21"/>
      <c r="G30" s="21"/>
      <c r="I30" s="21"/>
      <c r="J30" s="21"/>
      <c r="L30" s="21"/>
      <c r="M30" s="21"/>
      <c r="O30" s="21"/>
      <c r="P30" s="21"/>
      <c r="R30" s="21"/>
      <c r="S30" s="21"/>
      <c r="U30" s="21"/>
      <c r="V30" s="21"/>
      <c r="X30" s="21"/>
      <c r="Y30" s="21"/>
      <c r="AA30" s="21"/>
      <c r="AB30" s="21"/>
    </row>
    <row r="31" spans="1:28" x14ac:dyDescent="0.2">
      <c r="A31" t="s">
        <v>74</v>
      </c>
      <c r="B31" t="s">
        <v>75</v>
      </c>
      <c r="C31" s="24">
        <v>1689</v>
      </c>
      <c r="D31" s="24">
        <v>584</v>
      </c>
      <c r="E31" s="20">
        <f>'ICB_Uptake_(70_yr_olds)'!$D31/'ICB_Uptake_(70_yr_olds)'!$C31*100</f>
        <v>34.576672587329782</v>
      </c>
      <c r="F31" s="21"/>
      <c r="G31" s="21"/>
      <c r="I31" s="21"/>
      <c r="J31" s="21"/>
      <c r="L31" s="21"/>
      <c r="M31" s="21"/>
      <c r="O31" s="21"/>
      <c r="P31" s="21"/>
      <c r="R31" s="21"/>
      <c r="S31" s="21"/>
      <c r="U31" s="21"/>
      <c r="V31" s="21"/>
      <c r="X31" s="21"/>
      <c r="Y31" s="21"/>
      <c r="AA31" s="21"/>
      <c r="AB31" s="21"/>
    </row>
    <row r="32" spans="1:28" x14ac:dyDescent="0.2">
      <c r="A32" t="s">
        <v>76</v>
      </c>
      <c r="B32" t="s">
        <v>77</v>
      </c>
      <c r="C32" s="24">
        <v>4651</v>
      </c>
      <c r="D32" s="24">
        <v>1208</v>
      </c>
      <c r="E32" s="20">
        <f>'ICB_Uptake_(70_yr_olds)'!$D32/'ICB_Uptake_(70_yr_olds)'!$C32*100</f>
        <v>25.97290905181681</v>
      </c>
      <c r="F32" s="21"/>
      <c r="G32" s="21"/>
      <c r="I32" s="21"/>
      <c r="J32" s="21"/>
      <c r="L32" s="21"/>
      <c r="M32" s="21"/>
      <c r="O32" s="21"/>
      <c r="P32" s="21"/>
      <c r="R32" s="21"/>
      <c r="S32" s="21"/>
      <c r="U32" s="21"/>
      <c r="V32" s="21"/>
      <c r="X32" s="21"/>
      <c r="Y32" s="21"/>
      <c r="AA32" s="21"/>
      <c r="AB32" s="21"/>
    </row>
    <row r="33" spans="1:28" x14ac:dyDescent="0.2">
      <c r="A33" t="s">
        <v>78</v>
      </c>
      <c r="B33" t="s">
        <v>79</v>
      </c>
      <c r="C33" s="24">
        <v>4108</v>
      </c>
      <c r="D33" s="24">
        <v>674</v>
      </c>
      <c r="E33" s="20">
        <f>'ICB_Uptake_(70_yr_olds)'!$D33/'ICB_Uptake_(70_yr_olds)'!$C33*100</f>
        <v>16.40701071080818</v>
      </c>
      <c r="F33" s="21"/>
      <c r="G33" s="21"/>
      <c r="I33" s="21"/>
      <c r="J33" s="21"/>
      <c r="L33" s="21"/>
      <c r="M33" s="21"/>
      <c r="O33" s="21"/>
      <c r="P33" s="21"/>
      <c r="R33" s="21"/>
      <c r="S33" s="21"/>
      <c r="U33" s="21"/>
      <c r="V33" s="21"/>
      <c r="X33" s="21"/>
      <c r="Y33" s="21"/>
      <c r="AA33" s="21"/>
      <c r="AB33" s="21"/>
    </row>
    <row r="34" spans="1:28" x14ac:dyDescent="0.2">
      <c r="A34" t="s">
        <v>80</v>
      </c>
      <c r="B34" t="s">
        <v>81</v>
      </c>
      <c r="C34" s="24">
        <v>1712</v>
      </c>
      <c r="D34" s="24">
        <v>438</v>
      </c>
      <c r="E34" s="20">
        <f>'ICB_Uptake_(70_yr_olds)'!$D34/'ICB_Uptake_(70_yr_olds)'!$C34*100</f>
        <v>25.584112149532711</v>
      </c>
      <c r="F34" s="21"/>
      <c r="G34" s="21"/>
      <c r="I34" s="21"/>
      <c r="J34" s="21"/>
      <c r="L34" s="21"/>
      <c r="M34" s="21"/>
      <c r="O34" s="21"/>
      <c r="P34" s="21"/>
      <c r="R34" s="21"/>
      <c r="S34" s="21"/>
      <c r="U34" s="21"/>
      <c r="V34" s="21"/>
      <c r="X34" s="21"/>
      <c r="Y34" s="21"/>
      <c r="AA34" s="21"/>
      <c r="AB34" s="21"/>
    </row>
    <row r="35" spans="1:28" x14ac:dyDescent="0.2">
      <c r="A35" t="s">
        <v>82</v>
      </c>
      <c r="B35" t="s">
        <v>83</v>
      </c>
      <c r="C35" s="24">
        <v>2637</v>
      </c>
      <c r="D35" s="24">
        <v>693</v>
      </c>
      <c r="E35" s="20">
        <f>'ICB_Uptake_(70_yr_olds)'!$D35/'ICB_Uptake_(70_yr_olds)'!$C35*100</f>
        <v>26.27986348122867</v>
      </c>
      <c r="F35" s="21"/>
      <c r="G35" s="21"/>
      <c r="I35" s="21"/>
      <c r="J35" s="21"/>
      <c r="L35" s="21"/>
      <c r="M35" s="21"/>
      <c r="O35" s="21"/>
      <c r="P35" s="21"/>
      <c r="R35" s="21"/>
      <c r="S35" s="21"/>
      <c r="U35" s="21"/>
      <c r="V35" s="21"/>
      <c r="X35" s="21"/>
      <c r="Y35" s="21"/>
      <c r="AA35" s="21"/>
      <c r="AB35" s="21"/>
    </row>
    <row r="36" spans="1:28" x14ac:dyDescent="0.2">
      <c r="A36" t="s">
        <v>84</v>
      </c>
      <c r="B36" t="s">
        <v>85</v>
      </c>
      <c r="C36" s="24">
        <v>1796</v>
      </c>
      <c r="D36" s="24">
        <v>486</v>
      </c>
      <c r="E36" s="20">
        <f>'ICB_Uptake_(70_yr_olds)'!$D36/'ICB_Uptake_(70_yr_olds)'!$C36*100</f>
        <v>27.060133630289535</v>
      </c>
      <c r="F36" s="21"/>
      <c r="G36" s="21"/>
      <c r="I36" s="21"/>
      <c r="J36" s="21"/>
      <c r="L36" s="21"/>
      <c r="M36" s="21"/>
      <c r="O36" s="21"/>
      <c r="P36" s="21"/>
      <c r="R36" s="21"/>
      <c r="S36" s="21"/>
      <c r="U36" s="21"/>
      <c r="V36" s="21"/>
      <c r="X36" s="21"/>
      <c r="Y36" s="21"/>
      <c r="AA36" s="21"/>
      <c r="AB36" s="21"/>
    </row>
    <row r="37" spans="1:28" x14ac:dyDescent="0.2">
      <c r="A37" t="s">
        <v>86</v>
      </c>
      <c r="B37" t="s">
        <v>87</v>
      </c>
      <c r="C37" s="24">
        <v>3845</v>
      </c>
      <c r="D37" s="24">
        <v>1053</v>
      </c>
      <c r="E37" s="20">
        <f>'ICB_Uptake_(70_yr_olds)'!$D37/'ICB_Uptake_(70_yr_olds)'!$C37*100</f>
        <v>27.386215864759428</v>
      </c>
      <c r="F37" s="21"/>
      <c r="G37" s="21"/>
      <c r="I37" s="21"/>
      <c r="J37" s="21"/>
      <c r="L37" s="21"/>
      <c r="M37" s="21"/>
      <c r="O37" s="21"/>
      <c r="P37" s="21"/>
      <c r="R37" s="21"/>
      <c r="S37" s="21"/>
      <c r="U37" s="21"/>
      <c r="V37" s="21"/>
      <c r="X37" s="21"/>
      <c r="Y37" s="21"/>
      <c r="AA37" s="21"/>
      <c r="AB37" s="21"/>
    </row>
    <row r="38" spans="1:28" x14ac:dyDescent="0.2">
      <c r="A38" t="s">
        <v>88</v>
      </c>
      <c r="B38" t="s">
        <v>89</v>
      </c>
      <c r="C38" s="24">
        <v>2609</v>
      </c>
      <c r="D38" s="24">
        <v>490</v>
      </c>
      <c r="E38" s="20">
        <f>'ICB_Uptake_(70_yr_olds)'!$D38/'ICB_Uptake_(70_yr_olds)'!$C38*100</f>
        <v>18.781142200076658</v>
      </c>
      <c r="F38" s="21"/>
      <c r="G38" s="21"/>
      <c r="I38" s="21"/>
      <c r="J38" s="21"/>
      <c r="L38" s="21"/>
      <c r="M38" s="21"/>
      <c r="O38" s="21"/>
      <c r="P38" s="21"/>
      <c r="R38" s="21"/>
      <c r="S38" s="21"/>
      <c r="U38" s="21"/>
      <c r="V38" s="21"/>
      <c r="X38" s="21"/>
      <c r="Y38" s="21"/>
      <c r="AA38" s="21"/>
      <c r="AB38" s="21"/>
    </row>
    <row r="39" spans="1:28" x14ac:dyDescent="0.2">
      <c r="A39" t="s">
        <v>90</v>
      </c>
      <c r="B39" t="s">
        <v>91</v>
      </c>
      <c r="C39" s="24">
        <v>2011</v>
      </c>
      <c r="D39" s="24">
        <v>569</v>
      </c>
      <c r="E39" s="20">
        <f>'ICB_Uptake_(70_yr_olds)'!$D39/'ICB_Uptake_(70_yr_olds)'!$C39*100</f>
        <v>28.294380905022376</v>
      </c>
      <c r="F39" s="21"/>
      <c r="G39" s="21"/>
      <c r="I39" s="21"/>
      <c r="J39" s="21"/>
      <c r="L39" s="21"/>
      <c r="M39" s="21"/>
      <c r="O39" s="21"/>
      <c r="P39" s="21"/>
      <c r="R39" s="21"/>
      <c r="S39" s="21"/>
      <c r="U39" s="21"/>
      <c r="V39" s="21"/>
      <c r="X39" s="21"/>
      <c r="Y39" s="21"/>
      <c r="AA39" s="21"/>
      <c r="AB39" s="21"/>
    </row>
    <row r="40" spans="1:28" x14ac:dyDescent="0.2">
      <c r="A40" t="s">
        <v>92</v>
      </c>
      <c r="B40" t="s">
        <v>93</v>
      </c>
      <c r="C40" s="24">
        <v>1982</v>
      </c>
      <c r="D40" s="24">
        <v>587</v>
      </c>
      <c r="E40" s="20">
        <f>'ICB_Uptake_(70_yr_olds)'!$D40/'ICB_Uptake_(70_yr_olds)'!$C40*100</f>
        <v>29.616548940464178</v>
      </c>
      <c r="F40" s="21"/>
      <c r="G40" s="21"/>
      <c r="I40" s="21"/>
      <c r="J40" s="21"/>
      <c r="L40" s="21"/>
      <c r="M40" s="21"/>
      <c r="O40" s="21"/>
      <c r="P40" s="21"/>
      <c r="R40" s="21"/>
      <c r="S40" s="21"/>
      <c r="U40" s="21"/>
      <c r="V40" s="21"/>
      <c r="X40" s="21"/>
      <c r="Y40" s="21"/>
      <c r="AA40" s="21"/>
      <c r="AB40" s="21"/>
    </row>
    <row r="41" spans="1:28" x14ac:dyDescent="0.2">
      <c r="A41" t="s">
        <v>94</v>
      </c>
      <c r="B41" t="s">
        <v>95</v>
      </c>
      <c r="C41" s="24">
        <v>2271</v>
      </c>
      <c r="D41" s="24">
        <v>684</v>
      </c>
      <c r="E41" s="20">
        <f>'ICB_Uptake_(70_yr_olds)'!$D41/'ICB_Uptake_(70_yr_olds)'!$C41*100</f>
        <v>30.11889035667107</v>
      </c>
      <c r="F41" s="21"/>
      <c r="G41" s="21"/>
      <c r="I41" s="21"/>
      <c r="J41" s="21"/>
      <c r="L41" s="21"/>
      <c r="M41" s="21"/>
      <c r="O41" s="21"/>
      <c r="P41" s="21"/>
      <c r="R41" s="21"/>
      <c r="S41" s="21"/>
      <c r="U41" s="21"/>
      <c r="V41" s="21"/>
      <c r="X41" s="21"/>
      <c r="Y41" s="21"/>
      <c r="AA41" s="21"/>
      <c r="AB41" s="21"/>
    </row>
    <row r="42" spans="1:28" x14ac:dyDescent="0.2">
      <c r="A42" t="s">
        <v>96</v>
      </c>
      <c r="B42" t="s">
        <v>97</v>
      </c>
      <c r="C42" s="24">
        <v>2699</v>
      </c>
      <c r="D42" s="24">
        <v>541</v>
      </c>
      <c r="E42" s="20">
        <f>'ICB_Uptake_(70_yr_olds)'!$D42/'ICB_Uptake_(70_yr_olds)'!$C42*100</f>
        <v>20.044460911448684</v>
      </c>
      <c r="F42" s="21"/>
      <c r="G42" s="21"/>
      <c r="I42" s="21"/>
      <c r="J42" s="21"/>
      <c r="L42" s="21"/>
      <c r="M42" s="21"/>
      <c r="O42" s="21"/>
      <c r="P42" s="21"/>
      <c r="R42" s="21"/>
      <c r="S42" s="21"/>
      <c r="U42" s="21"/>
      <c r="V42" s="21"/>
      <c r="X42" s="21"/>
      <c r="Y42" s="21"/>
      <c r="AA42" s="21"/>
      <c r="AB42" s="21"/>
    </row>
    <row r="43" spans="1:28" x14ac:dyDescent="0.2">
      <c r="A43" t="s">
        <v>98</v>
      </c>
      <c r="B43" t="s">
        <v>99</v>
      </c>
      <c r="C43" s="24">
        <v>5052</v>
      </c>
      <c r="D43" s="24">
        <v>1317</v>
      </c>
      <c r="E43" s="20">
        <f>'ICB_Uptake_(70_yr_olds)'!$D43/'ICB_Uptake_(70_yr_olds)'!$C43*100</f>
        <v>26.068883610451305</v>
      </c>
      <c r="F43" s="21"/>
      <c r="G43" s="21"/>
      <c r="I43" s="21"/>
      <c r="J43" s="21"/>
      <c r="L43" s="21"/>
      <c r="M43" s="21"/>
      <c r="O43" s="21"/>
      <c r="P43" s="21"/>
      <c r="R43" s="21"/>
      <c r="S43" s="21"/>
      <c r="U43" s="21"/>
      <c r="V43" s="21"/>
      <c r="X43" s="21"/>
      <c r="Y43" s="21"/>
      <c r="AA43" s="21"/>
      <c r="AB43" s="21"/>
    </row>
    <row r="44" spans="1:28" x14ac:dyDescent="0.2">
      <c r="A44" t="s">
        <v>100</v>
      </c>
      <c r="B44" t="s">
        <v>101</v>
      </c>
      <c r="C44" s="24">
        <v>2237</v>
      </c>
      <c r="D44" s="24">
        <v>637</v>
      </c>
      <c r="E44" s="20">
        <f>'ICB_Uptake_(70_yr_olds)'!$D44/'ICB_Uptake_(70_yr_olds)'!$C44*100</f>
        <v>28.475637013857845</v>
      </c>
      <c r="F44" s="21"/>
      <c r="G44" s="21"/>
      <c r="I44" s="21"/>
      <c r="J44" s="21"/>
      <c r="L44" s="21"/>
      <c r="M44" s="21"/>
      <c r="O44" s="21"/>
      <c r="P44" s="21"/>
      <c r="R44" s="21"/>
      <c r="S44" s="21"/>
      <c r="U44" s="21"/>
      <c r="V44" s="21"/>
      <c r="X44" s="21"/>
      <c r="Y44" s="21"/>
      <c r="AA44" s="21"/>
      <c r="AB44" s="21"/>
    </row>
    <row r="45" spans="1:28" x14ac:dyDescent="0.2">
      <c r="A45" t="s">
        <v>102</v>
      </c>
      <c r="B45" t="s">
        <v>103</v>
      </c>
      <c r="C45" s="24">
        <v>2330</v>
      </c>
      <c r="D45" s="24">
        <v>609</v>
      </c>
      <c r="E45" s="20">
        <f>'ICB_Uptake_(70_yr_olds)'!$D45/'ICB_Uptake_(70_yr_olds)'!$C45*100</f>
        <v>26.137339055793991</v>
      </c>
      <c r="F45" s="21"/>
      <c r="G45" s="21"/>
      <c r="I45" s="21"/>
      <c r="J45" s="21"/>
      <c r="L45" s="21"/>
      <c r="M45" s="21"/>
      <c r="O45" s="21"/>
      <c r="P45" s="21"/>
      <c r="R45" s="21"/>
      <c r="S45" s="21"/>
      <c r="U45" s="21"/>
      <c r="V45" s="21"/>
      <c r="X45" s="21"/>
      <c r="Y45" s="21"/>
      <c r="AA45" s="21"/>
      <c r="AB45" s="21"/>
    </row>
    <row r="46" spans="1:28" x14ac:dyDescent="0.2">
      <c r="A46" t="s">
        <v>104</v>
      </c>
      <c r="B46" t="s">
        <v>105</v>
      </c>
      <c r="C46" s="24">
        <v>6597</v>
      </c>
      <c r="D46" s="24">
        <v>1560</v>
      </c>
      <c r="E46" s="20">
        <f>'ICB_Uptake_(70_yr_olds)'!$D46/'ICB_Uptake_(70_yr_olds)'!$C46*100</f>
        <v>23.647112323783539</v>
      </c>
      <c r="F46" s="21"/>
      <c r="G46" s="21"/>
      <c r="I46" s="21"/>
      <c r="J46" s="21"/>
      <c r="L46" s="21"/>
      <c r="M46" s="21"/>
      <c r="O46" s="21"/>
      <c r="P46" s="21"/>
      <c r="R46" s="21"/>
      <c r="S46" s="21"/>
      <c r="U46" s="21"/>
      <c r="V46" s="21"/>
      <c r="X46" s="21"/>
      <c r="Y46" s="21"/>
      <c r="AA46" s="21"/>
      <c r="AB46" s="21"/>
    </row>
    <row r="47" spans="1:28" ht="15.75" x14ac:dyDescent="0.25">
      <c r="A47" s="13" t="s">
        <v>106</v>
      </c>
      <c r="B47" s="13"/>
      <c r="C47" s="22">
        <f>SUM(C5:C46)</f>
        <v>131578</v>
      </c>
      <c r="D47" s="22">
        <f>SUM(D5:D46)</f>
        <v>32899</v>
      </c>
      <c r="E47" s="23">
        <f>'ICB_Uptake_(70_yr_olds)'!$D47/'ICB_Uptake_(70_yr_olds)'!$C47*100</f>
        <v>25.00342002462418</v>
      </c>
      <c r="F47" s="21"/>
      <c r="G47" s="21"/>
      <c r="I47" s="21"/>
      <c r="J47" s="21"/>
      <c r="L47" s="21"/>
      <c r="M47" s="21"/>
      <c r="O47" s="21"/>
      <c r="P47" s="21"/>
      <c r="R47" s="21"/>
      <c r="S47" s="21"/>
      <c r="U47" s="21"/>
      <c r="V47" s="21"/>
      <c r="X47" s="21"/>
      <c r="Y47" s="21"/>
      <c r="AA47" s="21"/>
      <c r="AB47" s="21"/>
    </row>
    <row r="48" spans="1:28" x14ac:dyDescent="0.2">
      <c r="E48" s="20"/>
      <c r="F48" s="21"/>
      <c r="G48" s="21"/>
      <c r="I48" s="21"/>
      <c r="J48" s="21"/>
      <c r="L48" s="21"/>
      <c r="M48" s="21"/>
      <c r="O48" s="21"/>
      <c r="P48" s="21"/>
      <c r="R48" s="21"/>
      <c r="S48" s="21"/>
      <c r="U48" s="21"/>
      <c r="V48" s="21"/>
      <c r="X48" s="21"/>
      <c r="Y48" s="21"/>
      <c r="AA48" s="21"/>
      <c r="AB48" s="21"/>
    </row>
    <row r="49" spans="5:28" x14ac:dyDescent="0.2">
      <c r="E49" s="20"/>
      <c r="F49" s="21"/>
      <c r="G49" s="21"/>
      <c r="I49" s="21"/>
      <c r="J49" s="21"/>
      <c r="L49" s="21"/>
      <c r="M49" s="21"/>
      <c r="O49" s="21"/>
      <c r="P49" s="21"/>
      <c r="R49" s="21"/>
      <c r="S49" s="21"/>
      <c r="U49" s="21"/>
      <c r="V49" s="21"/>
      <c r="X49" s="21"/>
      <c r="Y49" s="21"/>
      <c r="AA49" s="21"/>
      <c r="AB49" s="21"/>
    </row>
    <row r="50" spans="5:28" x14ac:dyDescent="0.2">
      <c r="E50" s="20"/>
      <c r="F50" s="21"/>
      <c r="G50" s="21"/>
      <c r="I50" s="21"/>
      <c r="J50" s="21"/>
      <c r="L50" s="21"/>
      <c r="M50" s="21"/>
      <c r="O50" s="21"/>
      <c r="P50" s="21"/>
      <c r="R50" s="21"/>
      <c r="S50" s="21"/>
      <c r="U50" s="21"/>
      <c r="V50" s="21"/>
      <c r="X50" s="21"/>
      <c r="Y50" s="21"/>
      <c r="AA50" s="21"/>
      <c r="AB50" s="21"/>
    </row>
    <row r="51" spans="5:28" x14ac:dyDescent="0.2">
      <c r="E51" s="20"/>
      <c r="F51" s="21"/>
      <c r="G51" s="21"/>
      <c r="I51" s="21"/>
      <c r="J51" s="21"/>
      <c r="L51" s="21"/>
      <c r="M51" s="21"/>
      <c r="O51" s="21"/>
      <c r="P51" s="21"/>
      <c r="R51" s="21"/>
      <c r="S51" s="21"/>
      <c r="U51" s="21"/>
      <c r="V51" s="21"/>
      <c r="X51" s="21"/>
      <c r="Y51" s="21"/>
      <c r="AA51" s="21"/>
      <c r="AB51" s="21"/>
    </row>
    <row r="52" spans="5:28" x14ac:dyDescent="0.2">
      <c r="E52" s="20"/>
      <c r="F52" s="21"/>
      <c r="G52" s="21"/>
      <c r="I52" s="21"/>
      <c r="J52" s="21"/>
      <c r="L52" s="21"/>
      <c r="M52" s="21"/>
      <c r="O52" s="21"/>
      <c r="P52" s="21"/>
      <c r="R52" s="21"/>
      <c r="S52" s="21"/>
      <c r="U52" s="21"/>
      <c r="V52" s="21"/>
      <c r="X52" s="21"/>
      <c r="Y52" s="21"/>
      <c r="AA52" s="21"/>
      <c r="AB52" s="21"/>
    </row>
    <row r="53" spans="5:28" x14ac:dyDescent="0.2">
      <c r="E53" s="20"/>
      <c r="F53" s="21"/>
      <c r="G53" s="21"/>
      <c r="I53" s="21"/>
      <c r="J53" s="21"/>
      <c r="L53" s="21"/>
      <c r="M53" s="21"/>
      <c r="O53" s="21"/>
      <c r="P53" s="21"/>
      <c r="R53" s="21"/>
      <c r="S53" s="21"/>
      <c r="U53" s="21"/>
      <c r="V53" s="21"/>
      <c r="X53" s="21"/>
      <c r="Y53" s="21"/>
      <c r="AA53" s="21"/>
      <c r="AB53" s="21"/>
    </row>
    <row r="54" spans="5:28" x14ac:dyDescent="0.2">
      <c r="E54" s="20"/>
      <c r="F54" s="21"/>
      <c r="G54" s="21"/>
      <c r="I54" s="21"/>
      <c r="J54" s="21"/>
      <c r="L54" s="21"/>
      <c r="M54" s="21"/>
      <c r="O54" s="21"/>
      <c r="P54" s="21"/>
      <c r="R54" s="21"/>
      <c r="S54" s="21"/>
      <c r="U54" s="21"/>
      <c r="V54" s="21"/>
      <c r="X54" s="21"/>
      <c r="Y54" s="21"/>
      <c r="AA54" s="21"/>
      <c r="AB54" s="21"/>
    </row>
    <row r="55" spans="5:28" x14ac:dyDescent="0.2">
      <c r="E55" s="20"/>
      <c r="F55" s="21"/>
      <c r="G55" s="21"/>
      <c r="I55" s="21"/>
      <c r="J55" s="21"/>
      <c r="L55" s="21"/>
      <c r="M55" s="21"/>
      <c r="O55" s="21"/>
      <c r="P55" s="21"/>
      <c r="R55" s="21"/>
      <c r="S55" s="21"/>
      <c r="U55" s="21"/>
      <c r="V55" s="21"/>
      <c r="X55" s="21"/>
      <c r="Y55" s="21"/>
      <c r="AA55" s="21"/>
      <c r="AB55" s="21"/>
    </row>
    <row r="56" spans="5:28" x14ac:dyDescent="0.2">
      <c r="E56" s="20"/>
      <c r="F56" s="21"/>
      <c r="G56" s="21"/>
      <c r="I56" s="21"/>
      <c r="J56" s="21"/>
      <c r="L56" s="21"/>
      <c r="M56" s="21"/>
      <c r="O56" s="21"/>
      <c r="P56" s="21"/>
      <c r="R56" s="21"/>
      <c r="S56" s="21"/>
      <c r="U56" s="21"/>
      <c r="V56" s="21"/>
      <c r="X56" s="21"/>
      <c r="Y56" s="21"/>
      <c r="AA56" s="21"/>
      <c r="AB56" s="21"/>
    </row>
    <row r="57" spans="5:28" x14ac:dyDescent="0.2">
      <c r="E57" s="20"/>
      <c r="F57" s="21"/>
      <c r="G57" s="21"/>
      <c r="I57" s="21"/>
      <c r="J57" s="21"/>
      <c r="L57" s="21"/>
      <c r="M57" s="21"/>
      <c r="O57" s="21"/>
      <c r="P57" s="21"/>
      <c r="R57" s="21"/>
      <c r="S57" s="21"/>
      <c r="U57" s="21"/>
      <c r="V57" s="21"/>
      <c r="X57" s="21"/>
      <c r="Y57" s="21"/>
      <c r="AA57" s="21"/>
      <c r="AB57" s="21"/>
    </row>
    <row r="58" spans="5:28" x14ac:dyDescent="0.2">
      <c r="E58" s="20"/>
      <c r="F58" s="21"/>
      <c r="G58" s="21"/>
      <c r="I58" s="21"/>
      <c r="J58" s="21"/>
      <c r="L58" s="21"/>
      <c r="M58" s="21"/>
      <c r="O58" s="21"/>
      <c r="P58" s="21"/>
      <c r="R58" s="21"/>
      <c r="S58" s="21"/>
      <c r="U58" s="21"/>
      <c r="V58" s="21"/>
      <c r="X58" s="21"/>
      <c r="Y58" s="21"/>
      <c r="AA58" s="21"/>
      <c r="AB58" s="21"/>
    </row>
    <row r="59" spans="5:28" x14ac:dyDescent="0.2">
      <c r="E59" s="20"/>
      <c r="F59" s="21"/>
      <c r="G59" s="21"/>
      <c r="I59" s="21"/>
      <c r="J59" s="21"/>
      <c r="L59" s="21"/>
      <c r="M59" s="21"/>
      <c r="O59" s="21"/>
      <c r="P59" s="21"/>
      <c r="R59" s="21"/>
      <c r="S59" s="21"/>
      <c r="U59" s="21"/>
      <c r="V59" s="21"/>
      <c r="X59" s="21"/>
      <c r="Y59" s="21"/>
      <c r="AA59" s="21"/>
      <c r="AB59" s="21"/>
    </row>
    <row r="60" spans="5:28" x14ac:dyDescent="0.2">
      <c r="E60" s="20"/>
      <c r="F60" s="21"/>
      <c r="G60" s="21"/>
      <c r="I60" s="21"/>
      <c r="J60" s="21"/>
      <c r="L60" s="21"/>
      <c r="M60" s="21"/>
      <c r="O60" s="21"/>
      <c r="P60" s="21"/>
      <c r="R60" s="21"/>
      <c r="S60" s="21"/>
      <c r="U60" s="21"/>
      <c r="V60" s="21"/>
      <c r="X60" s="21"/>
      <c r="Y60" s="21"/>
      <c r="AA60" s="21"/>
      <c r="AB60" s="21"/>
    </row>
    <row r="61" spans="5:28" x14ac:dyDescent="0.2">
      <c r="E61" s="20"/>
      <c r="F61" s="21"/>
      <c r="G61" s="21"/>
      <c r="I61" s="21"/>
      <c r="J61" s="21"/>
      <c r="L61" s="21"/>
      <c r="M61" s="21"/>
      <c r="O61" s="21"/>
      <c r="P61" s="21"/>
      <c r="R61" s="21"/>
      <c r="S61" s="21"/>
      <c r="U61" s="21"/>
      <c r="V61" s="21"/>
      <c r="X61" s="21"/>
      <c r="Y61" s="21"/>
      <c r="AA61" s="21"/>
      <c r="AB61" s="21"/>
    </row>
    <row r="62" spans="5:28" x14ac:dyDescent="0.2">
      <c r="E62" s="20"/>
      <c r="F62" s="21"/>
      <c r="G62" s="21"/>
      <c r="I62" s="21"/>
      <c r="J62" s="21"/>
      <c r="L62" s="21"/>
      <c r="M62" s="21"/>
      <c r="O62" s="21"/>
      <c r="P62" s="21"/>
      <c r="R62" s="21"/>
      <c r="S62" s="21"/>
      <c r="U62" s="21"/>
      <c r="V62" s="21"/>
      <c r="X62" s="21"/>
      <c r="Y62" s="21"/>
      <c r="AA62" s="21"/>
      <c r="AB62" s="21"/>
    </row>
    <row r="63" spans="5:28" x14ac:dyDescent="0.2">
      <c r="E63" s="20"/>
      <c r="F63" s="21"/>
      <c r="G63" s="21"/>
      <c r="I63" s="21"/>
      <c r="J63" s="21"/>
      <c r="L63" s="21"/>
      <c r="M63" s="21"/>
      <c r="O63" s="21"/>
      <c r="P63" s="21"/>
      <c r="R63" s="21"/>
      <c r="S63" s="21"/>
      <c r="U63" s="21"/>
      <c r="V63" s="21"/>
      <c r="X63" s="21"/>
      <c r="Y63" s="21"/>
      <c r="AA63" s="21"/>
      <c r="AB63" s="21"/>
    </row>
    <row r="64" spans="5:28" x14ac:dyDescent="0.2">
      <c r="E64" s="20"/>
      <c r="F64" s="21"/>
      <c r="G64" s="21"/>
      <c r="I64" s="21"/>
      <c r="J64" s="21"/>
      <c r="L64" s="21"/>
      <c r="M64" s="21"/>
      <c r="O64" s="21"/>
      <c r="P64" s="21"/>
      <c r="R64" s="21"/>
      <c r="S64" s="21"/>
      <c r="U64" s="21"/>
      <c r="V64" s="21"/>
      <c r="X64" s="21"/>
      <c r="Y64" s="21"/>
      <c r="AA64" s="21"/>
      <c r="AB64" s="21"/>
    </row>
    <row r="65" spans="5:28" x14ac:dyDescent="0.2">
      <c r="E65" s="20"/>
      <c r="F65" s="21"/>
      <c r="G65" s="21"/>
      <c r="I65" s="21"/>
      <c r="J65" s="21"/>
      <c r="L65" s="21"/>
      <c r="M65" s="21"/>
      <c r="O65" s="21"/>
      <c r="P65" s="21"/>
      <c r="R65" s="21"/>
      <c r="S65" s="21"/>
      <c r="U65" s="21"/>
      <c r="V65" s="21"/>
      <c r="X65" s="21"/>
      <c r="Y65" s="21"/>
      <c r="AA65" s="21"/>
      <c r="AB65" s="21"/>
    </row>
    <row r="66" spans="5:28" x14ac:dyDescent="0.2">
      <c r="E66" s="20"/>
      <c r="F66" s="21"/>
      <c r="G66" s="21"/>
      <c r="I66" s="21"/>
      <c r="J66" s="21"/>
      <c r="L66" s="21"/>
      <c r="M66" s="21"/>
      <c r="O66" s="21"/>
      <c r="P66" s="21"/>
      <c r="R66" s="21"/>
      <c r="S66" s="21"/>
      <c r="U66" s="21"/>
      <c r="V66" s="21"/>
      <c r="X66" s="21"/>
      <c r="Y66" s="21"/>
      <c r="AA66" s="21"/>
      <c r="AB66" s="21"/>
    </row>
    <row r="67" spans="5:28" x14ac:dyDescent="0.2">
      <c r="E67" s="20"/>
      <c r="F67" s="21"/>
      <c r="G67" s="21"/>
      <c r="I67" s="21"/>
      <c r="J67" s="21"/>
      <c r="L67" s="21"/>
      <c r="M67" s="21"/>
      <c r="O67" s="21"/>
      <c r="P67" s="21"/>
      <c r="R67" s="21"/>
      <c r="S67" s="21"/>
      <c r="U67" s="21"/>
      <c r="V67" s="21"/>
      <c r="X67" s="21"/>
      <c r="Y67" s="21"/>
      <c r="AA67" s="21"/>
      <c r="AB67" s="21"/>
    </row>
    <row r="68" spans="5:28" x14ac:dyDescent="0.2">
      <c r="E68" s="20"/>
      <c r="F68" s="21"/>
      <c r="G68" s="21"/>
      <c r="I68" s="21"/>
      <c r="J68" s="21"/>
      <c r="L68" s="21"/>
      <c r="M68" s="21"/>
      <c r="O68" s="21"/>
      <c r="P68" s="21"/>
      <c r="R68" s="21"/>
      <c r="S68" s="21"/>
      <c r="U68" s="21"/>
      <c r="V68" s="21"/>
      <c r="X68" s="21"/>
      <c r="Y68" s="21"/>
      <c r="AA68" s="21"/>
      <c r="AB68" s="21"/>
    </row>
    <row r="69" spans="5:28" x14ac:dyDescent="0.2">
      <c r="E69" s="20"/>
      <c r="F69" s="21"/>
      <c r="G69" s="21"/>
      <c r="I69" s="21"/>
      <c r="J69" s="21"/>
      <c r="L69" s="21"/>
      <c r="M69" s="21"/>
      <c r="O69" s="21"/>
      <c r="P69" s="21"/>
      <c r="R69" s="21"/>
      <c r="S69" s="21"/>
      <c r="U69" s="21"/>
      <c r="V69" s="21"/>
      <c r="X69" s="21"/>
      <c r="Y69" s="21"/>
      <c r="AA69" s="21"/>
      <c r="AB69" s="21"/>
    </row>
    <row r="70" spans="5:28" x14ac:dyDescent="0.2">
      <c r="E70" s="20"/>
      <c r="F70" s="21"/>
      <c r="G70" s="21"/>
      <c r="I70" s="21"/>
      <c r="J70" s="21"/>
      <c r="L70" s="21"/>
      <c r="M70" s="21"/>
      <c r="O70" s="21"/>
      <c r="P70" s="21"/>
      <c r="R70" s="21"/>
      <c r="S70" s="21"/>
      <c r="U70" s="21"/>
      <c r="V70" s="21"/>
      <c r="X70" s="21"/>
      <c r="Y70" s="21"/>
      <c r="AA70" s="21"/>
      <c r="AB70" s="21"/>
    </row>
    <row r="71" spans="5:28" x14ac:dyDescent="0.2">
      <c r="E71" s="20"/>
      <c r="F71" s="21"/>
      <c r="G71" s="21"/>
      <c r="I71" s="21"/>
      <c r="J71" s="21"/>
      <c r="L71" s="21"/>
      <c r="M71" s="21"/>
      <c r="O71" s="21"/>
      <c r="P71" s="21"/>
      <c r="R71" s="21"/>
      <c r="S71" s="21"/>
      <c r="U71" s="21"/>
      <c r="V71" s="21"/>
      <c r="X71" s="21"/>
      <c r="Y71" s="21"/>
      <c r="AA71" s="21"/>
      <c r="AB71" s="21"/>
    </row>
    <row r="72" spans="5:28" x14ac:dyDescent="0.2">
      <c r="E72" s="20"/>
      <c r="F72" s="21"/>
      <c r="G72" s="21"/>
      <c r="I72" s="21"/>
      <c r="J72" s="21"/>
      <c r="L72" s="21"/>
      <c r="M72" s="21"/>
      <c r="O72" s="21"/>
      <c r="P72" s="21"/>
      <c r="R72" s="21"/>
      <c r="S72" s="21"/>
      <c r="U72" s="21"/>
      <c r="V72" s="21"/>
      <c r="X72" s="21"/>
      <c r="Y72" s="21"/>
      <c r="AA72" s="21"/>
      <c r="AB72" s="21"/>
    </row>
    <row r="73" spans="5:28" x14ac:dyDescent="0.2">
      <c r="E73" s="20"/>
      <c r="F73" s="21"/>
      <c r="G73" s="21"/>
      <c r="I73" s="21"/>
      <c r="J73" s="21"/>
      <c r="L73" s="21"/>
      <c r="M73" s="21"/>
      <c r="O73" s="21"/>
      <c r="P73" s="21"/>
      <c r="R73" s="21"/>
      <c r="S73" s="21"/>
      <c r="U73" s="21"/>
      <c r="V73" s="21"/>
      <c r="X73" s="21"/>
      <c r="Y73" s="21"/>
      <c r="AA73" s="21"/>
      <c r="AB73" s="21"/>
    </row>
    <row r="74" spans="5:28" x14ac:dyDescent="0.2">
      <c r="E74" s="20"/>
      <c r="F74" s="21"/>
      <c r="G74" s="21"/>
      <c r="I74" s="21"/>
      <c r="J74" s="21"/>
      <c r="L74" s="21"/>
      <c r="M74" s="21"/>
      <c r="O74" s="21"/>
      <c r="P74" s="21"/>
      <c r="R74" s="21"/>
      <c r="S74" s="21"/>
      <c r="U74" s="21"/>
      <c r="V74" s="21"/>
      <c r="X74" s="21"/>
      <c r="Y74" s="21"/>
      <c r="AA74" s="21"/>
      <c r="AB74" s="21"/>
    </row>
    <row r="75" spans="5:28" x14ac:dyDescent="0.2">
      <c r="E75" s="20"/>
      <c r="F75" s="21"/>
      <c r="G75" s="21"/>
      <c r="I75" s="21"/>
      <c r="J75" s="21"/>
      <c r="L75" s="21"/>
      <c r="M75" s="21"/>
      <c r="O75" s="21"/>
      <c r="P75" s="21"/>
      <c r="R75" s="21"/>
      <c r="S75" s="21"/>
      <c r="U75" s="21"/>
      <c r="V75" s="21"/>
      <c r="X75" s="21"/>
      <c r="Y75" s="21"/>
      <c r="AA75" s="21"/>
      <c r="AB75" s="21"/>
    </row>
    <row r="76" spans="5:28" x14ac:dyDescent="0.2">
      <c r="E76" s="20"/>
      <c r="F76" s="21"/>
      <c r="G76" s="21"/>
      <c r="I76" s="21"/>
      <c r="J76" s="21"/>
      <c r="L76" s="21"/>
      <c r="M76" s="21"/>
      <c r="O76" s="21"/>
      <c r="P76" s="21"/>
      <c r="R76" s="21"/>
      <c r="S76" s="21"/>
      <c r="U76" s="21"/>
      <c r="V76" s="21"/>
      <c r="X76" s="21"/>
      <c r="Y76" s="21"/>
      <c r="AA76" s="21"/>
      <c r="AB76" s="21"/>
    </row>
    <row r="77" spans="5:28" x14ac:dyDescent="0.2">
      <c r="E77" s="20"/>
      <c r="F77" s="21"/>
      <c r="G77" s="21"/>
      <c r="I77" s="21"/>
      <c r="J77" s="21"/>
      <c r="L77" s="21"/>
      <c r="M77" s="21"/>
      <c r="O77" s="21"/>
      <c r="P77" s="21"/>
      <c r="R77" s="21"/>
      <c r="S77" s="21"/>
      <c r="U77" s="21"/>
      <c r="V77" s="21"/>
      <c r="X77" s="21"/>
      <c r="Y77" s="21"/>
      <c r="AA77" s="21"/>
      <c r="AB77" s="21"/>
    </row>
    <row r="78" spans="5:28" x14ac:dyDescent="0.2">
      <c r="E78" s="20"/>
      <c r="F78" s="21"/>
      <c r="G78" s="21"/>
      <c r="I78" s="21"/>
      <c r="J78" s="21"/>
      <c r="L78" s="21"/>
      <c r="M78" s="21"/>
      <c r="O78" s="21"/>
      <c r="P78" s="21"/>
      <c r="R78" s="21"/>
      <c r="S78" s="21"/>
      <c r="U78" s="21"/>
      <c r="V78" s="21"/>
      <c r="X78" s="21"/>
      <c r="Y78" s="21"/>
      <c r="AA78" s="21"/>
      <c r="AB78" s="21"/>
    </row>
    <row r="79" spans="5:28" x14ac:dyDescent="0.2">
      <c r="E79" s="20"/>
      <c r="F79" s="21"/>
      <c r="G79" s="21"/>
      <c r="I79" s="21"/>
      <c r="J79" s="21"/>
      <c r="L79" s="21"/>
      <c r="M79" s="21"/>
      <c r="O79" s="21"/>
      <c r="P79" s="21"/>
      <c r="R79" s="21"/>
      <c r="S79" s="21"/>
      <c r="U79" s="21"/>
      <c r="V79" s="21"/>
      <c r="X79" s="21"/>
      <c r="Y79" s="21"/>
      <c r="AA79" s="21"/>
      <c r="AB79" s="21"/>
    </row>
    <row r="80" spans="5:28" x14ac:dyDescent="0.2">
      <c r="E80" s="20"/>
      <c r="F80" s="21"/>
      <c r="G80" s="21"/>
      <c r="I80" s="21"/>
      <c r="J80" s="21"/>
      <c r="L80" s="21"/>
      <c r="M80" s="21"/>
      <c r="O80" s="21"/>
      <c r="P80" s="21"/>
      <c r="R80" s="21"/>
      <c r="S80" s="21"/>
      <c r="U80" s="21"/>
      <c r="V80" s="21"/>
      <c r="X80" s="21"/>
      <c r="Y80" s="21"/>
      <c r="AA80" s="21"/>
      <c r="AB80" s="21"/>
    </row>
    <row r="81" spans="5:28" x14ac:dyDescent="0.2">
      <c r="E81" s="20"/>
      <c r="F81" s="21"/>
      <c r="G81" s="21"/>
      <c r="I81" s="21"/>
      <c r="J81" s="21"/>
      <c r="L81" s="21"/>
      <c r="M81" s="21"/>
      <c r="O81" s="21"/>
      <c r="P81" s="21"/>
      <c r="R81" s="21"/>
      <c r="S81" s="21"/>
      <c r="U81" s="21"/>
      <c r="V81" s="21"/>
      <c r="X81" s="21"/>
      <c r="Y81" s="21"/>
      <c r="AA81" s="21"/>
      <c r="AB81" s="21"/>
    </row>
    <row r="82" spans="5:28" x14ac:dyDescent="0.2">
      <c r="E82" s="20"/>
      <c r="F82" s="21"/>
      <c r="G82" s="21"/>
      <c r="I82" s="21"/>
      <c r="J82" s="21"/>
      <c r="L82" s="21"/>
      <c r="M82" s="21"/>
      <c r="O82" s="21"/>
      <c r="P82" s="21"/>
      <c r="R82" s="21"/>
      <c r="S82" s="21"/>
      <c r="U82" s="21"/>
      <c r="V82" s="21"/>
      <c r="X82" s="21"/>
      <c r="Y82" s="21"/>
      <c r="AA82" s="21"/>
      <c r="AB82" s="21"/>
    </row>
    <row r="83" spans="5:28" x14ac:dyDescent="0.2">
      <c r="E83" s="20"/>
      <c r="F83" s="21"/>
      <c r="G83" s="21"/>
      <c r="I83" s="21"/>
      <c r="J83" s="21"/>
      <c r="L83" s="21"/>
      <c r="M83" s="21"/>
      <c r="O83" s="21"/>
      <c r="P83" s="21"/>
      <c r="R83" s="21"/>
      <c r="S83" s="21"/>
      <c r="U83" s="21"/>
      <c r="V83" s="21"/>
      <c r="X83" s="21"/>
      <c r="Y83" s="21"/>
      <c r="AA83" s="21"/>
      <c r="AB83" s="21"/>
    </row>
    <row r="84" spans="5:28" x14ac:dyDescent="0.2">
      <c r="E84" s="20"/>
      <c r="F84" s="21"/>
      <c r="G84" s="21"/>
      <c r="I84" s="21"/>
      <c r="J84" s="21"/>
      <c r="L84" s="21"/>
      <c r="M84" s="21"/>
      <c r="O84" s="21"/>
      <c r="P84" s="21"/>
      <c r="R84" s="21"/>
      <c r="S84" s="21"/>
      <c r="U84" s="21"/>
      <c r="V84" s="21"/>
      <c r="X84" s="21"/>
      <c r="Y84" s="21"/>
      <c r="AA84" s="21"/>
      <c r="AB84" s="21"/>
    </row>
    <row r="85" spans="5:28" x14ac:dyDescent="0.2">
      <c r="E85" s="20"/>
      <c r="F85" s="21"/>
      <c r="G85" s="21"/>
      <c r="I85" s="21"/>
      <c r="J85" s="21"/>
      <c r="L85" s="21"/>
      <c r="M85" s="21"/>
      <c r="O85" s="21"/>
      <c r="P85" s="21"/>
      <c r="R85" s="21"/>
      <c r="S85" s="21"/>
      <c r="U85" s="21"/>
      <c r="V85" s="21"/>
      <c r="X85" s="21"/>
      <c r="Y85" s="21"/>
      <c r="AA85" s="21"/>
      <c r="AB85" s="21"/>
    </row>
    <row r="86" spans="5:28" x14ac:dyDescent="0.2">
      <c r="E86" s="20"/>
      <c r="F86" s="21"/>
      <c r="G86" s="21"/>
      <c r="I86" s="21"/>
      <c r="J86" s="21"/>
      <c r="L86" s="21"/>
      <c r="M86" s="21"/>
      <c r="O86" s="21"/>
      <c r="P86" s="21"/>
      <c r="R86" s="21"/>
      <c r="S86" s="21"/>
      <c r="U86" s="21"/>
      <c r="V86" s="21"/>
      <c r="X86" s="21"/>
      <c r="Y86" s="21"/>
      <c r="AA86" s="21"/>
      <c r="AB86" s="21"/>
    </row>
    <row r="87" spans="5:28" x14ac:dyDescent="0.2">
      <c r="E87" s="20"/>
      <c r="F87" s="21"/>
      <c r="G87" s="21"/>
      <c r="I87" s="21"/>
      <c r="J87" s="21"/>
      <c r="L87" s="21"/>
      <c r="M87" s="21"/>
      <c r="O87" s="21"/>
      <c r="P87" s="21"/>
      <c r="R87" s="21"/>
      <c r="S87" s="21"/>
      <c r="U87" s="21"/>
      <c r="V87" s="21"/>
      <c r="X87" s="21"/>
      <c r="Y87" s="21"/>
      <c r="AA87" s="21"/>
      <c r="AB87" s="21"/>
    </row>
    <row r="88" spans="5:28" x14ac:dyDescent="0.2">
      <c r="E88" s="20"/>
      <c r="F88" s="21"/>
      <c r="G88" s="21"/>
      <c r="I88" s="21"/>
      <c r="J88" s="21"/>
      <c r="L88" s="21"/>
      <c r="M88" s="21"/>
      <c r="O88" s="21"/>
      <c r="P88" s="21"/>
      <c r="R88" s="21"/>
      <c r="S88" s="21"/>
      <c r="U88" s="21"/>
      <c r="V88" s="21"/>
      <c r="X88" s="21"/>
      <c r="Y88" s="21"/>
      <c r="AA88" s="21"/>
      <c r="AB88" s="21"/>
    </row>
    <row r="89" spans="5:28" x14ac:dyDescent="0.2">
      <c r="E89" s="20"/>
      <c r="F89" s="21"/>
      <c r="G89" s="21"/>
      <c r="I89" s="21"/>
      <c r="J89" s="21"/>
      <c r="L89" s="21"/>
      <c r="M89" s="21"/>
      <c r="O89" s="21"/>
      <c r="P89" s="21"/>
      <c r="R89" s="21"/>
      <c r="S89" s="21"/>
      <c r="U89" s="21"/>
      <c r="V89" s="21"/>
      <c r="X89" s="21"/>
      <c r="Y89" s="21"/>
      <c r="AA89" s="21"/>
      <c r="AB89" s="21"/>
    </row>
    <row r="90" spans="5:28" x14ac:dyDescent="0.2">
      <c r="E90" s="20"/>
      <c r="F90" s="21"/>
      <c r="G90" s="21"/>
      <c r="I90" s="21"/>
      <c r="J90" s="21"/>
      <c r="L90" s="21"/>
      <c r="M90" s="21"/>
      <c r="O90" s="21"/>
      <c r="P90" s="21"/>
      <c r="R90" s="21"/>
      <c r="S90" s="21"/>
      <c r="U90" s="21"/>
      <c r="V90" s="21"/>
      <c r="X90" s="21"/>
      <c r="Y90" s="21"/>
      <c r="AA90" s="21"/>
      <c r="AB90" s="21"/>
    </row>
    <row r="91" spans="5:28" x14ac:dyDescent="0.2">
      <c r="E91" s="20"/>
      <c r="F91" s="21"/>
      <c r="G91" s="21"/>
      <c r="I91" s="21"/>
      <c r="J91" s="21"/>
      <c r="L91" s="21"/>
      <c r="M91" s="21"/>
      <c r="O91" s="21"/>
      <c r="P91" s="21"/>
      <c r="R91" s="21"/>
      <c r="S91" s="21"/>
      <c r="U91" s="21"/>
      <c r="V91" s="21"/>
      <c r="X91" s="21"/>
      <c r="Y91" s="21"/>
      <c r="AA91" s="21"/>
      <c r="AB91" s="21"/>
    </row>
    <row r="92" spans="5:28" x14ac:dyDescent="0.2">
      <c r="E92" s="20"/>
      <c r="F92" s="21"/>
      <c r="G92" s="21"/>
      <c r="I92" s="21"/>
      <c r="J92" s="21"/>
      <c r="L92" s="21"/>
      <c r="M92" s="21"/>
      <c r="O92" s="21"/>
      <c r="P92" s="21"/>
      <c r="R92" s="21"/>
      <c r="S92" s="21"/>
      <c r="U92" s="21"/>
      <c r="V92" s="21"/>
      <c r="X92" s="21"/>
      <c r="Y92" s="21"/>
      <c r="AA92" s="21"/>
      <c r="AB92" s="21"/>
    </row>
    <row r="93" spans="5:28" x14ac:dyDescent="0.2">
      <c r="E93" s="20"/>
      <c r="F93" s="21"/>
      <c r="G93" s="21"/>
      <c r="I93" s="21"/>
      <c r="J93" s="21"/>
      <c r="L93" s="21"/>
      <c r="M93" s="21"/>
      <c r="O93" s="21"/>
      <c r="P93" s="21"/>
      <c r="R93" s="21"/>
      <c r="S93" s="21"/>
      <c r="U93" s="21"/>
      <c r="V93" s="21"/>
      <c r="X93" s="21"/>
      <c r="Y93" s="21"/>
      <c r="AA93" s="21"/>
      <c r="AB93" s="21"/>
    </row>
    <row r="94" spans="5:28" x14ac:dyDescent="0.2">
      <c r="E94" s="20"/>
      <c r="F94" s="21"/>
      <c r="G94" s="21"/>
      <c r="I94" s="21"/>
      <c r="J94" s="21"/>
      <c r="L94" s="21"/>
      <c r="M94" s="21"/>
      <c r="O94" s="21"/>
      <c r="P94" s="21"/>
      <c r="R94" s="21"/>
      <c r="S94" s="21"/>
      <c r="U94" s="21"/>
      <c r="V94" s="21"/>
      <c r="X94" s="21"/>
      <c r="Y94" s="21"/>
      <c r="AA94" s="21"/>
      <c r="AB94" s="21"/>
    </row>
    <row r="95" spans="5:28" x14ac:dyDescent="0.2">
      <c r="E95" s="20"/>
      <c r="F95" s="21"/>
      <c r="G95" s="21"/>
      <c r="I95" s="21"/>
      <c r="J95" s="21"/>
      <c r="L95" s="21"/>
      <c r="M95" s="21"/>
      <c r="O95" s="21"/>
      <c r="P95" s="21"/>
      <c r="R95" s="21"/>
      <c r="S95" s="21"/>
      <c r="U95" s="21"/>
      <c r="V95" s="21"/>
      <c r="X95" s="21"/>
      <c r="Y95" s="21"/>
      <c r="AA95" s="21"/>
      <c r="AB95" s="21"/>
    </row>
    <row r="96" spans="5:28" x14ac:dyDescent="0.2">
      <c r="E96" s="20"/>
      <c r="F96" s="21"/>
      <c r="G96" s="21"/>
      <c r="I96" s="21"/>
      <c r="J96" s="21"/>
      <c r="L96" s="21"/>
      <c r="M96" s="21"/>
      <c r="O96" s="21"/>
      <c r="P96" s="21"/>
      <c r="R96" s="21"/>
      <c r="S96" s="21"/>
      <c r="U96" s="21"/>
      <c r="V96" s="21"/>
      <c r="X96" s="21"/>
      <c r="Y96" s="21"/>
      <c r="AA96" s="21"/>
      <c r="AB96" s="21"/>
    </row>
    <row r="97" spans="1:28" x14ac:dyDescent="0.2">
      <c r="E97" s="20"/>
      <c r="F97" s="21"/>
      <c r="G97" s="21"/>
      <c r="I97" s="21"/>
      <c r="J97" s="21"/>
      <c r="L97" s="21"/>
      <c r="M97" s="21"/>
      <c r="O97" s="21"/>
      <c r="P97" s="21"/>
      <c r="R97" s="21"/>
      <c r="S97" s="21"/>
      <c r="U97" s="21"/>
      <c r="V97" s="21"/>
      <c r="X97" s="21"/>
      <c r="Y97" s="21"/>
      <c r="AA97" s="21"/>
      <c r="AB97" s="21"/>
    </row>
    <row r="98" spans="1:28" x14ac:dyDescent="0.2">
      <c r="E98" s="20"/>
      <c r="F98" s="21"/>
      <c r="G98" s="21"/>
      <c r="I98" s="21"/>
      <c r="J98" s="21"/>
      <c r="L98" s="21"/>
      <c r="M98" s="21"/>
      <c r="O98" s="21"/>
      <c r="P98" s="21"/>
      <c r="R98" s="21"/>
      <c r="S98" s="21"/>
      <c r="U98" s="21"/>
      <c r="V98" s="21"/>
      <c r="X98" s="21"/>
      <c r="Y98" s="21"/>
      <c r="AA98" s="21"/>
      <c r="AB98" s="21"/>
    </row>
    <row r="99" spans="1:28" x14ac:dyDescent="0.2">
      <c r="E99" s="20"/>
      <c r="F99" s="21"/>
      <c r="G99" s="21"/>
      <c r="I99" s="21"/>
      <c r="J99" s="21"/>
      <c r="L99" s="21"/>
      <c r="M99" s="21"/>
      <c r="O99" s="21"/>
      <c r="P99" s="21"/>
      <c r="R99" s="21"/>
      <c r="S99" s="21"/>
      <c r="U99" s="21"/>
      <c r="V99" s="21"/>
      <c r="X99" s="21"/>
      <c r="Y99" s="21"/>
      <c r="AA99" s="21"/>
      <c r="AB99" s="21"/>
    </row>
    <row r="100" spans="1:28" x14ac:dyDescent="0.2">
      <c r="E100" s="20"/>
      <c r="F100" s="21"/>
      <c r="G100" s="21"/>
      <c r="I100" s="21"/>
      <c r="J100" s="21"/>
      <c r="L100" s="21"/>
      <c r="M100" s="21"/>
      <c r="O100" s="21"/>
      <c r="P100" s="21"/>
      <c r="R100" s="21"/>
      <c r="S100" s="21"/>
      <c r="U100" s="21"/>
      <c r="V100" s="21"/>
      <c r="X100" s="21"/>
      <c r="Y100" s="21"/>
      <c r="AA100" s="21"/>
      <c r="AB100" s="21"/>
    </row>
    <row r="101" spans="1:28" x14ac:dyDescent="0.2">
      <c r="E101" s="20"/>
      <c r="F101" s="21"/>
      <c r="G101" s="21"/>
      <c r="I101" s="21"/>
      <c r="J101" s="21"/>
      <c r="L101" s="21"/>
      <c r="M101" s="21"/>
      <c r="O101" s="21"/>
      <c r="P101" s="21"/>
      <c r="R101" s="21"/>
      <c r="S101" s="21"/>
      <c r="U101" s="21"/>
      <c r="V101" s="21"/>
      <c r="X101" s="21"/>
      <c r="Y101" s="21"/>
      <c r="AA101" s="21"/>
      <c r="AB101" s="21"/>
    </row>
    <row r="102" spans="1:28" x14ac:dyDescent="0.2">
      <c r="E102" s="20"/>
      <c r="F102" s="21"/>
      <c r="G102" s="21"/>
      <c r="I102" s="21"/>
      <c r="J102" s="21"/>
      <c r="L102" s="21"/>
      <c r="M102" s="21"/>
      <c r="O102" s="21"/>
      <c r="P102" s="21"/>
      <c r="R102" s="21"/>
      <c r="S102" s="21"/>
      <c r="U102" s="21"/>
      <c r="V102" s="21"/>
      <c r="X102" s="21"/>
      <c r="Y102" s="21"/>
      <c r="AA102" s="21"/>
      <c r="AB102" s="21"/>
    </row>
    <row r="103" spans="1:28" x14ac:dyDescent="0.2">
      <c r="E103" s="20"/>
      <c r="F103" s="21"/>
      <c r="G103" s="21"/>
      <c r="I103" s="21"/>
      <c r="J103" s="21"/>
      <c r="L103" s="21"/>
      <c r="M103" s="21"/>
      <c r="O103" s="21"/>
      <c r="P103" s="21"/>
      <c r="R103" s="21"/>
      <c r="S103" s="21"/>
      <c r="U103" s="21"/>
      <c r="V103" s="21"/>
      <c r="X103" s="21"/>
      <c r="Y103" s="21"/>
      <c r="AA103" s="21"/>
      <c r="AB103" s="21"/>
    </row>
    <row r="104" spans="1:28" x14ac:dyDescent="0.2">
      <c r="E104" s="20"/>
      <c r="F104" s="21"/>
      <c r="G104" s="21"/>
      <c r="I104" s="21"/>
      <c r="J104" s="21"/>
      <c r="L104" s="21"/>
      <c r="M104" s="21"/>
      <c r="O104" s="21"/>
      <c r="P104" s="21"/>
      <c r="R104" s="21"/>
      <c r="S104" s="21"/>
      <c r="U104" s="21"/>
      <c r="V104" s="21"/>
      <c r="X104" s="21"/>
      <c r="Y104" s="21"/>
      <c r="AA104" s="21"/>
      <c r="AB104" s="21"/>
    </row>
    <row r="105" spans="1:28" x14ac:dyDescent="0.2">
      <c r="E105" s="20"/>
      <c r="F105" s="21"/>
      <c r="G105" s="21"/>
      <c r="I105" s="21"/>
      <c r="J105" s="21"/>
      <c r="L105" s="21"/>
      <c r="M105" s="21"/>
      <c r="O105" s="21"/>
      <c r="P105" s="21"/>
      <c r="R105" s="21"/>
      <c r="S105" s="21"/>
      <c r="U105" s="21"/>
      <c r="V105" s="21"/>
      <c r="X105" s="21"/>
      <c r="Y105" s="21"/>
      <c r="AA105" s="21"/>
      <c r="AB105" s="21"/>
    </row>
    <row r="106" spans="1:28" x14ac:dyDescent="0.2">
      <c r="E106" s="20"/>
      <c r="F106" s="21"/>
      <c r="G106" s="21"/>
      <c r="I106" s="21"/>
      <c r="J106" s="21"/>
      <c r="L106" s="21"/>
      <c r="M106" s="21"/>
      <c r="O106" s="21"/>
      <c r="P106" s="21"/>
      <c r="R106" s="21"/>
      <c r="S106" s="21"/>
      <c r="U106" s="21"/>
      <c r="V106" s="21"/>
      <c r="X106" s="21"/>
      <c r="Y106" s="21"/>
      <c r="AA106" s="21"/>
      <c r="AB106" s="21"/>
    </row>
    <row r="107" spans="1:28" x14ac:dyDescent="0.2">
      <c r="E107" s="20"/>
      <c r="F107" s="21"/>
      <c r="G107" s="21"/>
      <c r="I107" s="21"/>
      <c r="J107" s="21"/>
      <c r="L107" s="21"/>
      <c r="M107" s="21"/>
      <c r="O107" s="21"/>
      <c r="P107" s="21"/>
      <c r="R107" s="21"/>
      <c r="S107" s="21"/>
      <c r="U107" s="21"/>
      <c r="V107" s="21"/>
      <c r="X107" s="21"/>
      <c r="Y107" s="21"/>
      <c r="AA107" s="21"/>
      <c r="AB107" s="21"/>
    </row>
    <row r="108" spans="1:28" x14ac:dyDescent="0.2">
      <c r="E108" s="20"/>
      <c r="F108" s="21"/>
      <c r="G108" s="21"/>
      <c r="I108" s="21"/>
      <c r="J108" s="21"/>
      <c r="L108" s="21"/>
      <c r="M108" s="21"/>
      <c r="O108" s="21"/>
      <c r="P108" s="21"/>
      <c r="R108" s="21"/>
      <c r="S108" s="21"/>
      <c r="U108" s="21"/>
      <c r="V108" s="21"/>
      <c r="X108" s="21"/>
      <c r="Y108" s="21"/>
      <c r="AA108" s="21"/>
      <c r="AB108" s="21"/>
    </row>
    <row r="109" spans="1:28" x14ac:dyDescent="0.2">
      <c r="E109" s="20"/>
      <c r="F109" s="21"/>
      <c r="G109" s="21"/>
      <c r="I109" s="21"/>
      <c r="J109" s="21"/>
      <c r="L109" s="21"/>
      <c r="M109" s="21"/>
      <c r="O109" s="21"/>
      <c r="P109" s="21"/>
      <c r="R109" s="21"/>
      <c r="S109" s="21"/>
      <c r="U109" s="21"/>
      <c r="V109" s="21"/>
      <c r="X109" s="21"/>
      <c r="Y109" s="21"/>
      <c r="AA109" s="21"/>
      <c r="AB109" s="21"/>
    </row>
    <row r="110" spans="1:28" x14ac:dyDescent="0.2">
      <c r="E110" s="20"/>
      <c r="F110" s="21"/>
      <c r="G110" s="21"/>
      <c r="I110" s="21"/>
      <c r="J110" s="21"/>
      <c r="L110" s="21"/>
      <c r="M110" s="21"/>
      <c r="O110" s="21"/>
      <c r="P110" s="21"/>
      <c r="R110" s="21"/>
      <c r="S110" s="21"/>
      <c r="U110" s="21"/>
      <c r="V110" s="21"/>
      <c r="X110" s="21"/>
      <c r="Y110" s="21"/>
      <c r="AA110" s="21"/>
      <c r="AB110" s="21"/>
    </row>
    <row r="111" spans="1:28" ht="15.75" x14ac:dyDescent="0.25">
      <c r="A111" s="13"/>
      <c r="B111" s="13"/>
      <c r="C111" s="13"/>
      <c r="D111" s="13"/>
      <c r="E111" s="23"/>
      <c r="F111" s="21"/>
      <c r="G111" s="21"/>
      <c r="I111" s="21"/>
      <c r="J111" s="21"/>
      <c r="L111" s="21"/>
      <c r="M111" s="21"/>
      <c r="O111" s="21"/>
      <c r="P111" s="21"/>
      <c r="R111" s="21"/>
      <c r="S111" s="21"/>
      <c r="U111" s="21"/>
      <c r="V111" s="21"/>
      <c r="X111" s="21"/>
      <c r="Y111" s="21"/>
      <c r="AA111" s="21"/>
      <c r="AB111" s="21"/>
    </row>
    <row r="112" spans="1:28" x14ac:dyDescent="0.2">
      <c r="C112" s="21"/>
      <c r="D112" s="21"/>
      <c r="F112" s="21"/>
      <c r="G112" s="21"/>
      <c r="I112" s="21"/>
      <c r="J112" s="21"/>
      <c r="L112" s="21"/>
      <c r="M112" s="21"/>
      <c r="O112" s="21"/>
      <c r="P112" s="21"/>
      <c r="R112" s="21"/>
      <c r="S112" s="21"/>
      <c r="U112" s="21"/>
      <c r="V112" s="21"/>
      <c r="X112" s="21"/>
      <c r="Y112" s="21"/>
      <c r="AA112" s="21"/>
      <c r="AB112"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2"/>
  <sheetViews>
    <sheetView workbookViewId="0"/>
  </sheetViews>
  <sheetFormatPr defaultColWidth="11.21875" defaultRowHeight="15" x14ac:dyDescent="0.2"/>
  <cols>
    <col min="1" max="1" width="25.44140625" customWidth="1"/>
    <col min="2" max="2" width="50.5546875" customWidth="1"/>
    <col min="3" max="3" width="49" bestFit="1" customWidth="1"/>
    <col min="4" max="4" width="53.21875" bestFit="1" customWidth="1"/>
    <col min="5" max="5" width="46.21875" bestFit="1" customWidth="1"/>
    <col min="6" max="6" width="11.21875" customWidth="1"/>
  </cols>
  <sheetData>
    <row r="1" spans="1:19" ht="20.25" x14ac:dyDescent="0.3">
      <c r="A1" s="16" t="s">
        <v>107</v>
      </c>
      <c r="B1" s="11"/>
      <c r="C1" s="11"/>
      <c r="D1" s="11"/>
      <c r="E1" s="11"/>
    </row>
    <row r="2" spans="1:19" ht="18" x14ac:dyDescent="0.25">
      <c r="A2" s="17" t="s">
        <v>631</v>
      </c>
      <c r="B2" s="18"/>
      <c r="C2" s="18"/>
      <c r="D2" s="18"/>
      <c r="E2" s="18"/>
    </row>
    <row r="3" spans="1:19" x14ac:dyDescent="0.2">
      <c r="A3" t="s">
        <v>16</v>
      </c>
    </row>
    <row r="4" spans="1:19" ht="15.75" x14ac:dyDescent="0.25">
      <c r="A4" s="13" t="s">
        <v>108</v>
      </c>
      <c r="B4" s="13" t="s">
        <v>109</v>
      </c>
      <c r="C4" s="19" t="s">
        <v>629</v>
      </c>
      <c r="D4" s="19" t="s">
        <v>630</v>
      </c>
      <c r="E4" s="19" t="s">
        <v>712</v>
      </c>
    </row>
    <row r="5" spans="1:19" x14ac:dyDescent="0.2">
      <c r="A5" t="s">
        <v>110</v>
      </c>
      <c r="B5" t="s">
        <v>111</v>
      </c>
      <c r="C5" s="24">
        <v>1095</v>
      </c>
      <c r="D5" s="24">
        <v>324</v>
      </c>
      <c r="E5" s="20">
        <f>'SUBICB_Uptake_(70_yr_olds)'!$D5/'SUBICB_Uptake_(70_yr_olds)'!$C5*100</f>
        <v>29.589041095890412</v>
      </c>
      <c r="F5" s="21"/>
      <c r="G5" s="21"/>
      <c r="I5" s="21"/>
      <c r="J5" s="21"/>
      <c r="L5" s="21"/>
      <c r="M5" s="21"/>
      <c r="O5" s="21"/>
      <c r="P5" s="21"/>
      <c r="R5" s="21"/>
      <c r="S5" s="21"/>
    </row>
    <row r="6" spans="1:19" x14ac:dyDescent="0.2">
      <c r="A6" t="s">
        <v>112</v>
      </c>
      <c r="B6" t="s">
        <v>113</v>
      </c>
      <c r="C6" s="24">
        <v>420</v>
      </c>
      <c r="D6" s="24">
        <v>103</v>
      </c>
      <c r="E6" s="20">
        <f>'SUBICB_Uptake_(70_yr_olds)'!$D6/'SUBICB_Uptake_(70_yr_olds)'!$C6*100</f>
        <v>24.523809523809522</v>
      </c>
      <c r="F6" s="21"/>
      <c r="G6" s="21"/>
      <c r="I6" s="21"/>
      <c r="J6" s="21"/>
      <c r="L6" s="21"/>
      <c r="M6" s="21"/>
      <c r="O6" s="21"/>
      <c r="P6" s="21"/>
      <c r="R6" s="21"/>
      <c r="S6" s="21"/>
    </row>
    <row r="7" spans="1:19" x14ac:dyDescent="0.2">
      <c r="A7" t="s">
        <v>114</v>
      </c>
      <c r="B7" t="s">
        <v>115</v>
      </c>
      <c r="C7" s="24">
        <v>739</v>
      </c>
      <c r="D7" s="24">
        <v>175</v>
      </c>
      <c r="E7" s="20">
        <f>'SUBICB_Uptake_(70_yr_olds)'!$D7/'SUBICB_Uptake_(70_yr_olds)'!$C7*100</f>
        <v>23.680649526387011</v>
      </c>
      <c r="F7" s="21"/>
      <c r="G7" s="21"/>
      <c r="I7" s="21"/>
      <c r="J7" s="21"/>
      <c r="L7" s="21"/>
      <c r="M7" s="21"/>
      <c r="O7" s="21"/>
      <c r="P7" s="21"/>
      <c r="R7" s="21"/>
      <c r="S7" s="21"/>
    </row>
    <row r="8" spans="1:19" x14ac:dyDescent="0.2">
      <c r="A8" t="s">
        <v>116</v>
      </c>
      <c r="B8" t="s">
        <v>117</v>
      </c>
      <c r="C8" s="24">
        <v>341</v>
      </c>
      <c r="D8" s="24">
        <v>71</v>
      </c>
      <c r="E8" s="20">
        <f>'SUBICB_Uptake_(70_yr_olds)'!$D8/'SUBICB_Uptake_(70_yr_olds)'!$C8*100</f>
        <v>20.821114369501466</v>
      </c>
      <c r="F8" s="21"/>
      <c r="G8" s="21"/>
      <c r="I8" s="21"/>
      <c r="J8" s="21"/>
      <c r="L8" s="21"/>
      <c r="M8" s="21"/>
      <c r="O8" s="21"/>
      <c r="P8" s="21"/>
      <c r="R8" s="21"/>
      <c r="S8" s="21"/>
    </row>
    <row r="9" spans="1:19" x14ac:dyDescent="0.2">
      <c r="A9" t="s">
        <v>118</v>
      </c>
      <c r="B9" t="s">
        <v>119</v>
      </c>
      <c r="C9" s="24">
        <v>398</v>
      </c>
      <c r="D9" s="24">
        <v>87</v>
      </c>
      <c r="E9" s="20">
        <f>'SUBICB_Uptake_(70_yr_olds)'!$D9/'SUBICB_Uptake_(70_yr_olds)'!$C9*100</f>
        <v>21.859296482412059</v>
      </c>
      <c r="F9" s="21"/>
      <c r="G9" s="21"/>
      <c r="I9" s="21"/>
      <c r="J9" s="21"/>
      <c r="L9" s="21"/>
      <c r="M9" s="21"/>
      <c r="O9" s="21"/>
      <c r="P9" s="21"/>
      <c r="R9" s="21"/>
      <c r="S9" s="21"/>
    </row>
    <row r="10" spans="1:19" x14ac:dyDescent="0.2">
      <c r="A10" t="s">
        <v>120</v>
      </c>
      <c r="B10" t="s">
        <v>121</v>
      </c>
      <c r="C10" s="24">
        <v>637</v>
      </c>
      <c r="D10" s="24">
        <v>133</v>
      </c>
      <c r="E10" s="20">
        <f>'SUBICB_Uptake_(70_yr_olds)'!$D10/'SUBICB_Uptake_(70_yr_olds)'!$C10*100</f>
        <v>20.87912087912088</v>
      </c>
      <c r="F10" s="21"/>
      <c r="G10" s="21"/>
      <c r="I10" s="21"/>
      <c r="J10" s="21"/>
      <c r="L10" s="21"/>
      <c r="M10" s="21"/>
      <c r="O10" s="21"/>
      <c r="P10" s="21"/>
      <c r="R10" s="21"/>
      <c r="S10" s="21"/>
    </row>
    <row r="11" spans="1:19" x14ac:dyDescent="0.2">
      <c r="A11" t="s">
        <v>122</v>
      </c>
      <c r="B11" t="s">
        <v>123</v>
      </c>
      <c r="C11" s="24">
        <v>482</v>
      </c>
      <c r="D11" s="24">
        <v>102</v>
      </c>
      <c r="E11" s="20">
        <f>'SUBICB_Uptake_(70_yr_olds)'!$D11/'SUBICB_Uptake_(70_yr_olds)'!$C11*100</f>
        <v>21.161825726141078</v>
      </c>
      <c r="F11" s="21"/>
      <c r="G11" s="21"/>
      <c r="I11" s="21"/>
      <c r="J11" s="21"/>
      <c r="L11" s="21"/>
      <c r="M11" s="21"/>
      <c r="O11" s="21"/>
      <c r="P11" s="21"/>
      <c r="R11" s="21"/>
      <c r="S11" s="21"/>
    </row>
    <row r="12" spans="1:19" x14ac:dyDescent="0.2">
      <c r="A12" t="s">
        <v>124</v>
      </c>
      <c r="B12" t="s">
        <v>125</v>
      </c>
      <c r="C12" s="24">
        <v>480</v>
      </c>
      <c r="D12" s="24">
        <v>147</v>
      </c>
      <c r="E12" s="20">
        <f>'SUBICB_Uptake_(70_yr_olds)'!$D12/'SUBICB_Uptake_(70_yr_olds)'!$C12*100</f>
        <v>30.625000000000004</v>
      </c>
      <c r="F12" s="21"/>
      <c r="G12" s="21"/>
      <c r="I12" s="21"/>
      <c r="J12" s="21"/>
      <c r="L12" s="21"/>
      <c r="M12" s="21"/>
      <c r="O12" s="21"/>
      <c r="P12" s="21"/>
      <c r="R12" s="21"/>
      <c r="S12" s="21"/>
    </row>
    <row r="13" spans="1:19" x14ac:dyDescent="0.2">
      <c r="A13" t="s">
        <v>126</v>
      </c>
      <c r="B13" t="s">
        <v>127</v>
      </c>
      <c r="C13" s="24">
        <v>458</v>
      </c>
      <c r="D13" s="24">
        <v>68</v>
      </c>
      <c r="E13" s="20">
        <f>'SUBICB_Uptake_(70_yr_olds)'!$D13/'SUBICB_Uptake_(70_yr_olds)'!$C13*100</f>
        <v>14.847161572052403</v>
      </c>
      <c r="F13" s="21"/>
      <c r="G13" s="21"/>
      <c r="I13" s="21"/>
      <c r="J13" s="21"/>
      <c r="L13" s="21"/>
      <c r="M13" s="21"/>
      <c r="O13" s="21"/>
      <c r="P13" s="21"/>
      <c r="R13" s="21"/>
      <c r="S13" s="21"/>
    </row>
    <row r="14" spans="1:19" x14ac:dyDescent="0.2">
      <c r="A14" t="s">
        <v>128</v>
      </c>
      <c r="B14" t="s">
        <v>129</v>
      </c>
      <c r="C14" s="24">
        <v>923</v>
      </c>
      <c r="D14" s="24">
        <v>191</v>
      </c>
      <c r="E14" s="20">
        <f>'SUBICB_Uptake_(70_yr_olds)'!$D14/'SUBICB_Uptake_(70_yr_olds)'!$C14*100</f>
        <v>20.693391115926328</v>
      </c>
      <c r="F14" s="21"/>
      <c r="G14" s="21"/>
      <c r="I14" s="21"/>
      <c r="J14" s="21"/>
      <c r="L14" s="21"/>
      <c r="M14" s="21"/>
      <c r="O14" s="21"/>
      <c r="P14" s="21"/>
      <c r="R14" s="21"/>
      <c r="S14" s="21"/>
    </row>
    <row r="15" spans="1:19" x14ac:dyDescent="0.2">
      <c r="A15" t="s">
        <v>130</v>
      </c>
      <c r="B15" t="s">
        <v>131</v>
      </c>
      <c r="C15" s="24">
        <v>449</v>
      </c>
      <c r="D15" s="24">
        <v>92</v>
      </c>
      <c r="E15" s="20">
        <f>'SUBICB_Uptake_(70_yr_olds)'!$D15/'SUBICB_Uptake_(70_yr_olds)'!$C15*100</f>
        <v>20.489977728285076</v>
      </c>
      <c r="F15" s="21"/>
      <c r="G15" s="21"/>
      <c r="I15" s="21"/>
      <c r="J15" s="21"/>
      <c r="L15" s="21"/>
      <c r="M15" s="21"/>
      <c r="O15" s="21"/>
      <c r="P15" s="21"/>
      <c r="R15" s="21"/>
      <c r="S15" s="21"/>
    </row>
    <row r="16" spans="1:19" x14ac:dyDescent="0.2">
      <c r="A16" t="s">
        <v>132</v>
      </c>
      <c r="B16" t="s">
        <v>133</v>
      </c>
      <c r="C16" s="24">
        <v>405</v>
      </c>
      <c r="D16" s="24">
        <v>95</v>
      </c>
      <c r="E16" s="20">
        <f>'SUBICB_Uptake_(70_yr_olds)'!$D16/'SUBICB_Uptake_(70_yr_olds)'!$C16*100</f>
        <v>23.456790123456788</v>
      </c>
      <c r="F16" s="21"/>
      <c r="G16" s="21"/>
      <c r="I16" s="21"/>
      <c r="J16" s="21"/>
      <c r="L16" s="21"/>
      <c r="M16" s="21"/>
      <c r="O16" s="21"/>
      <c r="P16" s="21"/>
      <c r="R16" s="21"/>
      <c r="S16" s="21"/>
    </row>
    <row r="17" spans="1:19" x14ac:dyDescent="0.2">
      <c r="A17" t="s">
        <v>134</v>
      </c>
      <c r="B17" t="s">
        <v>135</v>
      </c>
      <c r="C17" s="24">
        <v>337</v>
      </c>
      <c r="D17" s="24">
        <v>80</v>
      </c>
      <c r="E17" s="20">
        <f>'SUBICB_Uptake_(70_yr_olds)'!$D17/'SUBICB_Uptake_(70_yr_olds)'!$C17*100</f>
        <v>23.738872403560833</v>
      </c>
      <c r="F17" s="21"/>
      <c r="G17" s="21"/>
      <c r="I17" s="21"/>
      <c r="J17" s="21"/>
      <c r="L17" s="21"/>
      <c r="M17" s="21"/>
      <c r="O17" s="21"/>
      <c r="P17" s="21"/>
      <c r="R17" s="21"/>
      <c r="S17" s="21"/>
    </row>
    <row r="18" spans="1:19" x14ac:dyDescent="0.2">
      <c r="A18" t="s">
        <v>136</v>
      </c>
      <c r="B18" t="s">
        <v>137</v>
      </c>
      <c r="C18" s="24">
        <v>500</v>
      </c>
      <c r="D18" s="24">
        <v>100</v>
      </c>
      <c r="E18" s="20">
        <f>'SUBICB_Uptake_(70_yr_olds)'!$D18/'SUBICB_Uptake_(70_yr_olds)'!$C18*100</f>
        <v>20</v>
      </c>
      <c r="F18" s="21"/>
      <c r="G18" s="21"/>
      <c r="I18" s="21"/>
      <c r="J18" s="21"/>
      <c r="L18" s="21"/>
      <c r="M18" s="21"/>
      <c r="O18" s="21"/>
      <c r="P18" s="21"/>
      <c r="R18" s="21"/>
      <c r="S18" s="21"/>
    </row>
    <row r="19" spans="1:19" x14ac:dyDescent="0.2">
      <c r="A19" t="s">
        <v>138</v>
      </c>
      <c r="B19" t="s">
        <v>139</v>
      </c>
      <c r="C19" s="24">
        <v>911</v>
      </c>
      <c r="D19" s="24">
        <v>163</v>
      </c>
      <c r="E19" s="20">
        <f>'SUBICB_Uptake_(70_yr_olds)'!$D19/'SUBICB_Uptake_(70_yr_olds)'!$C19*100</f>
        <v>17.892425905598245</v>
      </c>
      <c r="F19" s="21"/>
      <c r="G19" s="21"/>
      <c r="I19" s="21"/>
      <c r="J19" s="21"/>
      <c r="L19" s="21"/>
      <c r="M19" s="21"/>
      <c r="O19" s="21"/>
      <c r="P19" s="21"/>
      <c r="R19" s="21"/>
      <c r="S19" s="21"/>
    </row>
    <row r="20" spans="1:19" x14ac:dyDescent="0.2">
      <c r="A20" t="s">
        <v>140</v>
      </c>
      <c r="B20" t="s">
        <v>141</v>
      </c>
      <c r="C20" s="24">
        <v>414</v>
      </c>
      <c r="D20" s="24">
        <v>66</v>
      </c>
      <c r="E20" s="20">
        <f>'SUBICB_Uptake_(70_yr_olds)'!$D20/'SUBICB_Uptake_(70_yr_olds)'!$C20*100</f>
        <v>15.942028985507244</v>
      </c>
      <c r="F20" s="21"/>
      <c r="G20" s="21"/>
      <c r="I20" s="21"/>
      <c r="J20" s="21"/>
      <c r="L20" s="21"/>
      <c r="M20" s="21"/>
      <c r="O20" s="21"/>
      <c r="P20" s="21"/>
      <c r="R20" s="21"/>
      <c r="S20" s="21"/>
    </row>
    <row r="21" spans="1:19" x14ac:dyDescent="0.2">
      <c r="A21" t="s">
        <v>142</v>
      </c>
      <c r="B21" t="s">
        <v>143</v>
      </c>
      <c r="C21" s="24">
        <v>877</v>
      </c>
      <c r="D21" s="24">
        <v>182</v>
      </c>
      <c r="E21" s="20">
        <f>'SUBICB_Uptake_(70_yr_olds)'!$D21/'SUBICB_Uptake_(70_yr_olds)'!$C21*100</f>
        <v>20.752565564424174</v>
      </c>
      <c r="F21" s="21"/>
      <c r="G21" s="21"/>
      <c r="I21" s="21"/>
      <c r="J21" s="21"/>
      <c r="L21" s="21"/>
      <c r="M21" s="21"/>
      <c r="O21" s="21"/>
      <c r="P21" s="21"/>
      <c r="R21" s="21"/>
      <c r="S21" s="21"/>
    </row>
    <row r="22" spans="1:19" x14ac:dyDescent="0.2">
      <c r="A22" t="s">
        <v>144</v>
      </c>
      <c r="B22" t="s">
        <v>145</v>
      </c>
      <c r="C22" s="24">
        <v>393</v>
      </c>
      <c r="D22" s="24">
        <v>61</v>
      </c>
      <c r="E22" s="20">
        <f>'SUBICB_Uptake_(70_yr_olds)'!$D22/'SUBICB_Uptake_(70_yr_olds)'!$C22*100</f>
        <v>15.521628498727736</v>
      </c>
      <c r="F22" s="21"/>
      <c r="G22" s="21"/>
      <c r="I22" s="21"/>
      <c r="J22" s="21"/>
      <c r="L22" s="21"/>
      <c r="M22" s="21"/>
      <c r="O22" s="21"/>
      <c r="P22" s="21"/>
      <c r="R22" s="21"/>
      <c r="S22" s="21"/>
    </row>
    <row r="23" spans="1:19" x14ac:dyDescent="0.2">
      <c r="A23" t="s">
        <v>146</v>
      </c>
      <c r="B23" t="s">
        <v>147</v>
      </c>
      <c r="C23" s="24">
        <v>364</v>
      </c>
      <c r="D23" s="24">
        <v>89</v>
      </c>
      <c r="E23" s="20">
        <f>'SUBICB_Uptake_(70_yr_olds)'!$D23/'SUBICB_Uptake_(70_yr_olds)'!$C23*100</f>
        <v>24.450549450549449</v>
      </c>
      <c r="F23" s="21"/>
      <c r="G23" s="21"/>
      <c r="I23" s="21"/>
      <c r="J23" s="21"/>
      <c r="L23" s="21"/>
      <c r="M23" s="21"/>
      <c r="O23" s="21"/>
      <c r="P23" s="21"/>
      <c r="R23" s="21"/>
      <c r="S23" s="21"/>
    </row>
    <row r="24" spans="1:19" x14ac:dyDescent="0.2">
      <c r="A24" t="s">
        <v>148</v>
      </c>
      <c r="B24" t="s">
        <v>149</v>
      </c>
      <c r="C24" s="24">
        <v>716</v>
      </c>
      <c r="D24" s="24">
        <v>179</v>
      </c>
      <c r="E24" s="20">
        <f>'SUBICB_Uptake_(70_yr_olds)'!$D24/'SUBICB_Uptake_(70_yr_olds)'!$C24*100</f>
        <v>25</v>
      </c>
      <c r="F24" s="21"/>
      <c r="G24" s="21"/>
      <c r="I24" s="21"/>
      <c r="J24" s="21"/>
      <c r="L24" s="21"/>
      <c r="M24" s="21"/>
      <c r="O24" s="21"/>
      <c r="P24" s="21"/>
      <c r="R24" s="21"/>
      <c r="S24" s="21"/>
    </row>
    <row r="25" spans="1:19" x14ac:dyDescent="0.2">
      <c r="A25" t="s">
        <v>150</v>
      </c>
      <c r="B25" t="s">
        <v>151</v>
      </c>
      <c r="C25" s="24">
        <v>517</v>
      </c>
      <c r="D25" s="24">
        <v>95</v>
      </c>
      <c r="E25" s="20">
        <f>'SUBICB_Uptake_(70_yr_olds)'!$D25/'SUBICB_Uptake_(70_yr_olds)'!$C25*100</f>
        <v>18.375241779497099</v>
      </c>
      <c r="F25" s="21"/>
      <c r="G25" s="21"/>
      <c r="I25" s="21"/>
      <c r="J25" s="21"/>
      <c r="L25" s="21"/>
      <c r="M25" s="21"/>
      <c r="O25" s="21"/>
      <c r="P25" s="21"/>
      <c r="R25" s="21"/>
      <c r="S25" s="21"/>
    </row>
    <row r="26" spans="1:19" x14ac:dyDescent="0.2">
      <c r="A26" t="s">
        <v>152</v>
      </c>
      <c r="B26" t="s">
        <v>153</v>
      </c>
      <c r="C26" s="24">
        <v>419</v>
      </c>
      <c r="D26" s="24">
        <v>55</v>
      </c>
      <c r="E26" s="20">
        <f>'SUBICB_Uptake_(70_yr_olds)'!$D26/'SUBICB_Uptake_(70_yr_olds)'!$C26*100</f>
        <v>13.126491646778044</v>
      </c>
      <c r="F26" s="21"/>
      <c r="G26" s="21"/>
      <c r="I26" s="21"/>
      <c r="J26" s="21"/>
      <c r="L26" s="21"/>
      <c r="M26" s="21"/>
      <c r="O26" s="21"/>
      <c r="P26" s="21"/>
      <c r="R26" s="21"/>
      <c r="S26" s="21"/>
    </row>
    <row r="27" spans="1:19" x14ac:dyDescent="0.2">
      <c r="A27" t="s">
        <v>154</v>
      </c>
      <c r="B27" t="s">
        <v>155</v>
      </c>
      <c r="C27" s="24">
        <v>493</v>
      </c>
      <c r="D27" s="24">
        <v>117</v>
      </c>
      <c r="E27" s="20">
        <f>'SUBICB_Uptake_(70_yr_olds)'!$D27/'SUBICB_Uptake_(70_yr_olds)'!$C27*100</f>
        <v>23.732251521298174</v>
      </c>
      <c r="F27" s="21"/>
      <c r="G27" s="21"/>
      <c r="I27" s="21"/>
      <c r="J27" s="21"/>
      <c r="L27" s="21"/>
      <c r="M27" s="21"/>
      <c r="O27" s="21"/>
      <c r="P27" s="21"/>
      <c r="R27" s="21"/>
      <c r="S27" s="21"/>
    </row>
    <row r="28" spans="1:19" x14ac:dyDescent="0.2">
      <c r="A28" t="s">
        <v>156</v>
      </c>
      <c r="B28" t="s">
        <v>157</v>
      </c>
      <c r="C28" s="24">
        <v>520</v>
      </c>
      <c r="D28" s="24">
        <v>135</v>
      </c>
      <c r="E28" s="20">
        <f>'SUBICB_Uptake_(70_yr_olds)'!$D28/'SUBICB_Uptake_(70_yr_olds)'!$C28*100</f>
        <v>25.961538461538463</v>
      </c>
      <c r="F28" s="21"/>
      <c r="G28" s="21"/>
      <c r="I28" s="21"/>
      <c r="J28" s="21"/>
      <c r="L28" s="21"/>
      <c r="M28" s="21"/>
      <c r="O28" s="21"/>
      <c r="P28" s="21"/>
      <c r="R28" s="21"/>
      <c r="S28" s="21"/>
    </row>
    <row r="29" spans="1:19" x14ac:dyDescent="0.2">
      <c r="A29" t="s">
        <v>158</v>
      </c>
      <c r="B29" t="s">
        <v>159</v>
      </c>
      <c r="C29" s="24">
        <v>301</v>
      </c>
      <c r="D29" s="24">
        <v>69</v>
      </c>
      <c r="E29" s="20">
        <f>'SUBICB_Uptake_(70_yr_olds)'!$D29/'SUBICB_Uptake_(70_yr_olds)'!$C29*100</f>
        <v>22.923588039867109</v>
      </c>
      <c r="F29" s="21"/>
      <c r="G29" s="21"/>
      <c r="I29" s="21"/>
      <c r="J29" s="21"/>
      <c r="L29" s="21"/>
      <c r="M29" s="21"/>
      <c r="O29" s="21"/>
      <c r="P29" s="21"/>
      <c r="R29" s="21"/>
      <c r="S29" s="21"/>
    </row>
    <row r="30" spans="1:19" x14ac:dyDescent="0.2">
      <c r="A30" t="s">
        <v>160</v>
      </c>
      <c r="B30" t="s">
        <v>161</v>
      </c>
      <c r="C30" s="24">
        <v>773</v>
      </c>
      <c r="D30" s="24">
        <v>259</v>
      </c>
      <c r="E30" s="20">
        <f>'SUBICB_Uptake_(70_yr_olds)'!$D30/'SUBICB_Uptake_(70_yr_olds)'!$C30*100</f>
        <v>33.505821474773612</v>
      </c>
      <c r="F30" s="21"/>
      <c r="G30" s="21"/>
      <c r="I30" s="21"/>
      <c r="J30" s="21"/>
      <c r="L30" s="21"/>
      <c r="M30" s="21"/>
      <c r="O30" s="21"/>
      <c r="P30" s="21"/>
      <c r="R30" s="21"/>
      <c r="S30" s="21"/>
    </row>
    <row r="31" spans="1:19" x14ac:dyDescent="0.2">
      <c r="A31" t="s">
        <v>162</v>
      </c>
      <c r="B31" t="s">
        <v>163</v>
      </c>
      <c r="C31" s="24">
        <v>588</v>
      </c>
      <c r="D31" s="24">
        <v>132</v>
      </c>
      <c r="E31" s="20">
        <f>'SUBICB_Uptake_(70_yr_olds)'!$D31/'SUBICB_Uptake_(70_yr_olds)'!$C31*100</f>
        <v>22.448979591836736</v>
      </c>
      <c r="F31" s="21"/>
      <c r="G31" s="21"/>
      <c r="I31" s="21"/>
      <c r="J31" s="21"/>
      <c r="L31" s="21"/>
      <c r="M31" s="21"/>
      <c r="O31" s="21"/>
      <c r="P31" s="21"/>
      <c r="R31" s="21"/>
      <c r="S31" s="21"/>
    </row>
    <row r="32" spans="1:19" x14ac:dyDescent="0.2">
      <c r="A32" t="s">
        <v>164</v>
      </c>
      <c r="B32" t="s">
        <v>165</v>
      </c>
      <c r="C32" s="24">
        <v>602</v>
      </c>
      <c r="D32" s="24">
        <v>142</v>
      </c>
      <c r="E32" s="20">
        <f>'SUBICB_Uptake_(70_yr_olds)'!$D32/'SUBICB_Uptake_(70_yr_olds)'!$C32*100</f>
        <v>23.588039867109632</v>
      </c>
      <c r="F32" s="21"/>
      <c r="G32" s="21"/>
      <c r="I32" s="21"/>
      <c r="J32" s="21"/>
      <c r="L32" s="21"/>
      <c r="M32" s="21"/>
      <c r="O32" s="21"/>
      <c r="P32" s="21"/>
      <c r="R32" s="21"/>
      <c r="S32" s="21"/>
    </row>
    <row r="33" spans="1:19" x14ac:dyDescent="0.2">
      <c r="A33" t="s">
        <v>166</v>
      </c>
      <c r="B33" t="s">
        <v>167</v>
      </c>
      <c r="C33" s="24">
        <v>330</v>
      </c>
      <c r="D33" s="24">
        <v>91</v>
      </c>
      <c r="E33" s="20">
        <f>'SUBICB_Uptake_(70_yr_olds)'!$D33/'SUBICB_Uptake_(70_yr_olds)'!$C33*100</f>
        <v>27.575757575757574</v>
      </c>
      <c r="F33" s="21"/>
      <c r="G33" s="21"/>
      <c r="I33" s="21"/>
      <c r="J33" s="21"/>
      <c r="L33" s="21"/>
      <c r="M33" s="21"/>
      <c r="O33" s="21"/>
      <c r="P33" s="21"/>
      <c r="R33" s="21"/>
      <c r="S33" s="21"/>
    </row>
    <row r="34" spans="1:19" x14ac:dyDescent="0.2">
      <c r="A34" t="s">
        <v>168</v>
      </c>
      <c r="B34" t="s">
        <v>169</v>
      </c>
      <c r="C34" s="24">
        <v>499</v>
      </c>
      <c r="D34" s="24">
        <v>137</v>
      </c>
      <c r="E34" s="20">
        <f>'SUBICB_Uptake_(70_yr_olds)'!$D34/'SUBICB_Uptake_(70_yr_olds)'!$C34*100</f>
        <v>27.45490981963928</v>
      </c>
      <c r="F34" s="21"/>
      <c r="G34" s="21"/>
      <c r="I34" s="21"/>
      <c r="J34" s="21"/>
      <c r="L34" s="21"/>
      <c r="M34" s="21"/>
      <c r="O34" s="21"/>
      <c r="P34" s="21"/>
      <c r="R34" s="21"/>
      <c r="S34" s="21"/>
    </row>
    <row r="35" spans="1:19" x14ac:dyDescent="0.2">
      <c r="A35" t="s">
        <v>170</v>
      </c>
      <c r="B35" t="s">
        <v>171</v>
      </c>
      <c r="C35" s="24">
        <v>764</v>
      </c>
      <c r="D35" s="24">
        <v>208</v>
      </c>
      <c r="E35" s="20">
        <f>'SUBICB_Uptake_(70_yr_olds)'!$D35/'SUBICB_Uptake_(70_yr_olds)'!$C35*100</f>
        <v>27.225130890052355</v>
      </c>
      <c r="F35" s="21"/>
      <c r="G35" s="21"/>
      <c r="I35" s="21"/>
      <c r="J35" s="21"/>
      <c r="L35" s="21"/>
      <c r="M35" s="21"/>
      <c r="O35" s="21"/>
      <c r="P35" s="21"/>
      <c r="R35" s="21"/>
      <c r="S35" s="21"/>
    </row>
    <row r="36" spans="1:19" x14ac:dyDescent="0.2">
      <c r="A36" t="s">
        <v>172</v>
      </c>
      <c r="B36" t="s">
        <v>173</v>
      </c>
      <c r="C36" s="24">
        <v>982</v>
      </c>
      <c r="D36" s="24">
        <v>297</v>
      </c>
      <c r="E36" s="20">
        <f>'SUBICB_Uptake_(70_yr_olds)'!$D36/'SUBICB_Uptake_(70_yr_olds)'!$C36*100</f>
        <v>30.24439918533605</v>
      </c>
      <c r="F36" s="21"/>
      <c r="G36" s="21"/>
      <c r="I36" s="21"/>
      <c r="J36" s="21"/>
      <c r="L36" s="21"/>
      <c r="M36" s="21"/>
      <c r="O36" s="21"/>
      <c r="P36" s="21"/>
      <c r="R36" s="21"/>
      <c r="S36" s="21"/>
    </row>
    <row r="37" spans="1:19" x14ac:dyDescent="0.2">
      <c r="A37" t="s">
        <v>174</v>
      </c>
      <c r="B37" t="s">
        <v>175</v>
      </c>
      <c r="C37" s="24">
        <v>584</v>
      </c>
      <c r="D37" s="24">
        <v>121</v>
      </c>
      <c r="E37" s="20">
        <f>'SUBICB_Uptake_(70_yr_olds)'!$D37/'SUBICB_Uptake_(70_yr_olds)'!$C37*100</f>
        <v>20.719178082191782</v>
      </c>
      <c r="F37" s="21"/>
      <c r="G37" s="21"/>
      <c r="I37" s="21"/>
      <c r="J37" s="21"/>
      <c r="L37" s="21"/>
      <c r="M37" s="21"/>
      <c r="O37" s="21"/>
      <c r="P37" s="21"/>
      <c r="R37" s="21"/>
      <c r="S37" s="21"/>
    </row>
    <row r="38" spans="1:19" x14ac:dyDescent="0.2">
      <c r="A38" t="s">
        <v>176</v>
      </c>
      <c r="B38" t="s">
        <v>177</v>
      </c>
      <c r="C38" s="24">
        <v>418</v>
      </c>
      <c r="D38" s="24">
        <v>95</v>
      </c>
      <c r="E38" s="20">
        <f>'SUBICB_Uptake_(70_yr_olds)'!$D38/'SUBICB_Uptake_(70_yr_olds)'!$C38*100</f>
        <v>22.727272727272727</v>
      </c>
      <c r="F38" s="21"/>
      <c r="G38" s="21"/>
      <c r="I38" s="21"/>
      <c r="J38" s="21"/>
      <c r="L38" s="21"/>
      <c r="M38" s="21"/>
      <c r="O38" s="21"/>
      <c r="P38" s="21"/>
      <c r="R38" s="21"/>
      <c r="S38" s="21"/>
    </row>
    <row r="39" spans="1:19" x14ac:dyDescent="0.2">
      <c r="A39" t="s">
        <v>178</v>
      </c>
      <c r="B39" t="s">
        <v>179</v>
      </c>
      <c r="C39" s="24">
        <v>489</v>
      </c>
      <c r="D39" s="24">
        <v>130</v>
      </c>
      <c r="E39" s="20">
        <f>'SUBICB_Uptake_(70_yr_olds)'!$D39/'SUBICB_Uptake_(70_yr_olds)'!$C39*100</f>
        <v>26.584867075664619</v>
      </c>
      <c r="F39" s="21"/>
      <c r="G39" s="21"/>
      <c r="I39" s="21"/>
      <c r="J39" s="21"/>
      <c r="L39" s="21"/>
      <c r="M39" s="21"/>
      <c r="O39" s="21"/>
      <c r="P39" s="21"/>
      <c r="R39" s="21"/>
      <c r="S39" s="21"/>
    </row>
    <row r="40" spans="1:19" x14ac:dyDescent="0.2">
      <c r="A40" t="s">
        <v>180</v>
      </c>
      <c r="B40" t="s">
        <v>181</v>
      </c>
      <c r="C40" s="24">
        <v>617</v>
      </c>
      <c r="D40" s="24">
        <v>136</v>
      </c>
      <c r="E40" s="20">
        <f>'SUBICB_Uptake_(70_yr_olds)'!$D40/'SUBICB_Uptake_(70_yr_olds)'!$C40*100</f>
        <v>22.042139384116695</v>
      </c>
      <c r="F40" s="21"/>
      <c r="G40" s="21"/>
      <c r="I40" s="21"/>
      <c r="J40" s="21"/>
      <c r="L40" s="21"/>
      <c r="M40" s="21"/>
      <c r="O40" s="21"/>
      <c r="P40" s="21"/>
      <c r="R40" s="21"/>
      <c r="S40" s="21"/>
    </row>
    <row r="41" spans="1:19" x14ac:dyDescent="0.2">
      <c r="A41" t="s">
        <v>182</v>
      </c>
      <c r="B41" t="s">
        <v>183</v>
      </c>
      <c r="C41" s="24">
        <v>1140</v>
      </c>
      <c r="D41" s="24">
        <v>280</v>
      </c>
      <c r="E41" s="20">
        <f>'SUBICB_Uptake_(70_yr_olds)'!$D41/'SUBICB_Uptake_(70_yr_olds)'!$C41*100</f>
        <v>24.561403508771928</v>
      </c>
      <c r="F41" s="21"/>
      <c r="G41" s="21"/>
      <c r="I41" s="21"/>
      <c r="J41" s="21"/>
      <c r="L41" s="21"/>
      <c r="M41" s="21"/>
      <c r="O41" s="21"/>
      <c r="P41" s="21"/>
      <c r="R41" s="21"/>
      <c r="S41" s="21"/>
    </row>
    <row r="42" spans="1:19" x14ac:dyDescent="0.2">
      <c r="A42" t="s">
        <v>184</v>
      </c>
      <c r="B42" t="s">
        <v>185</v>
      </c>
      <c r="C42" s="24">
        <v>901</v>
      </c>
      <c r="D42" s="24">
        <v>316</v>
      </c>
      <c r="E42" s="20">
        <f>'SUBICB_Uptake_(70_yr_olds)'!$D42/'SUBICB_Uptake_(70_yr_olds)'!$C42*100</f>
        <v>35.072142064372919</v>
      </c>
      <c r="F42" s="21"/>
      <c r="G42" s="21"/>
      <c r="I42" s="21"/>
      <c r="J42" s="21"/>
      <c r="L42" s="21"/>
      <c r="M42" s="21"/>
      <c r="O42" s="21"/>
      <c r="P42" s="21"/>
      <c r="R42" s="21"/>
      <c r="S42" s="21"/>
    </row>
    <row r="43" spans="1:19" x14ac:dyDescent="0.2">
      <c r="A43" t="s">
        <v>186</v>
      </c>
      <c r="B43" t="s">
        <v>187</v>
      </c>
      <c r="C43" s="24">
        <v>875</v>
      </c>
      <c r="D43" s="24">
        <v>231</v>
      </c>
      <c r="E43" s="20">
        <f>'SUBICB_Uptake_(70_yr_olds)'!$D43/'SUBICB_Uptake_(70_yr_olds)'!$C43*100</f>
        <v>26.400000000000002</v>
      </c>
      <c r="F43" s="21"/>
      <c r="G43" s="21"/>
      <c r="I43" s="21"/>
      <c r="J43" s="21"/>
      <c r="L43" s="21"/>
      <c r="M43" s="21"/>
      <c r="O43" s="21"/>
      <c r="P43" s="21"/>
      <c r="R43" s="21"/>
      <c r="S43" s="21"/>
    </row>
    <row r="44" spans="1:19" x14ac:dyDescent="0.2">
      <c r="A44" t="s">
        <v>188</v>
      </c>
      <c r="B44" t="s">
        <v>189</v>
      </c>
      <c r="C44" s="24">
        <v>926</v>
      </c>
      <c r="D44" s="24">
        <v>194</v>
      </c>
      <c r="E44" s="20">
        <f>'SUBICB_Uptake_(70_yr_olds)'!$D44/'SUBICB_Uptake_(70_yr_olds)'!$C44*100</f>
        <v>20.950323974082075</v>
      </c>
      <c r="F44" s="21"/>
      <c r="G44" s="21"/>
      <c r="I44" s="21"/>
      <c r="J44" s="21"/>
      <c r="L44" s="21"/>
      <c r="M44" s="21"/>
      <c r="O44" s="21"/>
      <c r="P44" s="21"/>
      <c r="R44" s="21"/>
      <c r="S44" s="21"/>
    </row>
    <row r="45" spans="1:19" x14ac:dyDescent="0.2">
      <c r="A45" t="s">
        <v>190</v>
      </c>
      <c r="B45" t="s">
        <v>191</v>
      </c>
      <c r="C45" s="24">
        <v>684</v>
      </c>
      <c r="D45" s="24">
        <v>136</v>
      </c>
      <c r="E45" s="20">
        <f>'SUBICB_Uptake_(70_yr_olds)'!$D45/'SUBICB_Uptake_(70_yr_olds)'!$C45*100</f>
        <v>19.883040935672515</v>
      </c>
      <c r="F45" s="21"/>
      <c r="G45" s="21"/>
      <c r="I45" s="21"/>
      <c r="J45" s="21"/>
      <c r="L45" s="21"/>
      <c r="M45" s="21"/>
      <c r="O45" s="21"/>
      <c r="P45" s="21"/>
      <c r="R45" s="21"/>
      <c r="S45" s="21"/>
    </row>
    <row r="46" spans="1:19" x14ac:dyDescent="0.2">
      <c r="A46" t="s">
        <v>192</v>
      </c>
      <c r="B46" t="s">
        <v>193</v>
      </c>
      <c r="C46" s="24">
        <v>928</v>
      </c>
      <c r="D46" s="24">
        <v>272</v>
      </c>
      <c r="E46" s="20">
        <f>'SUBICB_Uptake_(70_yr_olds)'!$D46/'SUBICB_Uptake_(70_yr_olds)'!$C46*100</f>
        <v>29.310344827586203</v>
      </c>
      <c r="F46" s="21"/>
      <c r="G46" s="21"/>
      <c r="I46" s="21"/>
      <c r="J46" s="21"/>
      <c r="L46" s="21"/>
      <c r="M46" s="21"/>
      <c r="O46" s="21"/>
      <c r="P46" s="21"/>
      <c r="R46" s="21"/>
      <c r="S46" s="21"/>
    </row>
    <row r="47" spans="1:19" x14ac:dyDescent="0.2">
      <c r="A47" t="s">
        <v>194</v>
      </c>
      <c r="B47" t="s">
        <v>195</v>
      </c>
      <c r="C47" s="24">
        <v>305</v>
      </c>
      <c r="D47" s="24">
        <v>64</v>
      </c>
      <c r="E47" s="20">
        <f>'SUBICB_Uptake_(70_yr_olds)'!$D47/'SUBICB_Uptake_(70_yr_olds)'!$C47*100</f>
        <v>20.983606557377048</v>
      </c>
      <c r="F47" s="21"/>
      <c r="G47" s="21"/>
      <c r="I47" s="21"/>
      <c r="J47" s="21"/>
      <c r="L47" s="21"/>
      <c r="M47" s="21"/>
      <c r="O47" s="21"/>
      <c r="P47" s="21"/>
      <c r="R47" s="21"/>
      <c r="S47" s="21"/>
    </row>
    <row r="48" spans="1:19" x14ac:dyDescent="0.2">
      <c r="A48" t="s">
        <v>196</v>
      </c>
      <c r="B48" t="s">
        <v>197</v>
      </c>
      <c r="C48" s="24">
        <v>372</v>
      </c>
      <c r="D48" s="24">
        <v>101</v>
      </c>
      <c r="E48" s="20">
        <f>'SUBICB_Uptake_(70_yr_olds)'!$D48/'SUBICB_Uptake_(70_yr_olds)'!$C48*100</f>
        <v>27.1505376344086</v>
      </c>
      <c r="F48" s="21"/>
      <c r="G48" s="21"/>
      <c r="I48" s="21"/>
      <c r="J48" s="21"/>
      <c r="L48" s="21"/>
      <c r="M48" s="21"/>
      <c r="O48" s="21"/>
      <c r="P48" s="21"/>
      <c r="R48" s="21"/>
      <c r="S48" s="21"/>
    </row>
    <row r="49" spans="1:19" x14ac:dyDescent="0.2">
      <c r="A49" t="s">
        <v>198</v>
      </c>
      <c r="B49" t="s">
        <v>199</v>
      </c>
      <c r="C49" s="24">
        <v>582</v>
      </c>
      <c r="D49" s="24">
        <v>134</v>
      </c>
      <c r="E49" s="20">
        <f>'SUBICB_Uptake_(70_yr_olds)'!$D49/'SUBICB_Uptake_(70_yr_olds)'!$C49*100</f>
        <v>23.024054982817869</v>
      </c>
      <c r="F49" s="21"/>
      <c r="G49" s="21"/>
      <c r="I49" s="21"/>
      <c r="J49" s="21"/>
      <c r="L49" s="21"/>
      <c r="M49" s="21"/>
      <c r="O49" s="21"/>
      <c r="P49" s="21"/>
      <c r="R49" s="21"/>
      <c r="S49" s="21"/>
    </row>
    <row r="50" spans="1:19" x14ac:dyDescent="0.2">
      <c r="A50" t="s">
        <v>200</v>
      </c>
      <c r="B50" t="s">
        <v>201</v>
      </c>
      <c r="C50" s="24">
        <v>572</v>
      </c>
      <c r="D50" s="24">
        <v>143</v>
      </c>
      <c r="E50" s="20">
        <f>'SUBICB_Uptake_(70_yr_olds)'!$D50/'SUBICB_Uptake_(70_yr_olds)'!$C50*100</f>
        <v>25</v>
      </c>
      <c r="F50" s="21"/>
      <c r="G50" s="21"/>
      <c r="I50" s="21"/>
      <c r="J50" s="21"/>
      <c r="L50" s="21"/>
      <c r="M50" s="21"/>
      <c r="O50" s="21"/>
      <c r="P50" s="21"/>
      <c r="R50" s="21"/>
      <c r="S50" s="21"/>
    </row>
    <row r="51" spans="1:19" x14ac:dyDescent="0.2">
      <c r="A51" t="s">
        <v>202</v>
      </c>
      <c r="B51" t="s">
        <v>203</v>
      </c>
      <c r="C51" s="24">
        <v>404</v>
      </c>
      <c r="D51" s="24">
        <v>93</v>
      </c>
      <c r="E51" s="20">
        <f>'SUBICB_Uptake_(70_yr_olds)'!$D51/'SUBICB_Uptake_(70_yr_olds)'!$C51*100</f>
        <v>23.019801980198022</v>
      </c>
      <c r="F51" s="21"/>
      <c r="G51" s="21"/>
      <c r="I51" s="21"/>
      <c r="J51" s="21"/>
      <c r="L51" s="21"/>
      <c r="M51" s="21"/>
      <c r="O51" s="21"/>
      <c r="P51" s="21"/>
      <c r="R51" s="21"/>
      <c r="S51" s="21"/>
    </row>
    <row r="52" spans="1:19" x14ac:dyDescent="0.2">
      <c r="A52" t="s">
        <v>204</v>
      </c>
      <c r="B52" t="s">
        <v>205</v>
      </c>
      <c r="C52" s="24">
        <v>586</v>
      </c>
      <c r="D52" s="24">
        <v>135</v>
      </c>
      <c r="E52" s="20">
        <f>'SUBICB_Uptake_(70_yr_olds)'!$D52/'SUBICB_Uptake_(70_yr_olds)'!$C52*100</f>
        <v>23.037542662116042</v>
      </c>
      <c r="F52" s="21"/>
      <c r="G52" s="21"/>
      <c r="I52" s="21"/>
      <c r="J52" s="21"/>
      <c r="L52" s="21"/>
      <c r="M52" s="21"/>
      <c r="O52" s="21"/>
      <c r="P52" s="21"/>
      <c r="R52" s="21"/>
      <c r="S52" s="21"/>
    </row>
    <row r="53" spans="1:19" x14ac:dyDescent="0.2">
      <c r="A53" t="s">
        <v>206</v>
      </c>
      <c r="B53" t="s">
        <v>207</v>
      </c>
      <c r="C53" s="24">
        <v>2011</v>
      </c>
      <c r="D53" s="24">
        <v>569</v>
      </c>
      <c r="E53" s="20">
        <f>'SUBICB_Uptake_(70_yr_olds)'!$D53/'SUBICB_Uptake_(70_yr_olds)'!$C53*100</f>
        <v>28.294380905022376</v>
      </c>
      <c r="F53" s="21"/>
      <c r="G53" s="21"/>
      <c r="I53" s="21"/>
      <c r="J53" s="21"/>
      <c r="L53" s="21"/>
      <c r="M53" s="21"/>
      <c r="O53" s="21"/>
      <c r="P53" s="21"/>
      <c r="R53" s="21"/>
      <c r="S53" s="21"/>
    </row>
    <row r="54" spans="1:19" x14ac:dyDescent="0.2">
      <c r="A54" t="s">
        <v>208</v>
      </c>
      <c r="B54" t="s">
        <v>209</v>
      </c>
      <c r="C54" s="24">
        <v>1321</v>
      </c>
      <c r="D54" s="24">
        <v>374</v>
      </c>
      <c r="E54" s="20">
        <f>'SUBICB_Uptake_(70_yr_olds)'!$D54/'SUBICB_Uptake_(70_yr_olds)'!$C54*100</f>
        <v>28.311884935654806</v>
      </c>
      <c r="F54" s="21"/>
      <c r="G54" s="21"/>
      <c r="I54" s="21"/>
      <c r="J54" s="21"/>
      <c r="L54" s="21"/>
      <c r="M54" s="21"/>
      <c r="O54" s="21"/>
      <c r="P54" s="21"/>
      <c r="R54" s="21"/>
      <c r="S54" s="21"/>
    </row>
    <row r="55" spans="1:19" x14ac:dyDescent="0.2">
      <c r="A55" t="s">
        <v>210</v>
      </c>
      <c r="B55" t="s">
        <v>211</v>
      </c>
      <c r="C55" s="24">
        <v>1091</v>
      </c>
      <c r="D55" s="24">
        <v>395</v>
      </c>
      <c r="E55" s="20">
        <f>'SUBICB_Uptake_(70_yr_olds)'!$D55/'SUBICB_Uptake_(70_yr_olds)'!$C55*100</f>
        <v>36.205316223648033</v>
      </c>
      <c r="F55" s="21"/>
      <c r="G55" s="21"/>
      <c r="I55" s="21"/>
      <c r="J55" s="21"/>
      <c r="L55" s="21"/>
      <c r="M55" s="21"/>
      <c r="O55" s="21"/>
      <c r="P55" s="21"/>
      <c r="R55" s="21"/>
      <c r="S55" s="21"/>
    </row>
    <row r="56" spans="1:19" x14ac:dyDescent="0.2">
      <c r="A56" t="s">
        <v>212</v>
      </c>
      <c r="B56" t="s">
        <v>213</v>
      </c>
      <c r="C56" s="24">
        <v>1334</v>
      </c>
      <c r="D56" s="24">
        <v>353</v>
      </c>
      <c r="E56" s="20">
        <f>'SUBICB_Uptake_(70_yr_olds)'!$D56/'SUBICB_Uptake_(70_yr_olds)'!$C56*100</f>
        <v>26.46176911544228</v>
      </c>
      <c r="F56" s="21"/>
      <c r="G56" s="21"/>
      <c r="I56" s="21"/>
      <c r="J56" s="21"/>
      <c r="L56" s="21"/>
      <c r="M56" s="21"/>
      <c r="O56" s="21"/>
      <c r="P56" s="21"/>
      <c r="R56" s="21"/>
      <c r="S56" s="21"/>
    </row>
    <row r="57" spans="1:19" x14ac:dyDescent="0.2">
      <c r="A57" t="s">
        <v>214</v>
      </c>
      <c r="B57" t="s">
        <v>215</v>
      </c>
      <c r="C57" s="24">
        <v>994</v>
      </c>
      <c r="D57" s="24">
        <v>248</v>
      </c>
      <c r="E57" s="20">
        <f>'SUBICB_Uptake_(70_yr_olds)'!$D57/'SUBICB_Uptake_(70_yr_olds)'!$C57*100</f>
        <v>24.949698189134807</v>
      </c>
      <c r="F57" s="21"/>
      <c r="G57" s="21"/>
      <c r="I57" s="21"/>
      <c r="J57" s="21"/>
      <c r="L57" s="21"/>
      <c r="M57" s="21"/>
      <c r="O57" s="21"/>
      <c r="P57" s="21"/>
      <c r="R57" s="21"/>
      <c r="S57" s="21"/>
    </row>
    <row r="58" spans="1:19" x14ac:dyDescent="0.2">
      <c r="A58" t="s">
        <v>216</v>
      </c>
      <c r="B58" t="s">
        <v>217</v>
      </c>
      <c r="C58" s="24">
        <v>898</v>
      </c>
      <c r="D58" s="24">
        <v>249</v>
      </c>
      <c r="E58" s="20">
        <f>'SUBICB_Uptake_(70_yr_olds)'!$D58/'SUBICB_Uptake_(70_yr_olds)'!$C58*100</f>
        <v>27.728285077951004</v>
      </c>
      <c r="F58" s="21"/>
      <c r="G58" s="21"/>
      <c r="I58" s="21"/>
      <c r="J58" s="21"/>
      <c r="L58" s="21"/>
      <c r="M58" s="21"/>
      <c r="O58" s="21"/>
      <c r="P58" s="21"/>
      <c r="R58" s="21"/>
      <c r="S58" s="21"/>
    </row>
    <row r="59" spans="1:19" x14ac:dyDescent="0.2">
      <c r="A59" t="s">
        <v>218</v>
      </c>
      <c r="B59" t="s">
        <v>219</v>
      </c>
      <c r="C59" s="24">
        <v>296</v>
      </c>
      <c r="D59" s="24">
        <v>69</v>
      </c>
      <c r="E59" s="20">
        <f>'SUBICB_Uptake_(70_yr_olds)'!$D59/'SUBICB_Uptake_(70_yr_olds)'!$C59*100</f>
        <v>23.310810810810811</v>
      </c>
      <c r="F59" s="21"/>
      <c r="G59" s="21"/>
      <c r="I59" s="21"/>
      <c r="J59" s="21"/>
      <c r="L59" s="21"/>
      <c r="M59" s="21"/>
      <c r="O59" s="21"/>
      <c r="P59" s="21"/>
      <c r="R59" s="21"/>
      <c r="S59" s="21"/>
    </row>
    <row r="60" spans="1:19" x14ac:dyDescent="0.2">
      <c r="A60" t="s">
        <v>220</v>
      </c>
      <c r="B60" t="s">
        <v>221</v>
      </c>
      <c r="C60" s="24">
        <v>742</v>
      </c>
      <c r="D60" s="24">
        <v>151</v>
      </c>
      <c r="E60" s="20">
        <f>'SUBICB_Uptake_(70_yr_olds)'!$D60/'SUBICB_Uptake_(70_yr_olds)'!$C60*100</f>
        <v>20.350404312668463</v>
      </c>
      <c r="F60" s="21"/>
      <c r="G60" s="21"/>
      <c r="I60" s="21"/>
      <c r="J60" s="21"/>
      <c r="L60" s="21"/>
      <c r="M60" s="21"/>
      <c r="O60" s="21"/>
      <c r="P60" s="21"/>
      <c r="R60" s="21"/>
      <c r="S60" s="21"/>
    </row>
    <row r="61" spans="1:19" x14ac:dyDescent="0.2">
      <c r="A61" t="s">
        <v>222</v>
      </c>
      <c r="B61" t="s">
        <v>223</v>
      </c>
      <c r="C61" s="24">
        <v>681</v>
      </c>
      <c r="D61" s="24">
        <v>202</v>
      </c>
      <c r="E61" s="20">
        <f>'SUBICB_Uptake_(70_yr_olds)'!$D61/'SUBICB_Uptake_(70_yr_olds)'!$C61*100</f>
        <v>29.662261380323052</v>
      </c>
      <c r="F61" s="21"/>
      <c r="G61" s="21"/>
      <c r="I61" s="21"/>
      <c r="J61" s="21"/>
      <c r="L61" s="21"/>
      <c r="M61" s="21"/>
      <c r="O61" s="21"/>
      <c r="P61" s="21"/>
      <c r="R61" s="21"/>
      <c r="S61" s="21"/>
    </row>
    <row r="62" spans="1:19" x14ac:dyDescent="0.2">
      <c r="A62" t="s">
        <v>224</v>
      </c>
      <c r="B62" t="s">
        <v>225</v>
      </c>
      <c r="C62" s="24">
        <v>574</v>
      </c>
      <c r="D62" s="24">
        <v>141</v>
      </c>
      <c r="E62" s="20">
        <f>'SUBICB_Uptake_(70_yr_olds)'!$D62/'SUBICB_Uptake_(70_yr_olds)'!$C62*100</f>
        <v>24.564459930313589</v>
      </c>
      <c r="F62" s="21"/>
      <c r="G62" s="21"/>
      <c r="I62" s="21"/>
      <c r="J62" s="21"/>
      <c r="L62" s="21"/>
      <c r="M62" s="21"/>
      <c r="O62" s="21"/>
      <c r="P62" s="21"/>
      <c r="R62" s="21"/>
      <c r="S62" s="21"/>
    </row>
    <row r="63" spans="1:19" x14ac:dyDescent="0.2">
      <c r="A63" t="s">
        <v>226</v>
      </c>
      <c r="B63" t="s">
        <v>227</v>
      </c>
      <c r="C63" s="24">
        <v>1636</v>
      </c>
      <c r="D63" s="24">
        <v>456</v>
      </c>
      <c r="E63" s="20">
        <f>'SUBICB_Uptake_(70_yr_olds)'!$D63/'SUBICB_Uptake_(70_yr_olds)'!$C63*100</f>
        <v>27.872860635696821</v>
      </c>
      <c r="F63" s="21"/>
      <c r="G63" s="21"/>
      <c r="I63" s="21"/>
      <c r="J63" s="21"/>
      <c r="L63" s="21"/>
      <c r="M63" s="21"/>
      <c r="O63" s="21"/>
      <c r="P63" s="21"/>
      <c r="R63" s="21"/>
      <c r="S63" s="21"/>
    </row>
    <row r="64" spans="1:19" x14ac:dyDescent="0.2">
      <c r="A64" t="s">
        <v>228</v>
      </c>
      <c r="B64" t="s">
        <v>229</v>
      </c>
      <c r="C64" s="24">
        <v>417</v>
      </c>
      <c r="D64" s="24">
        <v>132</v>
      </c>
      <c r="E64" s="20">
        <f>'SUBICB_Uptake_(70_yr_olds)'!$D64/'SUBICB_Uptake_(70_yr_olds)'!$C64*100</f>
        <v>31.654676258992804</v>
      </c>
      <c r="F64" s="21"/>
      <c r="G64" s="21"/>
      <c r="I64" s="21"/>
      <c r="J64" s="21"/>
      <c r="L64" s="21"/>
      <c r="M64" s="21"/>
      <c r="O64" s="21"/>
      <c r="P64" s="21"/>
      <c r="R64" s="21"/>
      <c r="S64" s="21"/>
    </row>
    <row r="65" spans="1:19" x14ac:dyDescent="0.2">
      <c r="A65" t="s">
        <v>230</v>
      </c>
      <c r="B65" t="s">
        <v>231</v>
      </c>
      <c r="C65" s="24">
        <v>2271</v>
      </c>
      <c r="D65" s="24">
        <v>684</v>
      </c>
      <c r="E65" s="20">
        <f>'SUBICB_Uptake_(70_yr_olds)'!$D65/'SUBICB_Uptake_(70_yr_olds)'!$C65*100</f>
        <v>30.11889035667107</v>
      </c>
      <c r="F65" s="21"/>
      <c r="G65" s="21"/>
      <c r="I65" s="21"/>
      <c r="J65" s="21"/>
      <c r="L65" s="21"/>
      <c r="M65" s="21"/>
      <c r="O65" s="21"/>
      <c r="P65" s="21"/>
      <c r="R65" s="21"/>
      <c r="S65" s="21"/>
    </row>
    <row r="66" spans="1:19" x14ac:dyDescent="0.2">
      <c r="A66" t="s">
        <v>232</v>
      </c>
      <c r="B66" t="s">
        <v>233</v>
      </c>
      <c r="C66" s="24">
        <v>1689</v>
      </c>
      <c r="D66" s="24">
        <v>584</v>
      </c>
      <c r="E66" s="20">
        <f>'SUBICB_Uptake_(70_yr_olds)'!$D66/'SUBICB_Uptake_(70_yr_olds)'!$C66*100</f>
        <v>34.576672587329782</v>
      </c>
      <c r="F66" s="21"/>
      <c r="G66" s="21"/>
      <c r="I66" s="21"/>
      <c r="J66" s="21"/>
      <c r="L66" s="21"/>
      <c r="M66" s="21"/>
      <c r="O66" s="21"/>
      <c r="P66" s="21"/>
      <c r="R66" s="21"/>
      <c r="S66" s="21"/>
    </row>
    <row r="67" spans="1:19" x14ac:dyDescent="0.2">
      <c r="A67" t="s">
        <v>234</v>
      </c>
      <c r="B67" t="s">
        <v>235</v>
      </c>
      <c r="C67" s="24">
        <v>1796</v>
      </c>
      <c r="D67" s="24">
        <v>486</v>
      </c>
      <c r="E67" s="20">
        <f>'SUBICB_Uptake_(70_yr_olds)'!$D67/'SUBICB_Uptake_(70_yr_olds)'!$C67*100</f>
        <v>27.060133630289535</v>
      </c>
      <c r="F67" s="21"/>
      <c r="G67" s="21"/>
      <c r="I67" s="21"/>
      <c r="J67" s="21"/>
      <c r="L67" s="21"/>
      <c r="M67" s="21"/>
      <c r="O67" s="21"/>
      <c r="P67" s="21"/>
      <c r="R67" s="21"/>
      <c r="S67" s="21"/>
    </row>
    <row r="68" spans="1:19" x14ac:dyDescent="0.2">
      <c r="A68" t="s">
        <v>236</v>
      </c>
      <c r="B68" t="s">
        <v>237</v>
      </c>
      <c r="C68" s="24">
        <v>1712</v>
      </c>
      <c r="D68" s="24">
        <v>438</v>
      </c>
      <c r="E68" s="20">
        <f>'SUBICB_Uptake_(70_yr_olds)'!$D68/'SUBICB_Uptake_(70_yr_olds)'!$C68*100</f>
        <v>25.584112149532711</v>
      </c>
      <c r="F68" s="21"/>
      <c r="G68" s="21"/>
      <c r="I68" s="21"/>
      <c r="J68" s="21"/>
      <c r="L68" s="21"/>
      <c r="M68" s="21"/>
      <c r="O68" s="21"/>
      <c r="P68" s="21"/>
      <c r="R68" s="21"/>
      <c r="S68" s="21"/>
    </row>
    <row r="69" spans="1:19" x14ac:dyDescent="0.2">
      <c r="A69" t="s">
        <v>238</v>
      </c>
      <c r="B69" t="s">
        <v>239</v>
      </c>
      <c r="C69" s="24">
        <v>925</v>
      </c>
      <c r="D69" s="24">
        <v>207</v>
      </c>
      <c r="E69" s="20">
        <f>'SUBICB_Uptake_(70_yr_olds)'!$D69/'SUBICB_Uptake_(70_yr_olds)'!$C69*100</f>
        <v>22.378378378378379</v>
      </c>
      <c r="F69" s="21"/>
      <c r="G69" s="21"/>
      <c r="I69" s="21"/>
      <c r="J69" s="21"/>
      <c r="L69" s="21"/>
      <c r="M69" s="21"/>
      <c r="O69" s="21"/>
      <c r="P69" s="21"/>
      <c r="R69" s="21"/>
      <c r="S69" s="21"/>
    </row>
    <row r="70" spans="1:19" x14ac:dyDescent="0.2">
      <c r="A70" t="s">
        <v>240</v>
      </c>
      <c r="B70" t="s">
        <v>241</v>
      </c>
      <c r="C70" s="24">
        <v>1061</v>
      </c>
      <c r="D70" s="24">
        <v>278</v>
      </c>
      <c r="E70" s="20">
        <f>'SUBICB_Uptake_(70_yr_olds)'!$D70/'SUBICB_Uptake_(70_yr_olds)'!$C70*100</f>
        <v>26.201696512723842</v>
      </c>
      <c r="F70" s="21"/>
      <c r="G70" s="21"/>
      <c r="I70" s="21"/>
      <c r="J70" s="21"/>
      <c r="L70" s="21"/>
      <c r="M70" s="21"/>
      <c r="O70" s="21"/>
      <c r="P70" s="21"/>
      <c r="R70" s="21"/>
      <c r="S70" s="21"/>
    </row>
    <row r="71" spans="1:19" x14ac:dyDescent="0.2">
      <c r="A71" t="s">
        <v>242</v>
      </c>
      <c r="B71" t="s">
        <v>243</v>
      </c>
      <c r="C71" s="24">
        <v>942</v>
      </c>
      <c r="D71" s="24">
        <v>132</v>
      </c>
      <c r="E71" s="20">
        <f>'SUBICB_Uptake_(70_yr_olds)'!$D71/'SUBICB_Uptake_(70_yr_olds)'!$C71*100</f>
        <v>14.012738853503185</v>
      </c>
      <c r="F71" s="21"/>
      <c r="G71" s="21"/>
      <c r="I71" s="21"/>
      <c r="J71" s="21"/>
      <c r="L71" s="21"/>
      <c r="M71" s="21"/>
      <c r="O71" s="21"/>
      <c r="P71" s="21"/>
      <c r="R71" s="21"/>
      <c r="S71" s="21"/>
    </row>
    <row r="72" spans="1:19" x14ac:dyDescent="0.2">
      <c r="A72" t="s">
        <v>244</v>
      </c>
      <c r="B72" t="s">
        <v>245</v>
      </c>
      <c r="C72" s="24">
        <v>1175</v>
      </c>
      <c r="D72" s="24">
        <v>343</v>
      </c>
      <c r="E72" s="20">
        <f>'SUBICB_Uptake_(70_yr_olds)'!$D72/'SUBICB_Uptake_(70_yr_olds)'!$C72*100</f>
        <v>29.191489361702128</v>
      </c>
      <c r="F72" s="21"/>
      <c r="G72" s="21"/>
      <c r="I72" s="21"/>
      <c r="J72" s="21"/>
      <c r="L72" s="21"/>
      <c r="M72" s="21"/>
      <c r="O72" s="21"/>
      <c r="P72" s="21"/>
      <c r="R72" s="21"/>
      <c r="S72" s="21"/>
    </row>
    <row r="73" spans="1:19" x14ac:dyDescent="0.2">
      <c r="A73" t="s">
        <v>246</v>
      </c>
      <c r="B73" t="s">
        <v>247</v>
      </c>
      <c r="C73" s="24">
        <v>1034</v>
      </c>
      <c r="D73" s="24">
        <v>254</v>
      </c>
      <c r="E73" s="20">
        <f>'SUBICB_Uptake_(70_yr_olds)'!$D73/'SUBICB_Uptake_(70_yr_olds)'!$C73*100</f>
        <v>24.564796905222437</v>
      </c>
      <c r="F73" s="21"/>
      <c r="G73" s="21"/>
      <c r="I73" s="21"/>
      <c r="J73" s="21"/>
      <c r="L73" s="21"/>
      <c r="M73" s="21"/>
      <c r="O73" s="21"/>
      <c r="P73" s="21"/>
      <c r="R73" s="21"/>
      <c r="S73" s="21"/>
    </row>
    <row r="74" spans="1:19" x14ac:dyDescent="0.2">
      <c r="A74" t="s">
        <v>248</v>
      </c>
      <c r="B74" t="s">
        <v>249</v>
      </c>
      <c r="C74" s="24">
        <v>1982</v>
      </c>
      <c r="D74" s="24">
        <v>587</v>
      </c>
      <c r="E74" s="20">
        <f>'SUBICB_Uptake_(70_yr_olds)'!$D74/'SUBICB_Uptake_(70_yr_olds)'!$C74*100</f>
        <v>29.616548940464178</v>
      </c>
      <c r="F74" s="21"/>
      <c r="G74" s="21"/>
      <c r="I74" s="21"/>
      <c r="J74" s="21"/>
      <c r="L74" s="21"/>
      <c r="M74" s="21"/>
      <c r="O74" s="21"/>
      <c r="P74" s="21"/>
      <c r="R74" s="21"/>
      <c r="S74" s="21"/>
    </row>
    <row r="75" spans="1:19" x14ac:dyDescent="0.2">
      <c r="A75" t="s">
        <v>250</v>
      </c>
      <c r="B75" t="s">
        <v>251</v>
      </c>
      <c r="C75" s="24">
        <v>2631</v>
      </c>
      <c r="D75" s="24">
        <v>488</v>
      </c>
      <c r="E75" s="20">
        <f>'SUBICB_Uptake_(70_yr_olds)'!$D75/'SUBICB_Uptake_(70_yr_olds)'!$C75*100</f>
        <v>18.548080577727099</v>
      </c>
      <c r="F75" s="21"/>
      <c r="G75" s="21"/>
      <c r="I75" s="21"/>
      <c r="J75" s="21"/>
      <c r="L75" s="21"/>
      <c r="M75" s="21"/>
      <c r="O75" s="21"/>
      <c r="P75" s="21"/>
      <c r="R75" s="21"/>
      <c r="S75" s="21"/>
    </row>
    <row r="76" spans="1:19" x14ac:dyDescent="0.2">
      <c r="A76" t="s">
        <v>252</v>
      </c>
      <c r="B76" t="s">
        <v>253</v>
      </c>
      <c r="C76" s="24">
        <v>1563</v>
      </c>
      <c r="D76" s="24">
        <v>413</v>
      </c>
      <c r="E76" s="20">
        <f>'SUBICB_Uptake_(70_yr_olds)'!$D76/'SUBICB_Uptake_(70_yr_olds)'!$C76*100</f>
        <v>26.423544465770952</v>
      </c>
      <c r="F76" s="21"/>
      <c r="G76" s="21"/>
      <c r="I76" s="21"/>
      <c r="J76" s="21"/>
      <c r="L76" s="21"/>
      <c r="M76" s="21"/>
      <c r="O76" s="21"/>
      <c r="P76" s="21"/>
      <c r="R76" s="21"/>
      <c r="S76" s="21"/>
    </row>
    <row r="77" spans="1:19" x14ac:dyDescent="0.2">
      <c r="A77" t="s">
        <v>254</v>
      </c>
      <c r="B77" t="s">
        <v>255</v>
      </c>
      <c r="C77" s="24">
        <v>2686</v>
      </c>
      <c r="D77" s="24">
        <v>875</v>
      </c>
      <c r="E77" s="20">
        <f>'SUBICB_Uptake_(70_yr_olds)'!$D77/'SUBICB_Uptake_(70_yr_olds)'!$C77*100</f>
        <v>32.576321667907671</v>
      </c>
      <c r="F77" s="21"/>
      <c r="G77" s="21"/>
      <c r="I77" s="21"/>
      <c r="J77" s="21"/>
      <c r="L77" s="21"/>
      <c r="M77" s="21"/>
      <c r="O77" s="21"/>
      <c r="P77" s="21"/>
      <c r="R77" s="21"/>
      <c r="S77" s="21"/>
    </row>
    <row r="78" spans="1:19" x14ac:dyDescent="0.2">
      <c r="A78" t="s">
        <v>256</v>
      </c>
      <c r="B78" t="s">
        <v>257</v>
      </c>
      <c r="C78" s="24">
        <v>3447</v>
      </c>
      <c r="D78" s="24">
        <v>1021</v>
      </c>
      <c r="E78" s="20">
        <f>'SUBICB_Uptake_(70_yr_olds)'!$D78/'SUBICB_Uptake_(70_yr_olds)'!$C78*100</f>
        <v>29.619959384972439</v>
      </c>
      <c r="F78" s="21"/>
      <c r="G78" s="21"/>
      <c r="I78" s="21"/>
      <c r="J78" s="21"/>
      <c r="L78" s="21"/>
      <c r="M78" s="21"/>
      <c r="O78" s="21"/>
      <c r="P78" s="21"/>
      <c r="R78" s="21"/>
      <c r="S78" s="21"/>
    </row>
    <row r="79" spans="1:19" x14ac:dyDescent="0.2">
      <c r="A79" t="s">
        <v>258</v>
      </c>
      <c r="B79" t="s">
        <v>259</v>
      </c>
      <c r="C79" s="24">
        <v>1716</v>
      </c>
      <c r="D79" s="24">
        <v>498</v>
      </c>
      <c r="E79" s="20">
        <f>'SUBICB_Uptake_(70_yr_olds)'!$D79/'SUBICB_Uptake_(70_yr_olds)'!$C79*100</f>
        <v>29.02097902097902</v>
      </c>
      <c r="F79" s="21"/>
      <c r="G79" s="21"/>
      <c r="I79" s="21"/>
      <c r="J79" s="21"/>
      <c r="L79" s="21"/>
      <c r="M79" s="21"/>
      <c r="O79" s="21"/>
      <c r="P79" s="21"/>
      <c r="R79" s="21"/>
      <c r="S79" s="21"/>
    </row>
    <row r="80" spans="1:19" x14ac:dyDescent="0.2">
      <c r="A80" t="s">
        <v>260</v>
      </c>
      <c r="B80" t="s">
        <v>261</v>
      </c>
      <c r="C80" s="24">
        <v>2150</v>
      </c>
      <c r="D80" s="24">
        <v>606</v>
      </c>
      <c r="E80" s="20">
        <f>'SUBICB_Uptake_(70_yr_olds)'!$D80/'SUBICB_Uptake_(70_yr_olds)'!$C80*100</f>
        <v>28.186046511627904</v>
      </c>
      <c r="F80" s="21"/>
      <c r="G80" s="21"/>
      <c r="I80" s="21"/>
      <c r="J80" s="21"/>
      <c r="L80" s="21"/>
      <c r="M80" s="21"/>
      <c r="O80" s="21"/>
      <c r="P80" s="21"/>
      <c r="R80" s="21"/>
      <c r="S80" s="21"/>
    </row>
    <row r="81" spans="1:19" x14ac:dyDescent="0.2">
      <c r="A81" t="s">
        <v>262</v>
      </c>
      <c r="B81" t="s">
        <v>263</v>
      </c>
      <c r="C81" s="24">
        <v>2969</v>
      </c>
      <c r="D81" s="24">
        <v>952</v>
      </c>
      <c r="E81" s="20">
        <f>'SUBICB_Uptake_(70_yr_olds)'!$D81/'SUBICB_Uptake_(70_yr_olds)'!$C81*100</f>
        <v>32.06466823846413</v>
      </c>
      <c r="F81" s="21"/>
      <c r="G81" s="21"/>
      <c r="I81" s="21"/>
      <c r="J81" s="21"/>
      <c r="L81" s="21"/>
      <c r="M81" s="21"/>
      <c r="O81" s="21"/>
      <c r="P81" s="21"/>
      <c r="R81" s="21"/>
      <c r="S81" s="21"/>
    </row>
    <row r="82" spans="1:19" x14ac:dyDescent="0.2">
      <c r="A82" t="s">
        <v>264</v>
      </c>
      <c r="B82" t="s">
        <v>265</v>
      </c>
      <c r="C82" s="24">
        <v>2056</v>
      </c>
      <c r="D82" s="24">
        <v>634</v>
      </c>
      <c r="E82" s="20">
        <f>'SUBICB_Uptake_(70_yr_olds)'!$D82/'SUBICB_Uptake_(70_yr_olds)'!$C82*100</f>
        <v>30.836575875486382</v>
      </c>
      <c r="F82" s="21"/>
      <c r="G82" s="21"/>
      <c r="I82" s="21"/>
      <c r="J82" s="21"/>
      <c r="L82" s="21"/>
      <c r="M82" s="21"/>
      <c r="O82" s="21"/>
      <c r="P82" s="21"/>
      <c r="R82" s="21"/>
      <c r="S82" s="21"/>
    </row>
    <row r="83" spans="1:19" x14ac:dyDescent="0.2">
      <c r="A83" t="s">
        <v>266</v>
      </c>
      <c r="B83" t="s">
        <v>267</v>
      </c>
      <c r="C83" s="24">
        <v>1203</v>
      </c>
      <c r="D83" s="24">
        <v>261</v>
      </c>
      <c r="E83" s="20">
        <f>'SUBICB_Uptake_(70_yr_olds)'!$D83/'SUBICB_Uptake_(70_yr_olds)'!$C83*100</f>
        <v>21.695760598503743</v>
      </c>
      <c r="F83" s="21"/>
      <c r="G83" s="21"/>
      <c r="I83" s="21"/>
      <c r="J83" s="21"/>
      <c r="L83" s="21"/>
      <c r="M83" s="21"/>
      <c r="O83" s="21"/>
      <c r="P83" s="21"/>
      <c r="R83" s="21"/>
      <c r="S83" s="21"/>
    </row>
    <row r="84" spans="1:19" x14ac:dyDescent="0.2">
      <c r="A84" t="s">
        <v>268</v>
      </c>
      <c r="B84" t="s">
        <v>269</v>
      </c>
      <c r="C84" s="24">
        <v>2699</v>
      </c>
      <c r="D84" s="24">
        <v>541</v>
      </c>
      <c r="E84" s="20">
        <f>'SUBICB_Uptake_(70_yr_olds)'!$D84/'SUBICB_Uptake_(70_yr_olds)'!$C84*100</f>
        <v>20.044460911448684</v>
      </c>
      <c r="F84" s="21"/>
      <c r="G84" s="21"/>
      <c r="I84" s="21"/>
      <c r="J84" s="21"/>
      <c r="L84" s="21"/>
      <c r="M84" s="21"/>
      <c r="O84" s="21"/>
      <c r="P84" s="21"/>
      <c r="R84" s="21"/>
      <c r="S84" s="21"/>
    </row>
    <row r="85" spans="1:19" x14ac:dyDescent="0.2">
      <c r="A85" t="s">
        <v>270</v>
      </c>
      <c r="B85" t="s">
        <v>271</v>
      </c>
      <c r="C85" s="24">
        <v>1278</v>
      </c>
      <c r="D85" s="24">
        <v>463</v>
      </c>
      <c r="E85" s="20">
        <f>'SUBICB_Uptake_(70_yr_olds)'!$D85/'SUBICB_Uptake_(70_yr_olds)'!$C85*100</f>
        <v>36.228482003129891</v>
      </c>
      <c r="F85" s="21"/>
      <c r="G85" s="21"/>
      <c r="I85" s="21"/>
      <c r="J85" s="21"/>
      <c r="L85" s="21"/>
      <c r="M85" s="21"/>
      <c r="O85" s="21"/>
      <c r="P85" s="21"/>
      <c r="R85" s="21"/>
      <c r="S85" s="21"/>
    </row>
    <row r="86" spans="1:19" x14ac:dyDescent="0.2">
      <c r="A86" t="s">
        <v>272</v>
      </c>
      <c r="B86" t="s">
        <v>273</v>
      </c>
      <c r="C86" s="24">
        <v>2307</v>
      </c>
      <c r="D86" s="24">
        <v>602</v>
      </c>
      <c r="E86" s="20">
        <f>'SUBICB_Uptake_(70_yr_olds)'!$D86/'SUBICB_Uptake_(70_yr_olds)'!$C86*100</f>
        <v>26.094495015171219</v>
      </c>
      <c r="F86" s="21"/>
      <c r="G86" s="21"/>
      <c r="I86" s="21"/>
      <c r="J86" s="21"/>
      <c r="L86" s="21"/>
      <c r="M86" s="21"/>
      <c r="O86" s="21"/>
      <c r="P86" s="21"/>
      <c r="R86" s="21"/>
      <c r="S86" s="21"/>
    </row>
    <row r="87" spans="1:19" x14ac:dyDescent="0.2">
      <c r="A87" t="s">
        <v>274</v>
      </c>
      <c r="B87" t="s">
        <v>275</v>
      </c>
      <c r="C87" s="24">
        <v>2362</v>
      </c>
      <c r="D87" s="24">
        <v>685</v>
      </c>
      <c r="E87" s="20">
        <f>'SUBICB_Uptake_(70_yr_olds)'!$D87/'SUBICB_Uptake_(70_yr_olds)'!$C87*100</f>
        <v>29.000846740050807</v>
      </c>
      <c r="F87" s="21"/>
      <c r="G87" s="21"/>
      <c r="I87" s="21"/>
      <c r="J87" s="21"/>
      <c r="L87" s="21"/>
      <c r="M87" s="21"/>
      <c r="O87" s="21"/>
      <c r="P87" s="21"/>
      <c r="R87" s="21"/>
      <c r="S87" s="21"/>
    </row>
    <row r="88" spans="1:19" x14ac:dyDescent="0.2">
      <c r="A88" t="s">
        <v>276</v>
      </c>
      <c r="B88" t="s">
        <v>277</v>
      </c>
      <c r="C88" s="24">
        <v>2263</v>
      </c>
      <c r="D88" s="24">
        <v>750</v>
      </c>
      <c r="E88" s="20">
        <f>'SUBICB_Uptake_(70_yr_olds)'!$D88/'SUBICB_Uptake_(70_yr_olds)'!$C88*100</f>
        <v>33.141847105612023</v>
      </c>
      <c r="F88" s="21"/>
      <c r="G88" s="21"/>
      <c r="I88" s="21"/>
      <c r="J88" s="21"/>
      <c r="L88" s="21"/>
      <c r="M88" s="21"/>
      <c r="O88" s="21"/>
      <c r="P88" s="21"/>
      <c r="R88" s="21"/>
      <c r="S88" s="21"/>
    </row>
    <row r="89" spans="1:19" x14ac:dyDescent="0.2">
      <c r="A89" t="s">
        <v>278</v>
      </c>
      <c r="B89" t="s">
        <v>279</v>
      </c>
      <c r="C89" s="24">
        <v>3034</v>
      </c>
      <c r="D89" s="24">
        <v>462</v>
      </c>
      <c r="E89" s="20">
        <f>'SUBICB_Uptake_(70_yr_olds)'!$D89/'SUBICB_Uptake_(70_yr_olds)'!$C89*100</f>
        <v>15.227422544495713</v>
      </c>
      <c r="F89" s="21"/>
      <c r="G89" s="21"/>
      <c r="I89" s="21"/>
      <c r="J89" s="21"/>
      <c r="L89" s="21"/>
      <c r="M89" s="21"/>
      <c r="O89" s="21"/>
      <c r="P89" s="21"/>
      <c r="R89" s="21"/>
      <c r="S89" s="21"/>
    </row>
    <row r="90" spans="1:19" x14ac:dyDescent="0.2">
      <c r="A90" t="s">
        <v>280</v>
      </c>
      <c r="B90" t="s">
        <v>281</v>
      </c>
      <c r="C90" s="24">
        <v>1695</v>
      </c>
      <c r="D90" s="24">
        <v>353</v>
      </c>
      <c r="E90" s="20">
        <f>'SUBICB_Uptake_(70_yr_olds)'!$D90/'SUBICB_Uptake_(70_yr_olds)'!$C90*100</f>
        <v>20.825958702064899</v>
      </c>
      <c r="F90" s="21"/>
      <c r="G90" s="21"/>
      <c r="I90" s="21"/>
      <c r="J90" s="21"/>
      <c r="L90" s="21"/>
      <c r="M90" s="21"/>
      <c r="O90" s="21"/>
      <c r="P90" s="21"/>
      <c r="R90" s="21"/>
      <c r="S90" s="21"/>
    </row>
    <row r="91" spans="1:19" x14ac:dyDescent="0.2">
      <c r="A91" t="s">
        <v>282</v>
      </c>
      <c r="B91" t="s">
        <v>283</v>
      </c>
      <c r="C91" s="24">
        <v>1449</v>
      </c>
      <c r="D91" s="24">
        <v>442</v>
      </c>
      <c r="E91" s="20">
        <f>'SUBICB_Uptake_(70_yr_olds)'!$D91/'SUBICB_Uptake_(70_yr_olds)'!$C91*100</f>
        <v>30.503795721187029</v>
      </c>
      <c r="F91" s="21"/>
      <c r="G91" s="21"/>
      <c r="I91" s="21"/>
      <c r="J91" s="21"/>
      <c r="L91" s="21"/>
      <c r="M91" s="21"/>
      <c r="O91" s="21"/>
      <c r="P91" s="21"/>
      <c r="R91" s="21"/>
      <c r="S91" s="21"/>
    </row>
    <row r="92" spans="1:19" x14ac:dyDescent="0.2">
      <c r="A92" t="s">
        <v>284</v>
      </c>
      <c r="B92" t="s">
        <v>285</v>
      </c>
      <c r="C92" s="24">
        <v>4653</v>
      </c>
      <c r="D92" s="24">
        <v>1089</v>
      </c>
      <c r="E92" s="20">
        <f>'SUBICB_Uptake_(70_yr_olds)'!$D92/'SUBICB_Uptake_(70_yr_olds)'!$C92*100</f>
        <v>23.404255319148938</v>
      </c>
      <c r="F92" s="21"/>
      <c r="G92" s="21"/>
      <c r="I92" s="21"/>
      <c r="J92" s="21"/>
      <c r="L92" s="21"/>
      <c r="M92" s="21"/>
      <c r="O92" s="21"/>
      <c r="P92" s="21"/>
      <c r="R92" s="21"/>
      <c r="S92" s="21"/>
    </row>
    <row r="93" spans="1:19" x14ac:dyDescent="0.2">
      <c r="A93" t="s">
        <v>286</v>
      </c>
      <c r="B93" t="s">
        <v>287</v>
      </c>
      <c r="C93" s="24">
        <v>2330</v>
      </c>
      <c r="D93" s="24">
        <v>609</v>
      </c>
      <c r="E93" s="20">
        <f>'SUBICB_Uptake_(70_yr_olds)'!$D93/'SUBICB_Uptake_(70_yr_olds)'!$C93*100</f>
        <v>26.137339055793991</v>
      </c>
      <c r="F93" s="21"/>
      <c r="G93" s="21"/>
      <c r="I93" s="21"/>
      <c r="J93" s="21"/>
      <c r="L93" s="21"/>
      <c r="M93" s="21"/>
      <c r="O93" s="21"/>
      <c r="P93" s="21"/>
      <c r="R93" s="21"/>
      <c r="S93" s="21"/>
    </row>
    <row r="94" spans="1:19" x14ac:dyDescent="0.2">
      <c r="A94" t="s">
        <v>288</v>
      </c>
      <c r="B94" t="s">
        <v>289</v>
      </c>
      <c r="C94" s="24">
        <v>2429</v>
      </c>
      <c r="D94" s="24">
        <v>751</v>
      </c>
      <c r="E94" s="20">
        <f>'SUBICB_Uptake_(70_yr_olds)'!$D94/'SUBICB_Uptake_(70_yr_olds)'!$C94*100</f>
        <v>30.91807328118567</v>
      </c>
      <c r="F94" s="21"/>
      <c r="G94" s="21"/>
      <c r="I94" s="21"/>
      <c r="J94" s="21"/>
      <c r="L94" s="21"/>
      <c r="M94" s="21"/>
      <c r="O94" s="21"/>
      <c r="P94" s="21"/>
      <c r="R94" s="21"/>
      <c r="S94" s="21"/>
    </row>
    <row r="95" spans="1:19" x14ac:dyDescent="0.2">
      <c r="A95" t="s">
        <v>290</v>
      </c>
      <c r="B95" t="s">
        <v>291</v>
      </c>
      <c r="C95" s="24">
        <v>2732</v>
      </c>
      <c r="D95" s="24">
        <v>351</v>
      </c>
      <c r="E95" s="20">
        <f>'SUBICB_Uptake_(70_yr_olds)'!$D95/'SUBICB_Uptake_(70_yr_olds)'!$C95*100</f>
        <v>12.847730600292826</v>
      </c>
      <c r="F95" s="21"/>
      <c r="G95" s="21"/>
      <c r="I95" s="21"/>
      <c r="J95" s="21"/>
      <c r="L95" s="21"/>
      <c r="M95" s="21"/>
      <c r="O95" s="21"/>
      <c r="P95" s="21"/>
      <c r="R95" s="21"/>
      <c r="S95" s="21"/>
    </row>
    <row r="96" spans="1:19" x14ac:dyDescent="0.2">
      <c r="A96" t="s">
        <v>292</v>
      </c>
      <c r="B96" t="s">
        <v>293</v>
      </c>
      <c r="C96" s="24">
        <v>1575</v>
      </c>
      <c r="D96" s="24">
        <v>380</v>
      </c>
      <c r="E96" s="20">
        <f>'SUBICB_Uptake_(70_yr_olds)'!$D96/'SUBICB_Uptake_(70_yr_olds)'!$C96*100</f>
        <v>24.126984126984127</v>
      </c>
      <c r="F96" s="21"/>
      <c r="G96" s="21"/>
      <c r="I96" s="21"/>
      <c r="J96" s="21"/>
      <c r="L96" s="21"/>
      <c r="M96" s="21"/>
      <c r="O96" s="21"/>
      <c r="P96" s="21"/>
      <c r="R96" s="21"/>
      <c r="S96" s="21"/>
    </row>
    <row r="97" spans="1:19" x14ac:dyDescent="0.2">
      <c r="A97" t="s">
        <v>294</v>
      </c>
      <c r="B97" t="s">
        <v>295</v>
      </c>
      <c r="C97" s="24">
        <v>1071</v>
      </c>
      <c r="D97" s="24">
        <v>193</v>
      </c>
      <c r="E97" s="20">
        <f>'SUBICB_Uptake_(70_yr_olds)'!$D97/'SUBICB_Uptake_(70_yr_olds)'!$C97*100</f>
        <v>18.020541549953315</v>
      </c>
      <c r="F97" s="21"/>
      <c r="G97" s="21"/>
      <c r="I97" s="21"/>
      <c r="J97" s="21"/>
      <c r="L97" s="21"/>
      <c r="M97" s="21"/>
      <c r="O97" s="21"/>
      <c r="P97" s="21"/>
      <c r="R97" s="21"/>
      <c r="S97" s="21"/>
    </row>
    <row r="98" spans="1:19" x14ac:dyDescent="0.2">
      <c r="A98" t="s">
        <v>296</v>
      </c>
      <c r="B98" t="s">
        <v>297</v>
      </c>
      <c r="C98" s="24">
        <v>541</v>
      </c>
      <c r="D98" s="24">
        <v>156</v>
      </c>
      <c r="E98" s="20">
        <f>'SUBICB_Uptake_(70_yr_olds)'!$D98/'SUBICB_Uptake_(70_yr_olds)'!$C98*100</f>
        <v>28.835489833641404</v>
      </c>
      <c r="F98" s="21"/>
      <c r="G98" s="21"/>
      <c r="I98" s="21"/>
      <c r="J98" s="21"/>
      <c r="L98" s="21"/>
      <c r="M98" s="21"/>
      <c r="O98" s="21"/>
      <c r="P98" s="21"/>
      <c r="R98" s="21"/>
      <c r="S98" s="21"/>
    </row>
    <row r="99" spans="1:19" x14ac:dyDescent="0.2">
      <c r="A99" t="s">
        <v>298</v>
      </c>
      <c r="B99" t="s">
        <v>299</v>
      </c>
      <c r="C99" s="24">
        <v>614</v>
      </c>
      <c r="D99" s="24">
        <v>171</v>
      </c>
      <c r="E99" s="20">
        <f>'SUBICB_Uptake_(70_yr_olds)'!$D99/'SUBICB_Uptake_(70_yr_olds)'!$C99*100</f>
        <v>27.850162866449512</v>
      </c>
      <c r="F99" s="21"/>
      <c r="G99" s="21"/>
      <c r="I99" s="21"/>
      <c r="J99" s="21"/>
      <c r="L99" s="21"/>
      <c r="M99" s="21"/>
      <c r="O99" s="21"/>
      <c r="P99" s="21"/>
      <c r="R99" s="21"/>
      <c r="S99" s="21"/>
    </row>
    <row r="100" spans="1:19" x14ac:dyDescent="0.2">
      <c r="A100" t="s">
        <v>300</v>
      </c>
      <c r="B100" t="s">
        <v>301</v>
      </c>
      <c r="C100" s="24">
        <v>436</v>
      </c>
      <c r="D100" s="24">
        <v>131</v>
      </c>
      <c r="E100" s="20">
        <f>'SUBICB_Uptake_(70_yr_olds)'!$D100/'SUBICB_Uptake_(70_yr_olds)'!$C100*100</f>
        <v>30.045871559633024</v>
      </c>
      <c r="F100" s="21"/>
      <c r="G100" s="21"/>
      <c r="I100" s="21"/>
      <c r="J100" s="21"/>
      <c r="L100" s="21"/>
      <c r="M100" s="21"/>
      <c r="O100" s="21"/>
      <c r="P100" s="21"/>
      <c r="R100" s="21"/>
      <c r="S100" s="21"/>
    </row>
    <row r="101" spans="1:19" x14ac:dyDescent="0.2">
      <c r="A101" t="s">
        <v>302</v>
      </c>
      <c r="B101" t="s">
        <v>303</v>
      </c>
      <c r="C101" s="24">
        <v>408</v>
      </c>
      <c r="D101" s="24">
        <v>60</v>
      </c>
      <c r="E101" s="20">
        <f>'SUBICB_Uptake_(70_yr_olds)'!$D101/'SUBICB_Uptake_(70_yr_olds)'!$C101*100</f>
        <v>14.705882352941178</v>
      </c>
      <c r="F101" s="21"/>
      <c r="G101" s="21"/>
      <c r="I101" s="21"/>
      <c r="J101" s="21"/>
      <c r="L101" s="21"/>
      <c r="M101" s="21"/>
      <c r="O101" s="21"/>
      <c r="P101" s="21"/>
      <c r="R101" s="21"/>
      <c r="S101" s="21"/>
    </row>
    <row r="102" spans="1:19" x14ac:dyDescent="0.2">
      <c r="A102" t="s">
        <v>304</v>
      </c>
      <c r="B102" t="s">
        <v>305</v>
      </c>
      <c r="C102" s="24">
        <v>2969</v>
      </c>
      <c r="D102" s="24">
        <v>445</v>
      </c>
      <c r="E102" s="20">
        <f>'SUBICB_Uptake_(70_yr_olds)'!$D102/'SUBICB_Uptake_(70_yr_olds)'!$C102*100</f>
        <v>14.988211519029976</v>
      </c>
      <c r="F102" s="21"/>
      <c r="G102" s="21"/>
      <c r="I102" s="21"/>
      <c r="J102" s="21"/>
      <c r="L102" s="21"/>
      <c r="M102" s="21"/>
      <c r="O102" s="21"/>
      <c r="P102" s="21"/>
      <c r="R102" s="21"/>
      <c r="S102" s="21"/>
    </row>
    <row r="103" spans="1:19" x14ac:dyDescent="0.2">
      <c r="A103" t="s">
        <v>306</v>
      </c>
      <c r="B103" t="s">
        <v>307</v>
      </c>
      <c r="C103" s="24">
        <v>2237</v>
      </c>
      <c r="D103" s="24">
        <v>637</v>
      </c>
      <c r="E103" s="20">
        <f>'SUBICB_Uptake_(70_yr_olds)'!$D103/'SUBICB_Uptake_(70_yr_olds)'!$C103*100</f>
        <v>28.475637013857845</v>
      </c>
      <c r="F103" s="21"/>
      <c r="G103" s="21"/>
      <c r="I103" s="21"/>
      <c r="J103" s="21"/>
      <c r="L103" s="21"/>
      <c r="M103" s="21"/>
      <c r="O103" s="21"/>
      <c r="P103" s="21"/>
      <c r="R103" s="21"/>
      <c r="S103" s="21"/>
    </row>
    <row r="104" spans="1:19" x14ac:dyDescent="0.2">
      <c r="A104" t="s">
        <v>308</v>
      </c>
      <c r="B104" t="s">
        <v>309</v>
      </c>
      <c r="C104" s="24">
        <v>2609</v>
      </c>
      <c r="D104" s="24">
        <v>490</v>
      </c>
      <c r="E104" s="20">
        <f>'SUBICB_Uptake_(70_yr_olds)'!$D104/'SUBICB_Uptake_(70_yr_olds)'!$C104*100</f>
        <v>18.781142200076658</v>
      </c>
      <c r="F104" s="21"/>
      <c r="G104" s="21"/>
      <c r="I104" s="21"/>
      <c r="J104" s="21"/>
      <c r="L104" s="21"/>
      <c r="M104" s="21"/>
      <c r="O104" s="21"/>
      <c r="P104" s="21"/>
      <c r="R104" s="21"/>
      <c r="S104" s="21"/>
    </row>
    <row r="105" spans="1:19" x14ac:dyDescent="0.2">
      <c r="A105" t="s">
        <v>310</v>
      </c>
      <c r="B105" t="s">
        <v>311</v>
      </c>
      <c r="C105" s="24">
        <v>1601</v>
      </c>
      <c r="D105" s="24">
        <v>388</v>
      </c>
      <c r="E105" s="20">
        <f>'SUBICB_Uptake_(70_yr_olds)'!$D105/'SUBICB_Uptake_(70_yr_olds)'!$C105*100</f>
        <v>24.234853216739538</v>
      </c>
      <c r="F105" s="21"/>
      <c r="G105" s="21"/>
      <c r="I105" s="21"/>
      <c r="J105" s="21"/>
      <c r="L105" s="21"/>
      <c r="M105" s="21"/>
      <c r="O105" s="21"/>
      <c r="P105" s="21"/>
      <c r="R105" s="21"/>
      <c r="S105" s="21"/>
    </row>
    <row r="106" spans="1:19" x14ac:dyDescent="0.2">
      <c r="A106" t="s">
        <v>312</v>
      </c>
      <c r="B106" t="s">
        <v>313</v>
      </c>
      <c r="C106" s="24">
        <v>4234</v>
      </c>
      <c r="D106" s="24">
        <v>1076</v>
      </c>
      <c r="E106" s="20">
        <f>'SUBICB_Uptake_(70_yr_olds)'!$D106/'SUBICB_Uptake_(70_yr_olds)'!$C106*100</f>
        <v>25.413320736891826</v>
      </c>
      <c r="F106" s="21"/>
      <c r="G106" s="21"/>
      <c r="I106" s="21"/>
      <c r="J106" s="21"/>
      <c r="L106" s="21"/>
      <c r="M106" s="21"/>
      <c r="O106" s="21"/>
      <c r="P106" s="21"/>
      <c r="R106" s="21"/>
      <c r="S106" s="21"/>
    </row>
    <row r="107" spans="1:19" x14ac:dyDescent="0.2">
      <c r="A107" t="s">
        <v>314</v>
      </c>
      <c r="B107" t="s">
        <v>315</v>
      </c>
      <c r="C107" s="24">
        <v>2076</v>
      </c>
      <c r="D107" s="24">
        <v>496</v>
      </c>
      <c r="E107" s="20">
        <f>'SUBICB_Uptake_(70_yr_olds)'!$D107/'SUBICB_Uptake_(70_yr_olds)'!$C107*100</f>
        <v>23.892100192678228</v>
      </c>
      <c r="F107" s="21"/>
      <c r="G107" s="21"/>
      <c r="I107" s="21"/>
      <c r="J107" s="21"/>
      <c r="L107" s="21"/>
      <c r="M107" s="21"/>
      <c r="O107" s="21"/>
      <c r="P107" s="21"/>
      <c r="R107" s="21"/>
      <c r="S107" s="21"/>
    </row>
    <row r="108" spans="1:19" x14ac:dyDescent="0.2">
      <c r="A108" t="s">
        <v>316</v>
      </c>
      <c r="B108" t="s">
        <v>317</v>
      </c>
      <c r="C108" s="24">
        <v>1443</v>
      </c>
      <c r="D108" s="24">
        <v>323</v>
      </c>
      <c r="E108" s="20">
        <f>'SUBICB_Uptake_(70_yr_olds)'!$D108/'SUBICB_Uptake_(70_yr_olds)'!$C108*100</f>
        <v>22.383922383922382</v>
      </c>
      <c r="F108" s="21"/>
      <c r="G108" s="21"/>
      <c r="I108" s="21"/>
      <c r="J108" s="21"/>
      <c r="L108" s="21"/>
      <c r="M108" s="21"/>
      <c r="O108" s="21"/>
      <c r="P108" s="21"/>
      <c r="R108" s="21"/>
      <c r="S108" s="21"/>
    </row>
    <row r="109" spans="1:19" x14ac:dyDescent="0.2">
      <c r="A109" t="s">
        <v>318</v>
      </c>
      <c r="B109" t="s">
        <v>319</v>
      </c>
      <c r="C109" s="24">
        <v>4108</v>
      </c>
      <c r="D109" s="24">
        <v>674</v>
      </c>
      <c r="E109" s="20">
        <f>'SUBICB_Uptake_(70_yr_olds)'!$D109/'SUBICB_Uptake_(70_yr_olds)'!$C109*100</f>
        <v>16.40701071080818</v>
      </c>
      <c r="F109" s="21"/>
      <c r="G109" s="21"/>
      <c r="I109" s="21"/>
      <c r="J109" s="21"/>
      <c r="L109" s="21"/>
      <c r="M109" s="21"/>
      <c r="O109" s="21"/>
      <c r="P109" s="21"/>
      <c r="R109" s="21"/>
      <c r="S109" s="21"/>
    </row>
    <row r="110" spans="1:19" x14ac:dyDescent="0.2">
      <c r="A110" t="s">
        <v>320</v>
      </c>
      <c r="B110" t="s">
        <v>321</v>
      </c>
      <c r="C110" s="24">
        <v>912</v>
      </c>
      <c r="D110" s="24">
        <v>275</v>
      </c>
      <c r="E110" s="20">
        <f>'SUBICB_Uptake_(70_yr_olds)'!$D110/'SUBICB_Uptake_(70_yr_olds)'!$C110*100</f>
        <v>30.153508771929825</v>
      </c>
      <c r="F110" s="21"/>
      <c r="G110" s="21"/>
      <c r="I110" s="21"/>
      <c r="J110" s="21"/>
      <c r="L110" s="21"/>
      <c r="M110" s="21"/>
      <c r="O110" s="21"/>
      <c r="P110" s="21"/>
      <c r="R110" s="21"/>
      <c r="S110" s="21"/>
    </row>
    <row r="111" spans="1:19" ht="15.75" x14ac:dyDescent="0.25">
      <c r="A111" s="13" t="s">
        <v>106</v>
      </c>
      <c r="B111" s="13" t="s">
        <v>106</v>
      </c>
      <c r="C111" s="22">
        <f>SUM(C5:C110)</f>
        <v>131578</v>
      </c>
      <c r="D111" s="22">
        <f>SUM(D5:D110)</f>
        <v>32899</v>
      </c>
      <c r="E111" s="23">
        <f>'SUBICB_Uptake_(70_yr_olds)'!$D111/'SUBICB_Uptake_(70_yr_olds)'!$C111*100</f>
        <v>25.00342002462418</v>
      </c>
      <c r="F111" s="21"/>
      <c r="G111" s="21"/>
      <c r="I111" s="21"/>
      <c r="J111" s="21"/>
      <c r="L111" s="21"/>
      <c r="M111" s="21"/>
      <c r="O111" s="21"/>
      <c r="P111" s="21"/>
      <c r="R111" s="21"/>
      <c r="S111" s="21"/>
    </row>
    <row r="112" spans="1:19" x14ac:dyDescent="0.2">
      <c r="C112" s="21"/>
      <c r="D112" s="21"/>
      <c r="F112" s="21"/>
      <c r="G112" s="21"/>
      <c r="I112" s="21"/>
      <c r="J112" s="21"/>
      <c r="L112" s="21"/>
      <c r="M112" s="21"/>
      <c r="O112" s="21"/>
      <c r="P112" s="21"/>
      <c r="R112" s="21"/>
      <c r="S112"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58"/>
  <sheetViews>
    <sheetView workbookViewId="0"/>
  </sheetViews>
  <sheetFormatPr defaultColWidth="11.21875" defaultRowHeight="15" x14ac:dyDescent="0.2"/>
  <cols>
    <col min="1" max="1" width="20.77734375" customWidth="1"/>
    <col min="2" max="2" width="34.77734375" customWidth="1"/>
    <col min="3" max="3" width="42.44140625" bestFit="1" customWidth="1"/>
    <col min="4" max="4" width="45.5546875" bestFit="1" customWidth="1"/>
    <col min="5" max="5" width="39" bestFit="1" customWidth="1"/>
    <col min="6" max="6" width="11.21875" customWidth="1"/>
  </cols>
  <sheetData>
    <row r="1" spans="1:25" ht="20.25" x14ac:dyDescent="0.3">
      <c r="A1" s="16" t="s">
        <v>322</v>
      </c>
      <c r="B1" s="11"/>
      <c r="C1" s="11"/>
      <c r="D1" s="11"/>
      <c r="E1" s="11"/>
    </row>
    <row r="2" spans="1:25" ht="18" x14ac:dyDescent="0.25">
      <c r="A2" s="17" t="s">
        <v>631</v>
      </c>
      <c r="B2" s="18"/>
      <c r="C2" s="18"/>
      <c r="D2" s="18"/>
      <c r="E2" s="18"/>
    </row>
    <row r="3" spans="1:25" x14ac:dyDescent="0.2">
      <c r="A3" t="s">
        <v>16</v>
      </c>
    </row>
    <row r="4" spans="1:25" ht="15.75" x14ac:dyDescent="0.25">
      <c r="A4" s="13" t="s">
        <v>323</v>
      </c>
      <c r="B4" s="13" t="s">
        <v>324</v>
      </c>
      <c r="C4" s="19" t="s">
        <v>629</v>
      </c>
      <c r="D4" s="19" t="s">
        <v>630</v>
      </c>
      <c r="E4" s="19" t="s">
        <v>712</v>
      </c>
    </row>
    <row r="5" spans="1:25" x14ac:dyDescent="0.2">
      <c r="A5" t="s">
        <v>325</v>
      </c>
      <c r="B5" t="s">
        <v>326</v>
      </c>
      <c r="C5">
        <v>242</v>
      </c>
      <c r="D5">
        <v>75</v>
      </c>
      <c r="E5" s="20">
        <f>'LA_Uptake_(70_yr_olds)'!$D5/'LA_Uptake_(70_yr_olds)'!$C5*100</f>
        <v>30.991735537190085</v>
      </c>
      <c r="F5" s="21"/>
      <c r="G5" s="21"/>
      <c r="I5" s="21"/>
      <c r="J5" s="21"/>
      <c r="L5" s="21"/>
      <c r="M5" s="21"/>
      <c r="O5" s="21"/>
      <c r="P5" s="21"/>
      <c r="R5" s="21"/>
      <c r="S5" s="21"/>
      <c r="U5" s="21"/>
      <c r="V5" s="21"/>
      <c r="X5" s="21"/>
      <c r="Y5" s="21"/>
    </row>
    <row r="6" spans="1:25" x14ac:dyDescent="0.2">
      <c r="A6" t="s">
        <v>327</v>
      </c>
      <c r="B6" t="s">
        <v>328</v>
      </c>
      <c r="C6">
        <v>359</v>
      </c>
      <c r="D6">
        <v>77</v>
      </c>
      <c r="E6" s="20">
        <f>'LA_Uptake_(70_yr_olds)'!$D6/'LA_Uptake_(70_yr_olds)'!$C6*100</f>
        <v>21.448467966573816</v>
      </c>
      <c r="F6" s="21"/>
      <c r="G6" s="21"/>
      <c r="I6" s="21"/>
      <c r="J6" s="21"/>
      <c r="L6" s="21"/>
      <c r="M6" s="21"/>
      <c r="O6" s="21"/>
      <c r="P6" s="21"/>
      <c r="R6" s="21"/>
      <c r="S6" s="21"/>
      <c r="U6" s="21"/>
      <c r="V6" s="21"/>
      <c r="X6" s="21"/>
      <c r="Y6" s="21"/>
    </row>
    <row r="7" spans="1:25" x14ac:dyDescent="0.2">
      <c r="A7" t="s">
        <v>329</v>
      </c>
      <c r="B7" t="s">
        <v>330</v>
      </c>
      <c r="C7">
        <v>365</v>
      </c>
      <c r="D7">
        <v>81</v>
      </c>
      <c r="E7" s="20">
        <f>'LA_Uptake_(70_yr_olds)'!$D7/'LA_Uptake_(70_yr_olds)'!$C7*100</f>
        <v>22.19178082191781</v>
      </c>
      <c r="F7" s="21"/>
      <c r="G7" s="21"/>
      <c r="I7" s="21"/>
      <c r="J7" s="21"/>
      <c r="L7" s="21"/>
      <c r="M7" s="21"/>
      <c r="O7" s="21"/>
      <c r="P7" s="21"/>
      <c r="R7" s="21"/>
      <c r="S7" s="21"/>
      <c r="U7" s="21"/>
      <c r="V7" s="21"/>
      <c r="X7" s="21"/>
      <c r="Y7" s="21"/>
    </row>
    <row r="8" spans="1:25" x14ac:dyDescent="0.2">
      <c r="A8" t="s">
        <v>331</v>
      </c>
      <c r="B8" t="s">
        <v>332</v>
      </c>
      <c r="C8">
        <v>476</v>
      </c>
      <c r="D8">
        <v>145</v>
      </c>
      <c r="E8" s="20">
        <f>'LA_Uptake_(70_yr_olds)'!$D8/'LA_Uptake_(70_yr_olds)'!$C8*100</f>
        <v>30.462184873949578</v>
      </c>
      <c r="F8" s="21"/>
      <c r="G8" s="21"/>
      <c r="I8" s="21"/>
      <c r="J8" s="21"/>
      <c r="L8" s="21"/>
      <c r="M8" s="21"/>
      <c r="O8" s="21"/>
      <c r="P8" s="21"/>
      <c r="R8" s="21"/>
      <c r="S8" s="21"/>
      <c r="U8" s="21"/>
      <c r="V8" s="21"/>
      <c r="X8" s="21"/>
      <c r="Y8" s="21"/>
    </row>
    <row r="9" spans="1:25" x14ac:dyDescent="0.2">
      <c r="A9" t="s">
        <v>333</v>
      </c>
      <c r="B9" t="s">
        <v>334</v>
      </c>
      <c r="C9">
        <v>274</v>
      </c>
      <c r="D9">
        <v>120</v>
      </c>
      <c r="E9" s="20">
        <f>'LA_Uptake_(70_yr_olds)'!$D9/'LA_Uptake_(70_yr_olds)'!$C9*100</f>
        <v>43.79562043795621</v>
      </c>
      <c r="F9" s="21"/>
      <c r="G9" s="21"/>
      <c r="I9" s="21"/>
      <c r="J9" s="21"/>
      <c r="L9" s="21"/>
      <c r="M9" s="21"/>
      <c r="O9" s="21"/>
      <c r="P9" s="21"/>
      <c r="R9" s="21"/>
      <c r="S9" s="21"/>
      <c r="U9" s="21"/>
      <c r="V9" s="21"/>
      <c r="X9" s="21"/>
      <c r="Y9" s="21"/>
    </row>
    <row r="10" spans="1:25" x14ac:dyDescent="0.2">
      <c r="A10" t="s">
        <v>335</v>
      </c>
      <c r="B10" t="s">
        <v>336</v>
      </c>
      <c r="C10">
        <v>337</v>
      </c>
      <c r="D10">
        <v>80</v>
      </c>
      <c r="E10" s="20">
        <f>'LA_Uptake_(70_yr_olds)'!$D10/'LA_Uptake_(70_yr_olds)'!$C10*100</f>
        <v>23.738872403560833</v>
      </c>
      <c r="F10" s="21"/>
      <c r="G10" s="21"/>
      <c r="I10" s="21"/>
      <c r="J10" s="21"/>
      <c r="L10" s="21"/>
      <c r="M10" s="21"/>
      <c r="O10" s="21"/>
      <c r="P10" s="21"/>
      <c r="R10" s="21"/>
      <c r="S10" s="21"/>
      <c r="U10" s="21"/>
      <c r="V10" s="21"/>
      <c r="X10" s="21"/>
      <c r="Y10" s="21"/>
    </row>
    <row r="11" spans="1:25" x14ac:dyDescent="0.2">
      <c r="A11" t="s">
        <v>337</v>
      </c>
      <c r="B11" t="s">
        <v>338</v>
      </c>
      <c r="C11">
        <v>520</v>
      </c>
      <c r="D11">
        <v>135</v>
      </c>
      <c r="E11" s="20">
        <f>'LA_Uptake_(70_yr_olds)'!$D11/'LA_Uptake_(70_yr_olds)'!$C11*100</f>
        <v>25.961538461538463</v>
      </c>
      <c r="F11" s="21"/>
      <c r="G11" s="21"/>
      <c r="I11" s="21"/>
      <c r="J11" s="21"/>
      <c r="L11" s="21"/>
      <c r="M11" s="21"/>
      <c r="O11" s="21"/>
      <c r="P11" s="21"/>
      <c r="R11" s="21"/>
      <c r="S11" s="21"/>
      <c r="U11" s="21"/>
      <c r="V11" s="21"/>
      <c r="X11" s="21"/>
      <c r="Y11" s="21"/>
    </row>
    <row r="12" spans="1:25" x14ac:dyDescent="0.2">
      <c r="A12" t="s">
        <v>339</v>
      </c>
      <c r="B12" t="s">
        <v>340</v>
      </c>
      <c r="C12">
        <v>341</v>
      </c>
      <c r="D12">
        <v>71</v>
      </c>
      <c r="E12" s="20">
        <f>'LA_Uptake_(70_yr_olds)'!$D12/'LA_Uptake_(70_yr_olds)'!$C12*100</f>
        <v>20.821114369501466</v>
      </c>
      <c r="F12" s="21"/>
      <c r="G12" s="21"/>
      <c r="I12" s="21"/>
      <c r="J12" s="21"/>
      <c r="L12" s="21"/>
      <c r="M12" s="21"/>
      <c r="O12" s="21"/>
      <c r="P12" s="21"/>
      <c r="R12" s="21"/>
      <c r="S12" s="21"/>
      <c r="U12" s="21"/>
      <c r="V12" s="21"/>
      <c r="X12" s="21"/>
      <c r="Y12" s="21"/>
    </row>
    <row r="13" spans="1:25" x14ac:dyDescent="0.2">
      <c r="A13" t="s">
        <v>341</v>
      </c>
      <c r="B13" t="s">
        <v>342</v>
      </c>
      <c r="C13">
        <v>398</v>
      </c>
      <c r="D13">
        <v>87</v>
      </c>
      <c r="E13" s="20">
        <f>'LA_Uptake_(70_yr_olds)'!$D13/'LA_Uptake_(70_yr_olds)'!$C13*100</f>
        <v>21.859296482412059</v>
      </c>
      <c r="F13" s="21"/>
      <c r="G13" s="21"/>
      <c r="I13" s="21"/>
      <c r="J13" s="21"/>
      <c r="L13" s="21"/>
      <c r="M13" s="21"/>
      <c r="O13" s="21"/>
      <c r="P13" s="21"/>
      <c r="R13" s="21"/>
      <c r="S13" s="21"/>
      <c r="U13" s="21"/>
      <c r="V13" s="21"/>
      <c r="X13" s="21"/>
      <c r="Y13" s="21"/>
    </row>
    <row r="14" spans="1:25" x14ac:dyDescent="0.2">
      <c r="A14" t="s">
        <v>343</v>
      </c>
      <c r="B14" t="s">
        <v>344</v>
      </c>
      <c r="C14">
        <v>584</v>
      </c>
      <c r="D14">
        <v>121</v>
      </c>
      <c r="E14" s="20">
        <f>'LA_Uptake_(70_yr_olds)'!$D14/'LA_Uptake_(70_yr_olds)'!$C14*100</f>
        <v>20.719178082191782</v>
      </c>
      <c r="F14" s="21"/>
      <c r="G14" s="21"/>
      <c r="I14" s="21"/>
      <c r="J14" s="21"/>
      <c r="L14" s="21"/>
      <c r="M14" s="21"/>
      <c r="O14" s="21"/>
      <c r="P14" s="21"/>
      <c r="R14" s="21"/>
      <c r="S14" s="21"/>
      <c r="U14" s="21"/>
      <c r="V14" s="21"/>
      <c r="X14" s="21"/>
      <c r="Y14" s="21"/>
    </row>
    <row r="15" spans="1:25" x14ac:dyDescent="0.2">
      <c r="A15" t="s">
        <v>345</v>
      </c>
      <c r="B15" t="s">
        <v>346</v>
      </c>
      <c r="C15">
        <v>1032</v>
      </c>
      <c r="D15">
        <v>321</v>
      </c>
      <c r="E15" s="20">
        <f>'LA_Uptake_(70_yr_olds)'!$D15/'LA_Uptake_(70_yr_olds)'!$C15*100</f>
        <v>31.104651162790699</v>
      </c>
      <c r="F15" s="21"/>
      <c r="G15" s="21"/>
      <c r="I15" s="21"/>
      <c r="J15" s="21"/>
      <c r="L15" s="21"/>
      <c r="M15" s="21"/>
      <c r="O15" s="21"/>
      <c r="P15" s="21"/>
      <c r="R15" s="21"/>
      <c r="S15" s="21"/>
      <c r="U15" s="21"/>
      <c r="V15" s="21"/>
      <c r="X15" s="21"/>
      <c r="Y15" s="21"/>
    </row>
    <row r="16" spans="1:25" x14ac:dyDescent="0.2">
      <c r="A16" t="s">
        <v>347</v>
      </c>
      <c r="B16" t="s">
        <v>348</v>
      </c>
      <c r="C16">
        <v>418</v>
      </c>
      <c r="D16">
        <v>95</v>
      </c>
      <c r="E16" s="20">
        <f>'LA_Uptake_(70_yr_olds)'!$D16/'LA_Uptake_(70_yr_olds)'!$C16*100</f>
        <v>22.727272727272727</v>
      </c>
      <c r="F16" s="21"/>
      <c r="G16" s="21"/>
      <c r="I16" s="21"/>
      <c r="J16" s="21"/>
      <c r="L16" s="21"/>
      <c r="M16" s="21"/>
      <c r="O16" s="21"/>
      <c r="P16" s="21"/>
      <c r="R16" s="21"/>
      <c r="S16" s="21"/>
      <c r="U16" s="21"/>
      <c r="V16" s="21"/>
      <c r="X16" s="21"/>
      <c r="Y16" s="21"/>
    </row>
    <row r="17" spans="1:25" x14ac:dyDescent="0.2">
      <c r="A17" t="s">
        <v>349</v>
      </c>
      <c r="B17" t="s">
        <v>350</v>
      </c>
      <c r="C17">
        <v>502</v>
      </c>
      <c r="D17">
        <v>140</v>
      </c>
      <c r="E17" s="20">
        <f>'LA_Uptake_(70_yr_olds)'!$D17/'LA_Uptake_(70_yr_olds)'!$C17*100</f>
        <v>27.888446215139439</v>
      </c>
      <c r="F17" s="21"/>
      <c r="G17" s="21"/>
      <c r="I17" s="21"/>
      <c r="J17" s="21"/>
      <c r="L17" s="21"/>
      <c r="M17" s="21"/>
      <c r="O17" s="21"/>
      <c r="P17" s="21"/>
      <c r="R17" s="21"/>
      <c r="S17" s="21"/>
      <c r="U17" s="21"/>
      <c r="V17" s="21"/>
      <c r="X17" s="21"/>
      <c r="Y17" s="21"/>
    </row>
    <row r="18" spans="1:25" x14ac:dyDescent="0.2">
      <c r="A18" t="s">
        <v>351</v>
      </c>
      <c r="B18" t="s">
        <v>352</v>
      </c>
      <c r="C18">
        <v>498</v>
      </c>
      <c r="D18">
        <v>128</v>
      </c>
      <c r="E18" s="20">
        <f>'LA_Uptake_(70_yr_olds)'!$D18/'LA_Uptake_(70_yr_olds)'!$C18*100</f>
        <v>25.702811244979916</v>
      </c>
      <c r="F18" s="21"/>
      <c r="G18" s="21"/>
      <c r="I18" s="21"/>
      <c r="J18" s="21"/>
      <c r="L18" s="21"/>
      <c r="M18" s="21"/>
      <c r="O18" s="21"/>
      <c r="P18" s="21"/>
      <c r="R18" s="21"/>
      <c r="S18" s="21"/>
      <c r="U18" s="21"/>
      <c r="V18" s="21"/>
      <c r="X18" s="21"/>
      <c r="Y18" s="21"/>
    </row>
    <row r="19" spans="1:25" x14ac:dyDescent="0.2">
      <c r="A19" t="s">
        <v>353</v>
      </c>
      <c r="B19" t="s">
        <v>354</v>
      </c>
      <c r="C19">
        <v>507</v>
      </c>
      <c r="D19">
        <v>129</v>
      </c>
      <c r="E19" s="20">
        <f>'LA_Uptake_(70_yr_olds)'!$D19/'LA_Uptake_(70_yr_olds)'!$C19*100</f>
        <v>25.443786982248522</v>
      </c>
      <c r="F19" s="21"/>
      <c r="G19" s="21"/>
      <c r="I19" s="21"/>
      <c r="J19" s="21"/>
      <c r="L19" s="21"/>
      <c r="M19" s="21"/>
      <c r="O19" s="21"/>
      <c r="P19" s="21"/>
      <c r="R19" s="21"/>
      <c r="S19" s="21"/>
      <c r="U19" s="21"/>
      <c r="V19" s="21"/>
      <c r="X19" s="21"/>
      <c r="Y19" s="21"/>
    </row>
    <row r="20" spans="1:25" x14ac:dyDescent="0.2">
      <c r="A20" t="s">
        <v>355</v>
      </c>
      <c r="B20" t="s">
        <v>356</v>
      </c>
      <c r="C20">
        <v>681</v>
      </c>
      <c r="D20">
        <v>135</v>
      </c>
      <c r="E20" s="20">
        <f>'LA_Uptake_(70_yr_olds)'!$D20/'LA_Uptake_(70_yr_olds)'!$C20*100</f>
        <v>19.823788546255507</v>
      </c>
      <c r="F20" s="21"/>
      <c r="G20" s="21"/>
      <c r="I20" s="21"/>
      <c r="J20" s="21"/>
      <c r="L20" s="21"/>
      <c r="M20" s="21"/>
      <c r="O20" s="21"/>
      <c r="P20" s="21"/>
      <c r="R20" s="21"/>
      <c r="S20" s="21"/>
      <c r="U20" s="21"/>
      <c r="V20" s="21"/>
      <c r="X20" s="21"/>
      <c r="Y20" s="21"/>
    </row>
    <row r="21" spans="1:25" x14ac:dyDescent="0.2">
      <c r="A21" t="s">
        <v>357</v>
      </c>
      <c r="B21" t="s">
        <v>358</v>
      </c>
      <c r="C21">
        <v>128</v>
      </c>
      <c r="D21">
        <v>28</v>
      </c>
      <c r="E21" s="20">
        <f>'LA_Uptake_(70_yr_olds)'!$D21/'LA_Uptake_(70_yr_olds)'!$C21*100</f>
        <v>21.875</v>
      </c>
      <c r="F21" s="21"/>
      <c r="G21" s="21"/>
      <c r="I21" s="21"/>
      <c r="J21" s="21"/>
      <c r="L21" s="21"/>
      <c r="M21" s="21"/>
      <c r="O21" s="21"/>
      <c r="P21" s="21"/>
      <c r="R21" s="21"/>
      <c r="S21" s="21"/>
      <c r="U21" s="21"/>
      <c r="V21" s="21"/>
      <c r="X21" s="21"/>
      <c r="Y21" s="21"/>
    </row>
    <row r="22" spans="1:25" x14ac:dyDescent="0.2">
      <c r="A22" t="s">
        <v>359</v>
      </c>
      <c r="B22" t="s">
        <v>360</v>
      </c>
      <c r="C22">
        <v>559</v>
      </c>
      <c r="D22">
        <v>129</v>
      </c>
      <c r="E22" s="20">
        <f>'LA_Uptake_(70_yr_olds)'!$D22/'LA_Uptake_(70_yr_olds)'!$C22*100</f>
        <v>23.076923076923077</v>
      </c>
      <c r="F22" s="21"/>
      <c r="G22" s="21"/>
      <c r="I22" s="21"/>
      <c r="J22" s="21"/>
      <c r="L22" s="21"/>
      <c r="M22" s="21"/>
      <c r="O22" s="21"/>
      <c r="P22" s="21"/>
      <c r="R22" s="21"/>
      <c r="S22" s="21"/>
      <c r="U22" s="21"/>
      <c r="V22" s="21"/>
      <c r="X22" s="21"/>
      <c r="Y22" s="21"/>
    </row>
    <row r="23" spans="1:25" x14ac:dyDescent="0.2">
      <c r="A23" t="s">
        <v>361</v>
      </c>
      <c r="B23" t="s">
        <v>362</v>
      </c>
      <c r="C23">
        <v>585</v>
      </c>
      <c r="D23">
        <v>153</v>
      </c>
      <c r="E23" s="20">
        <f>'LA_Uptake_(70_yr_olds)'!$D23/'LA_Uptake_(70_yr_olds)'!$C23*100</f>
        <v>26.153846153846157</v>
      </c>
      <c r="F23" s="21"/>
      <c r="G23" s="21"/>
      <c r="I23" s="21"/>
      <c r="J23" s="21"/>
      <c r="L23" s="21"/>
      <c r="M23" s="21"/>
      <c r="O23" s="21"/>
      <c r="P23" s="21"/>
      <c r="R23" s="21"/>
      <c r="S23" s="21"/>
      <c r="U23" s="21"/>
      <c r="V23" s="21"/>
      <c r="X23" s="21"/>
      <c r="Y23" s="21"/>
    </row>
    <row r="24" spans="1:25" x14ac:dyDescent="0.2">
      <c r="A24" t="s">
        <v>363</v>
      </c>
      <c r="B24" t="s">
        <v>364</v>
      </c>
      <c r="C24">
        <v>451</v>
      </c>
      <c r="D24">
        <v>80</v>
      </c>
      <c r="E24" s="20">
        <f>'LA_Uptake_(70_yr_olds)'!$D24/'LA_Uptake_(70_yr_olds)'!$C24*100</f>
        <v>17.738359201773836</v>
      </c>
      <c r="F24" s="21"/>
      <c r="G24" s="21"/>
      <c r="I24" s="21"/>
      <c r="J24" s="21"/>
      <c r="L24" s="21"/>
      <c r="M24" s="21"/>
      <c r="O24" s="21"/>
      <c r="P24" s="21"/>
      <c r="R24" s="21"/>
      <c r="S24" s="21"/>
      <c r="U24" s="21"/>
      <c r="V24" s="21"/>
      <c r="X24" s="21"/>
      <c r="Y24" s="21"/>
    </row>
    <row r="25" spans="1:25" x14ac:dyDescent="0.2">
      <c r="A25" t="s">
        <v>365</v>
      </c>
      <c r="B25" t="s">
        <v>366</v>
      </c>
      <c r="C25">
        <v>574</v>
      </c>
      <c r="D25">
        <v>135</v>
      </c>
      <c r="E25" s="20">
        <f>'LA_Uptake_(70_yr_olds)'!$D25/'LA_Uptake_(70_yr_olds)'!$C25*100</f>
        <v>23.519163763066203</v>
      </c>
      <c r="F25" s="21"/>
      <c r="G25" s="21"/>
      <c r="I25" s="21"/>
      <c r="J25" s="21"/>
      <c r="L25" s="21"/>
      <c r="M25" s="21"/>
      <c r="O25" s="21"/>
      <c r="P25" s="21"/>
      <c r="R25" s="21"/>
      <c r="S25" s="21"/>
      <c r="U25" s="21"/>
      <c r="V25" s="21"/>
      <c r="X25" s="21"/>
      <c r="Y25" s="21"/>
    </row>
    <row r="26" spans="1:25" x14ac:dyDescent="0.2">
      <c r="A26" t="s">
        <v>367</v>
      </c>
      <c r="B26" t="s">
        <v>368</v>
      </c>
      <c r="C26">
        <v>510</v>
      </c>
      <c r="D26">
        <v>183</v>
      </c>
      <c r="E26" s="20">
        <f>'LA_Uptake_(70_yr_olds)'!$D26/'LA_Uptake_(70_yr_olds)'!$C26*100</f>
        <v>35.882352941176471</v>
      </c>
      <c r="F26" s="21"/>
      <c r="G26" s="21"/>
      <c r="I26" s="21"/>
      <c r="J26" s="21"/>
      <c r="L26" s="21"/>
      <c r="M26" s="21"/>
      <c r="O26" s="21"/>
      <c r="P26" s="21"/>
      <c r="R26" s="21"/>
      <c r="S26" s="21"/>
      <c r="U26" s="21"/>
      <c r="V26" s="21"/>
      <c r="X26" s="21"/>
      <c r="Y26" s="21"/>
    </row>
    <row r="27" spans="1:25" x14ac:dyDescent="0.2">
      <c r="A27" t="s">
        <v>369</v>
      </c>
      <c r="B27" t="s">
        <v>370</v>
      </c>
      <c r="C27">
        <v>873</v>
      </c>
      <c r="D27">
        <v>233</v>
      </c>
      <c r="E27" s="20">
        <f>'LA_Uptake_(70_yr_olds)'!$D27/'LA_Uptake_(70_yr_olds)'!$C27*100</f>
        <v>26.689576174112258</v>
      </c>
      <c r="F27" s="21"/>
      <c r="G27" s="21"/>
      <c r="I27" s="21"/>
      <c r="J27" s="21"/>
      <c r="L27" s="21"/>
      <c r="M27" s="21"/>
      <c r="O27" s="21"/>
      <c r="P27" s="21"/>
      <c r="R27" s="21"/>
      <c r="S27" s="21"/>
      <c r="U27" s="21"/>
      <c r="V27" s="21"/>
      <c r="X27" s="21"/>
      <c r="Y27" s="21"/>
    </row>
    <row r="28" spans="1:25" x14ac:dyDescent="0.2">
      <c r="A28" t="s">
        <v>371</v>
      </c>
      <c r="B28" t="s">
        <v>372</v>
      </c>
      <c r="C28">
        <v>564</v>
      </c>
      <c r="D28">
        <v>176</v>
      </c>
      <c r="E28" s="20">
        <f>'LA_Uptake_(70_yr_olds)'!$D28/'LA_Uptake_(70_yr_olds)'!$C28*100</f>
        <v>31.205673758865249</v>
      </c>
      <c r="F28" s="21"/>
      <c r="G28" s="21"/>
      <c r="I28" s="21"/>
      <c r="J28" s="21"/>
      <c r="L28" s="21"/>
      <c r="M28" s="21"/>
      <c r="O28" s="21"/>
      <c r="P28" s="21"/>
      <c r="R28" s="21"/>
      <c r="S28" s="21"/>
      <c r="U28" s="21"/>
      <c r="V28" s="21"/>
      <c r="X28" s="21"/>
      <c r="Y28" s="21"/>
    </row>
    <row r="29" spans="1:25" x14ac:dyDescent="0.2">
      <c r="A29" t="s">
        <v>373</v>
      </c>
      <c r="B29" t="s">
        <v>374</v>
      </c>
      <c r="C29">
        <v>545</v>
      </c>
      <c r="D29">
        <v>178</v>
      </c>
      <c r="E29" s="20">
        <f>'LA_Uptake_(70_yr_olds)'!$D29/'LA_Uptake_(70_yr_olds)'!$C29*100</f>
        <v>32.660550458715598</v>
      </c>
      <c r="F29" s="21"/>
      <c r="G29" s="21"/>
      <c r="I29" s="21"/>
      <c r="J29" s="21"/>
      <c r="L29" s="21"/>
      <c r="M29" s="21"/>
      <c r="O29" s="21"/>
      <c r="P29" s="21"/>
      <c r="R29" s="21"/>
      <c r="S29" s="21"/>
      <c r="U29" s="21"/>
      <c r="V29" s="21"/>
      <c r="X29" s="21"/>
      <c r="Y29" s="21"/>
    </row>
    <row r="30" spans="1:25" x14ac:dyDescent="0.2">
      <c r="A30" t="s">
        <v>375</v>
      </c>
      <c r="B30" t="s">
        <v>376</v>
      </c>
      <c r="C30">
        <v>550</v>
      </c>
      <c r="D30">
        <v>168</v>
      </c>
      <c r="E30" s="20">
        <f>'LA_Uptake_(70_yr_olds)'!$D30/'LA_Uptake_(70_yr_olds)'!$C30*100</f>
        <v>30.545454545454547</v>
      </c>
      <c r="F30" s="21"/>
      <c r="G30" s="21"/>
      <c r="I30" s="21"/>
      <c r="J30" s="21"/>
      <c r="L30" s="21"/>
      <c r="M30" s="21"/>
      <c r="O30" s="21"/>
      <c r="P30" s="21"/>
      <c r="R30" s="21"/>
      <c r="S30" s="21"/>
      <c r="U30" s="21"/>
      <c r="V30" s="21"/>
      <c r="X30" s="21"/>
      <c r="Y30" s="21"/>
    </row>
    <row r="31" spans="1:25" x14ac:dyDescent="0.2">
      <c r="A31" t="s">
        <v>377</v>
      </c>
      <c r="B31" t="s">
        <v>378</v>
      </c>
      <c r="C31">
        <v>400</v>
      </c>
      <c r="D31">
        <v>77</v>
      </c>
      <c r="E31" s="20">
        <f>'LA_Uptake_(70_yr_olds)'!$D31/'LA_Uptake_(70_yr_olds)'!$C31*100</f>
        <v>19.25</v>
      </c>
      <c r="F31" s="21"/>
      <c r="G31" s="21"/>
      <c r="I31" s="21"/>
      <c r="J31" s="21"/>
      <c r="L31" s="21"/>
      <c r="M31" s="21"/>
      <c r="O31" s="21"/>
      <c r="P31" s="21"/>
      <c r="R31" s="21"/>
      <c r="S31" s="21"/>
      <c r="U31" s="21"/>
      <c r="V31" s="21"/>
      <c r="X31" s="21"/>
      <c r="Y31" s="21"/>
    </row>
    <row r="32" spans="1:25" x14ac:dyDescent="0.2">
      <c r="A32" t="s">
        <v>379</v>
      </c>
      <c r="B32" t="s">
        <v>380</v>
      </c>
      <c r="C32">
        <v>524</v>
      </c>
      <c r="D32">
        <v>152</v>
      </c>
      <c r="E32" s="20">
        <f>'LA_Uptake_(70_yr_olds)'!$D32/'LA_Uptake_(70_yr_olds)'!$C32*100</f>
        <v>29.007633587786259</v>
      </c>
      <c r="F32" s="21"/>
      <c r="G32" s="21"/>
      <c r="I32" s="21"/>
      <c r="J32" s="21"/>
      <c r="L32" s="21"/>
      <c r="M32" s="21"/>
      <c r="O32" s="21"/>
      <c r="P32" s="21"/>
      <c r="R32" s="21"/>
      <c r="S32" s="21"/>
      <c r="U32" s="21"/>
      <c r="V32" s="21"/>
      <c r="X32" s="21"/>
      <c r="Y32" s="21"/>
    </row>
    <row r="33" spans="1:25" x14ac:dyDescent="0.2">
      <c r="A33" t="s">
        <v>381</v>
      </c>
      <c r="B33" t="s">
        <v>382</v>
      </c>
      <c r="C33">
        <v>349</v>
      </c>
      <c r="D33">
        <v>59</v>
      </c>
      <c r="E33" s="20">
        <f>'LA_Uptake_(70_yr_olds)'!$D33/'LA_Uptake_(70_yr_olds)'!$C33*100</f>
        <v>16.905444126074499</v>
      </c>
      <c r="F33" s="21"/>
      <c r="G33" s="21"/>
      <c r="I33" s="21"/>
      <c r="J33" s="21"/>
      <c r="L33" s="21"/>
      <c r="M33" s="21"/>
      <c r="O33" s="21"/>
      <c r="P33" s="21"/>
      <c r="R33" s="21"/>
      <c r="S33" s="21"/>
      <c r="U33" s="21"/>
      <c r="V33" s="21"/>
      <c r="X33" s="21"/>
      <c r="Y33" s="21"/>
    </row>
    <row r="34" spans="1:25" x14ac:dyDescent="0.2">
      <c r="A34" t="s">
        <v>383</v>
      </c>
      <c r="B34" t="s">
        <v>384</v>
      </c>
      <c r="C34">
        <v>404</v>
      </c>
      <c r="D34">
        <v>66</v>
      </c>
      <c r="E34" s="20">
        <f>'LA_Uptake_(70_yr_olds)'!$D34/'LA_Uptake_(70_yr_olds)'!$C34*100</f>
        <v>16.336633663366339</v>
      </c>
      <c r="F34" s="21"/>
      <c r="G34" s="21"/>
      <c r="I34" s="21"/>
      <c r="J34" s="21"/>
      <c r="L34" s="21"/>
      <c r="M34" s="21"/>
      <c r="O34" s="21"/>
      <c r="P34" s="21"/>
      <c r="R34" s="21"/>
      <c r="S34" s="21"/>
      <c r="U34" s="21"/>
      <c r="V34" s="21"/>
      <c r="X34" s="21"/>
      <c r="Y34" s="21"/>
    </row>
    <row r="35" spans="1:25" x14ac:dyDescent="0.2">
      <c r="A35" t="s">
        <v>385</v>
      </c>
      <c r="B35" t="s">
        <v>386</v>
      </c>
      <c r="C35">
        <v>408</v>
      </c>
      <c r="D35">
        <v>60</v>
      </c>
      <c r="E35" s="20">
        <f>'LA_Uptake_(70_yr_olds)'!$D35/'LA_Uptake_(70_yr_olds)'!$C35*100</f>
        <v>14.705882352941178</v>
      </c>
      <c r="F35" s="21"/>
      <c r="G35" s="21"/>
      <c r="I35" s="21"/>
      <c r="J35" s="21"/>
      <c r="L35" s="21"/>
      <c r="M35" s="21"/>
      <c r="O35" s="21"/>
      <c r="P35" s="21"/>
      <c r="R35" s="21"/>
      <c r="S35" s="21"/>
      <c r="U35" s="21"/>
      <c r="V35" s="21"/>
      <c r="X35" s="21"/>
      <c r="Y35" s="21"/>
    </row>
    <row r="36" spans="1:25" x14ac:dyDescent="0.2">
      <c r="A36" t="s">
        <v>387</v>
      </c>
      <c r="B36" t="s">
        <v>388</v>
      </c>
      <c r="C36">
        <v>296</v>
      </c>
      <c r="D36">
        <v>69</v>
      </c>
      <c r="E36" s="20">
        <f>'LA_Uptake_(70_yr_olds)'!$D36/'LA_Uptake_(70_yr_olds)'!$C36*100</f>
        <v>23.310810810810811</v>
      </c>
      <c r="F36" s="21"/>
      <c r="G36" s="21"/>
      <c r="I36" s="21"/>
      <c r="J36" s="21"/>
      <c r="L36" s="21"/>
      <c r="M36" s="21"/>
      <c r="O36" s="21"/>
      <c r="P36" s="21"/>
      <c r="R36" s="21"/>
      <c r="S36" s="21"/>
      <c r="U36" s="21"/>
      <c r="V36" s="21"/>
      <c r="X36" s="21"/>
      <c r="Y36" s="21"/>
    </row>
    <row r="37" spans="1:25" x14ac:dyDescent="0.2">
      <c r="A37" t="s">
        <v>389</v>
      </c>
      <c r="B37" t="s">
        <v>390</v>
      </c>
      <c r="C37">
        <v>648</v>
      </c>
      <c r="D37">
        <v>140</v>
      </c>
      <c r="E37" s="20">
        <f>'LA_Uptake_(70_yr_olds)'!$D37/'LA_Uptake_(70_yr_olds)'!$C37*100</f>
        <v>21.604938271604937</v>
      </c>
      <c r="F37" s="21"/>
      <c r="G37" s="21"/>
      <c r="I37" s="21"/>
      <c r="J37" s="21"/>
      <c r="L37" s="21"/>
      <c r="M37" s="21"/>
      <c r="O37" s="21"/>
      <c r="P37" s="21"/>
      <c r="R37" s="21"/>
      <c r="S37" s="21"/>
      <c r="U37" s="21"/>
      <c r="V37" s="21"/>
      <c r="X37" s="21"/>
      <c r="Y37" s="21"/>
    </row>
    <row r="38" spans="1:25" x14ac:dyDescent="0.2">
      <c r="A38" t="s">
        <v>391</v>
      </c>
      <c r="B38" t="s">
        <v>392</v>
      </c>
      <c r="C38">
        <v>276</v>
      </c>
      <c r="D38">
        <v>93</v>
      </c>
      <c r="E38" s="20">
        <f>'LA_Uptake_(70_yr_olds)'!$D38/'LA_Uptake_(70_yr_olds)'!$C38*100</f>
        <v>33.695652173913047</v>
      </c>
      <c r="F38" s="21"/>
      <c r="G38" s="21"/>
      <c r="I38" s="21"/>
      <c r="J38" s="21"/>
      <c r="L38" s="21"/>
      <c r="M38" s="21"/>
      <c r="O38" s="21"/>
      <c r="P38" s="21"/>
      <c r="R38" s="21"/>
      <c r="S38" s="21"/>
      <c r="U38" s="21"/>
      <c r="V38" s="21"/>
      <c r="X38" s="21"/>
      <c r="Y38" s="21"/>
    </row>
    <row r="39" spans="1:25" x14ac:dyDescent="0.2">
      <c r="A39" t="s">
        <v>393</v>
      </c>
      <c r="B39" t="s">
        <v>394</v>
      </c>
      <c r="C39">
        <v>344</v>
      </c>
      <c r="D39">
        <v>89</v>
      </c>
      <c r="E39" s="20">
        <f>'LA_Uptake_(70_yr_olds)'!$D39/'LA_Uptake_(70_yr_olds)'!$C39*100</f>
        <v>25.872093023255815</v>
      </c>
      <c r="F39" s="21"/>
      <c r="G39" s="21"/>
      <c r="I39" s="21"/>
      <c r="J39" s="21"/>
      <c r="L39" s="21"/>
      <c r="M39" s="21"/>
      <c r="O39" s="21"/>
      <c r="P39" s="21"/>
      <c r="R39" s="21"/>
      <c r="S39" s="21"/>
      <c r="U39" s="21"/>
      <c r="V39" s="21"/>
      <c r="X39" s="21"/>
      <c r="Y39" s="21"/>
    </row>
    <row r="40" spans="1:25" x14ac:dyDescent="0.2">
      <c r="A40" t="s">
        <v>395</v>
      </c>
      <c r="B40" t="s">
        <v>396</v>
      </c>
      <c r="C40">
        <v>365</v>
      </c>
      <c r="D40">
        <v>79</v>
      </c>
      <c r="E40" s="20">
        <f>'LA_Uptake_(70_yr_olds)'!$D40/'LA_Uptake_(70_yr_olds)'!$C40*100</f>
        <v>21.643835616438356</v>
      </c>
      <c r="F40" s="21"/>
      <c r="G40" s="21"/>
      <c r="I40" s="21"/>
      <c r="J40" s="21"/>
      <c r="L40" s="21"/>
      <c r="M40" s="21"/>
      <c r="O40" s="21"/>
      <c r="P40" s="21"/>
      <c r="R40" s="21"/>
      <c r="S40" s="21"/>
      <c r="U40" s="21"/>
      <c r="V40" s="21"/>
      <c r="X40" s="21"/>
      <c r="Y40" s="21"/>
    </row>
    <row r="41" spans="1:25" x14ac:dyDescent="0.2">
      <c r="A41" t="s">
        <v>397</v>
      </c>
      <c r="B41" t="s">
        <v>398</v>
      </c>
      <c r="C41">
        <v>265</v>
      </c>
      <c r="D41">
        <v>40</v>
      </c>
      <c r="E41" s="20">
        <f>'LA_Uptake_(70_yr_olds)'!$D41/'LA_Uptake_(70_yr_olds)'!$C41*100</f>
        <v>15.09433962264151</v>
      </c>
      <c r="F41" s="21"/>
      <c r="G41" s="21"/>
      <c r="I41" s="21"/>
      <c r="J41" s="21"/>
      <c r="L41" s="21"/>
      <c r="M41" s="21"/>
      <c r="O41" s="21"/>
      <c r="P41" s="21"/>
      <c r="R41" s="21"/>
      <c r="S41" s="21"/>
      <c r="U41" s="21"/>
      <c r="V41" s="21"/>
      <c r="X41" s="21"/>
      <c r="Y41" s="21"/>
    </row>
    <row r="42" spans="1:25" x14ac:dyDescent="0.2">
      <c r="A42" t="s">
        <v>399</v>
      </c>
      <c r="B42" t="s">
        <v>400</v>
      </c>
      <c r="C42">
        <v>374</v>
      </c>
      <c r="D42">
        <v>93</v>
      </c>
      <c r="E42" s="20">
        <f>'LA_Uptake_(70_yr_olds)'!$D42/'LA_Uptake_(70_yr_olds)'!$C42*100</f>
        <v>24.866310160427808</v>
      </c>
      <c r="F42" s="21"/>
      <c r="G42" s="21"/>
      <c r="I42" s="21"/>
      <c r="J42" s="21"/>
      <c r="L42" s="21"/>
      <c r="M42" s="21"/>
      <c r="O42" s="21"/>
      <c r="P42" s="21"/>
      <c r="R42" s="21"/>
      <c r="S42" s="21"/>
      <c r="U42" s="21"/>
      <c r="V42" s="21"/>
      <c r="X42" s="21"/>
      <c r="Y42" s="21"/>
    </row>
    <row r="43" spans="1:25" x14ac:dyDescent="0.2">
      <c r="A43" t="s">
        <v>401</v>
      </c>
      <c r="B43" t="s">
        <v>402</v>
      </c>
      <c r="C43">
        <v>298</v>
      </c>
      <c r="D43">
        <v>83</v>
      </c>
      <c r="E43" s="20">
        <f>'LA_Uptake_(70_yr_olds)'!$D43/'LA_Uptake_(70_yr_olds)'!$C43*100</f>
        <v>27.85234899328859</v>
      </c>
      <c r="F43" s="21"/>
      <c r="G43" s="21"/>
      <c r="I43" s="21"/>
      <c r="J43" s="21"/>
      <c r="L43" s="21"/>
      <c r="M43" s="21"/>
      <c r="O43" s="21"/>
      <c r="P43" s="21"/>
      <c r="R43" s="21"/>
      <c r="S43" s="21"/>
      <c r="U43" s="21"/>
      <c r="V43" s="21"/>
      <c r="X43" s="21"/>
      <c r="Y43" s="21"/>
    </row>
    <row r="44" spans="1:25" x14ac:dyDescent="0.2">
      <c r="A44" t="s">
        <v>403</v>
      </c>
      <c r="B44" t="s">
        <v>404</v>
      </c>
      <c r="C44">
        <v>622</v>
      </c>
      <c r="D44">
        <v>169</v>
      </c>
      <c r="E44" s="20">
        <f>'LA_Uptake_(70_yr_olds)'!$D44/'LA_Uptake_(70_yr_olds)'!$C44*100</f>
        <v>27.170418006430868</v>
      </c>
      <c r="F44" s="21"/>
      <c r="G44" s="21"/>
      <c r="I44" s="21"/>
      <c r="J44" s="21"/>
      <c r="L44" s="21"/>
      <c r="M44" s="21"/>
      <c r="O44" s="21"/>
      <c r="P44" s="21"/>
      <c r="R44" s="21"/>
      <c r="S44" s="21"/>
      <c r="U44" s="21"/>
      <c r="V44" s="21"/>
      <c r="X44" s="21"/>
      <c r="Y44" s="21"/>
    </row>
    <row r="45" spans="1:25" x14ac:dyDescent="0.2">
      <c r="A45" t="s">
        <v>405</v>
      </c>
      <c r="B45" t="s">
        <v>406</v>
      </c>
      <c r="C45">
        <v>574</v>
      </c>
      <c r="D45">
        <v>141</v>
      </c>
      <c r="E45" s="20">
        <f>'LA_Uptake_(70_yr_olds)'!$D45/'LA_Uptake_(70_yr_olds)'!$C45*100</f>
        <v>24.564459930313589</v>
      </c>
      <c r="F45" s="21"/>
      <c r="G45" s="21"/>
      <c r="I45" s="21"/>
      <c r="J45" s="21"/>
      <c r="L45" s="21"/>
      <c r="M45" s="21"/>
      <c r="O45" s="21"/>
      <c r="P45" s="21"/>
      <c r="R45" s="21"/>
      <c r="S45" s="21"/>
      <c r="U45" s="21"/>
      <c r="V45" s="21"/>
      <c r="X45" s="21"/>
      <c r="Y45" s="21"/>
    </row>
    <row r="46" spans="1:25" x14ac:dyDescent="0.2">
      <c r="A46" t="s">
        <v>407</v>
      </c>
      <c r="B46" t="s">
        <v>408</v>
      </c>
      <c r="C46">
        <v>417</v>
      </c>
      <c r="D46">
        <v>132</v>
      </c>
      <c r="E46" s="20">
        <f>'LA_Uptake_(70_yr_olds)'!$D46/'LA_Uptake_(70_yr_olds)'!$C46*100</f>
        <v>31.654676258992804</v>
      </c>
      <c r="F46" s="21"/>
      <c r="G46" s="21"/>
      <c r="I46" s="21"/>
      <c r="J46" s="21"/>
      <c r="L46" s="21"/>
      <c r="M46" s="21"/>
      <c r="O46" s="21"/>
      <c r="P46" s="21"/>
      <c r="R46" s="21"/>
      <c r="S46" s="21"/>
      <c r="U46" s="21"/>
      <c r="V46" s="21"/>
      <c r="X46" s="21"/>
      <c r="Y46" s="21"/>
    </row>
    <row r="47" spans="1:25" x14ac:dyDescent="0.2">
      <c r="A47" t="s">
        <v>409</v>
      </c>
      <c r="B47" t="s">
        <v>410</v>
      </c>
      <c r="C47">
        <v>519</v>
      </c>
      <c r="D47">
        <v>92</v>
      </c>
      <c r="E47" s="20">
        <f>'LA_Uptake_(70_yr_olds)'!$D47/'LA_Uptake_(70_yr_olds)'!$C47*100</f>
        <v>17.726396917148364</v>
      </c>
      <c r="F47" s="21"/>
      <c r="G47" s="21"/>
      <c r="I47" s="21"/>
      <c r="J47" s="21"/>
      <c r="L47" s="21"/>
      <c r="M47" s="21"/>
      <c r="O47" s="21"/>
      <c r="P47" s="21"/>
      <c r="R47" s="21"/>
      <c r="S47" s="21"/>
      <c r="U47" s="21"/>
      <c r="V47" s="21"/>
      <c r="X47" s="21"/>
      <c r="Y47" s="21"/>
    </row>
    <row r="48" spans="1:25" x14ac:dyDescent="0.2">
      <c r="A48" t="s">
        <v>411</v>
      </c>
      <c r="B48" t="s">
        <v>412</v>
      </c>
      <c r="C48">
        <v>513</v>
      </c>
      <c r="D48">
        <v>161</v>
      </c>
      <c r="E48" s="20">
        <f>'LA_Uptake_(70_yr_olds)'!$D48/'LA_Uptake_(70_yr_olds)'!$C48*100</f>
        <v>31.384015594541907</v>
      </c>
      <c r="F48" s="21"/>
      <c r="G48" s="21"/>
      <c r="I48" s="21"/>
      <c r="J48" s="21"/>
      <c r="L48" s="21"/>
      <c r="M48" s="21"/>
      <c r="O48" s="21"/>
      <c r="P48" s="21"/>
      <c r="R48" s="21"/>
      <c r="S48" s="21"/>
      <c r="U48" s="21"/>
      <c r="V48" s="21"/>
      <c r="X48" s="21"/>
      <c r="Y48" s="21"/>
    </row>
    <row r="49" spans="1:25" x14ac:dyDescent="0.2">
      <c r="A49" t="s">
        <v>413</v>
      </c>
      <c r="B49" t="s">
        <v>414</v>
      </c>
      <c r="C49">
        <v>1449</v>
      </c>
      <c r="D49">
        <v>442</v>
      </c>
      <c r="E49" s="20">
        <f>'LA_Uptake_(70_yr_olds)'!$D49/'LA_Uptake_(70_yr_olds)'!$C49*100</f>
        <v>30.503795721187029</v>
      </c>
      <c r="F49" s="21"/>
      <c r="G49" s="21"/>
      <c r="I49" s="21"/>
      <c r="J49" s="21"/>
      <c r="L49" s="21"/>
      <c r="M49" s="21"/>
      <c r="O49" s="21"/>
      <c r="P49" s="21"/>
      <c r="R49" s="21"/>
      <c r="S49" s="21"/>
      <c r="U49" s="21"/>
      <c r="V49" s="21"/>
      <c r="X49" s="21"/>
      <c r="Y49" s="21"/>
    </row>
    <row r="50" spans="1:25" x14ac:dyDescent="0.2">
      <c r="A50" t="s">
        <v>415</v>
      </c>
      <c r="B50" t="s">
        <v>416</v>
      </c>
      <c r="C50">
        <v>1107</v>
      </c>
      <c r="D50">
        <v>347</v>
      </c>
      <c r="E50" s="20">
        <f>'LA_Uptake_(70_yr_olds)'!$D50/'LA_Uptake_(70_yr_olds)'!$C50*100</f>
        <v>31.345980126467932</v>
      </c>
      <c r="F50" s="21"/>
      <c r="G50" s="21"/>
      <c r="I50" s="21"/>
      <c r="J50" s="21"/>
      <c r="L50" s="21"/>
      <c r="M50" s="21"/>
      <c r="O50" s="21"/>
      <c r="P50" s="21"/>
      <c r="R50" s="21"/>
      <c r="S50" s="21"/>
      <c r="U50" s="21"/>
      <c r="V50" s="21"/>
      <c r="X50" s="21"/>
      <c r="Y50" s="21"/>
    </row>
    <row r="51" spans="1:25" x14ac:dyDescent="0.2">
      <c r="A51" t="s">
        <v>417</v>
      </c>
      <c r="B51" t="s">
        <v>418</v>
      </c>
      <c r="C51">
        <v>949</v>
      </c>
      <c r="D51">
        <v>287</v>
      </c>
      <c r="E51" s="20">
        <f>'LA_Uptake_(70_yr_olds)'!$D51/'LA_Uptake_(70_yr_olds)'!$C51*100</f>
        <v>30.242360379346682</v>
      </c>
      <c r="F51" s="21"/>
      <c r="G51" s="21"/>
      <c r="I51" s="21"/>
      <c r="J51" s="21"/>
      <c r="L51" s="21"/>
      <c r="M51" s="21"/>
      <c r="O51" s="21"/>
      <c r="P51" s="21"/>
      <c r="R51" s="21"/>
      <c r="S51" s="21"/>
      <c r="U51" s="21"/>
      <c r="V51" s="21"/>
      <c r="X51" s="21"/>
      <c r="Y51" s="21"/>
    </row>
    <row r="52" spans="1:25" x14ac:dyDescent="0.2">
      <c r="A52" t="s">
        <v>419</v>
      </c>
      <c r="B52" t="s">
        <v>420</v>
      </c>
      <c r="C52">
        <v>1007</v>
      </c>
      <c r="D52">
        <v>246</v>
      </c>
      <c r="E52" s="20">
        <f>'LA_Uptake_(70_yr_olds)'!$D52/'LA_Uptake_(70_yr_olds)'!$C52*100</f>
        <v>24.42899702085402</v>
      </c>
      <c r="F52" s="21"/>
      <c r="G52" s="21"/>
      <c r="I52" s="21"/>
      <c r="J52" s="21"/>
      <c r="L52" s="21"/>
      <c r="M52" s="21"/>
      <c r="O52" s="21"/>
      <c r="P52" s="21"/>
      <c r="R52" s="21"/>
      <c r="S52" s="21"/>
      <c r="U52" s="21"/>
      <c r="V52" s="21"/>
      <c r="X52" s="21"/>
      <c r="Y52" s="21"/>
    </row>
    <row r="53" spans="1:25" x14ac:dyDescent="0.2">
      <c r="A53" t="s">
        <v>421</v>
      </c>
      <c r="B53" t="s">
        <v>422</v>
      </c>
      <c r="C53">
        <v>1789</v>
      </c>
      <c r="D53">
        <v>483</v>
      </c>
      <c r="E53" s="20">
        <f>'LA_Uptake_(70_yr_olds)'!$D53/'LA_Uptake_(70_yr_olds)'!$C53*100</f>
        <v>26.998323085522642</v>
      </c>
      <c r="F53" s="21"/>
      <c r="G53" s="21"/>
      <c r="I53" s="21"/>
      <c r="J53" s="21"/>
      <c r="L53" s="21"/>
      <c r="M53" s="21"/>
      <c r="O53" s="21"/>
      <c r="P53" s="21"/>
      <c r="R53" s="21"/>
      <c r="S53" s="21"/>
      <c r="U53" s="21"/>
      <c r="V53" s="21"/>
      <c r="X53" s="21"/>
      <c r="Y53" s="21"/>
    </row>
    <row r="54" spans="1:25" x14ac:dyDescent="0.2">
      <c r="A54" t="s">
        <v>423</v>
      </c>
      <c r="B54" t="s">
        <v>424</v>
      </c>
      <c r="C54">
        <v>7</v>
      </c>
      <c r="D54">
        <v>3</v>
      </c>
      <c r="E54" s="20">
        <f>'LA_Uptake_(70_yr_olds)'!$D54/'LA_Uptake_(70_yr_olds)'!$C54*100</f>
        <v>42.857142857142854</v>
      </c>
      <c r="F54" s="21"/>
      <c r="G54" s="21"/>
      <c r="I54" s="21"/>
      <c r="J54" s="21"/>
      <c r="L54" s="21"/>
      <c r="M54" s="21"/>
      <c r="O54" s="21"/>
      <c r="P54" s="21"/>
      <c r="R54" s="21"/>
      <c r="S54" s="21"/>
      <c r="U54" s="21"/>
      <c r="V54" s="21"/>
      <c r="X54" s="21"/>
      <c r="Y54" s="21"/>
    </row>
    <row r="55" spans="1:25" x14ac:dyDescent="0.2">
      <c r="A55" t="s">
        <v>425</v>
      </c>
      <c r="B55" t="s">
        <v>426</v>
      </c>
      <c r="C55">
        <v>1375</v>
      </c>
      <c r="D55">
        <v>412</v>
      </c>
      <c r="E55" s="20">
        <f>'LA_Uptake_(70_yr_olds)'!$D55/'LA_Uptake_(70_yr_olds)'!$C55*100</f>
        <v>29.963636363636365</v>
      </c>
      <c r="F55" s="21"/>
      <c r="G55" s="21"/>
      <c r="I55" s="21"/>
      <c r="J55" s="21"/>
      <c r="L55" s="21"/>
      <c r="M55" s="21"/>
      <c r="O55" s="21"/>
      <c r="P55" s="21"/>
      <c r="R55" s="21"/>
      <c r="S55" s="21"/>
      <c r="U55" s="21"/>
      <c r="V55" s="21"/>
      <c r="X55" s="21"/>
      <c r="Y55" s="21"/>
    </row>
    <row r="56" spans="1:25" x14ac:dyDescent="0.2">
      <c r="A56" t="s">
        <v>427</v>
      </c>
      <c r="B56" t="s">
        <v>428</v>
      </c>
      <c r="C56">
        <v>418</v>
      </c>
      <c r="D56">
        <v>131</v>
      </c>
      <c r="E56" s="20">
        <f>'LA_Uptake_(70_yr_olds)'!$D56/'LA_Uptake_(70_yr_olds)'!$C56*100</f>
        <v>31.33971291866029</v>
      </c>
      <c r="F56" s="21"/>
      <c r="G56" s="21"/>
      <c r="I56" s="21"/>
      <c r="J56" s="21"/>
      <c r="L56" s="21"/>
      <c r="M56" s="21"/>
      <c r="O56" s="21"/>
      <c r="P56" s="21"/>
      <c r="R56" s="21"/>
      <c r="S56" s="21"/>
      <c r="U56" s="21"/>
      <c r="V56" s="21"/>
      <c r="X56" s="21"/>
      <c r="Y56" s="21"/>
    </row>
    <row r="57" spans="1:25" x14ac:dyDescent="0.2">
      <c r="A57" t="s">
        <v>429</v>
      </c>
      <c r="B57" t="s">
        <v>430</v>
      </c>
      <c r="C57">
        <v>632</v>
      </c>
      <c r="D57">
        <v>130</v>
      </c>
      <c r="E57" s="20">
        <f>'LA_Uptake_(70_yr_olds)'!$D57/'LA_Uptake_(70_yr_olds)'!$C57*100</f>
        <v>20.569620253164558</v>
      </c>
      <c r="F57" s="21"/>
      <c r="G57" s="21"/>
      <c r="I57" s="21"/>
      <c r="J57" s="21"/>
      <c r="L57" s="21"/>
      <c r="M57" s="21"/>
      <c r="O57" s="21"/>
      <c r="P57" s="21"/>
      <c r="R57" s="21"/>
      <c r="S57" s="21"/>
      <c r="U57" s="21"/>
      <c r="V57" s="21"/>
      <c r="X57" s="21"/>
      <c r="Y57" s="21"/>
    </row>
    <row r="58" spans="1:25" x14ac:dyDescent="0.2">
      <c r="A58" t="s">
        <v>431</v>
      </c>
      <c r="B58" t="s">
        <v>432</v>
      </c>
      <c r="C58">
        <v>1095</v>
      </c>
      <c r="D58">
        <v>324</v>
      </c>
      <c r="E58" s="20">
        <f>'LA_Uptake_(70_yr_olds)'!$D58/'LA_Uptake_(70_yr_olds)'!$C58*100</f>
        <v>29.589041095890412</v>
      </c>
      <c r="F58" s="21"/>
      <c r="G58" s="21"/>
      <c r="I58" s="21"/>
      <c r="J58" s="21"/>
      <c r="L58" s="21"/>
      <c r="M58" s="21"/>
      <c r="O58" s="21"/>
      <c r="P58" s="21"/>
      <c r="R58" s="21"/>
      <c r="S58" s="21"/>
      <c r="U58" s="21"/>
      <c r="V58" s="21"/>
      <c r="X58" s="21"/>
      <c r="Y58" s="21"/>
    </row>
    <row r="59" spans="1:25" x14ac:dyDescent="0.2">
      <c r="A59" t="s">
        <v>433</v>
      </c>
      <c r="B59" t="s">
        <v>434</v>
      </c>
      <c r="C59">
        <v>1085</v>
      </c>
      <c r="D59">
        <v>315</v>
      </c>
      <c r="E59" s="20">
        <f>'LA_Uptake_(70_yr_olds)'!$D59/'LA_Uptake_(70_yr_olds)'!$C59*100</f>
        <v>29.032258064516132</v>
      </c>
      <c r="F59" s="21"/>
      <c r="G59" s="21"/>
      <c r="I59" s="21"/>
      <c r="J59" s="21"/>
      <c r="L59" s="21"/>
      <c r="M59" s="21"/>
      <c r="O59" s="21"/>
      <c r="P59" s="21"/>
      <c r="R59" s="21"/>
      <c r="S59" s="21"/>
      <c r="U59" s="21"/>
      <c r="V59" s="21"/>
      <c r="X59" s="21"/>
      <c r="Y59" s="21"/>
    </row>
    <row r="60" spans="1:25" x14ac:dyDescent="0.2">
      <c r="A60" t="s">
        <v>435</v>
      </c>
      <c r="B60" t="s">
        <v>95</v>
      </c>
      <c r="C60">
        <v>1206</v>
      </c>
      <c r="D60">
        <v>373</v>
      </c>
      <c r="E60" s="20">
        <f>'LA_Uptake_(70_yr_olds)'!$D60/'LA_Uptake_(70_yr_olds)'!$C60*100</f>
        <v>30.928689883913762</v>
      </c>
      <c r="F60" s="21"/>
      <c r="G60" s="21"/>
      <c r="I60" s="21"/>
      <c r="J60" s="21"/>
      <c r="L60" s="21"/>
      <c r="M60" s="21"/>
      <c r="O60" s="21"/>
      <c r="P60" s="21"/>
      <c r="R60" s="21"/>
      <c r="S60" s="21"/>
      <c r="U60" s="21"/>
      <c r="V60" s="21"/>
      <c r="X60" s="21"/>
      <c r="Y60" s="21"/>
    </row>
    <row r="61" spans="1:25" x14ac:dyDescent="0.2">
      <c r="A61" t="s">
        <v>436</v>
      </c>
      <c r="B61" t="s">
        <v>437</v>
      </c>
      <c r="C61">
        <v>1175</v>
      </c>
      <c r="D61">
        <v>343</v>
      </c>
      <c r="E61" s="20">
        <f>'LA_Uptake_(70_yr_olds)'!$D61/'LA_Uptake_(70_yr_olds)'!$C61*100</f>
        <v>29.191489361702128</v>
      </c>
      <c r="F61" s="21"/>
      <c r="G61" s="21"/>
      <c r="I61" s="21"/>
      <c r="J61" s="21"/>
      <c r="L61" s="21"/>
      <c r="M61" s="21"/>
      <c r="O61" s="21"/>
      <c r="P61" s="21"/>
      <c r="R61" s="21"/>
      <c r="S61" s="21"/>
      <c r="U61" s="21"/>
      <c r="V61" s="21"/>
      <c r="X61" s="21"/>
      <c r="Y61" s="21"/>
    </row>
    <row r="62" spans="1:25" x14ac:dyDescent="0.2">
      <c r="A62" t="s">
        <v>438</v>
      </c>
      <c r="B62" t="s">
        <v>439</v>
      </c>
      <c r="C62">
        <v>804</v>
      </c>
      <c r="D62">
        <v>170</v>
      </c>
      <c r="E62" s="20">
        <f>'LA_Uptake_(70_yr_olds)'!$D62/'LA_Uptake_(70_yr_olds)'!$C62*100</f>
        <v>21.144278606965177</v>
      </c>
      <c r="F62" s="21"/>
      <c r="G62" s="21"/>
      <c r="I62" s="21"/>
      <c r="J62" s="21"/>
      <c r="L62" s="21"/>
      <c r="M62" s="21"/>
      <c r="O62" s="21"/>
      <c r="P62" s="21"/>
      <c r="R62" s="21"/>
      <c r="S62" s="21"/>
      <c r="U62" s="21"/>
      <c r="V62" s="21"/>
      <c r="X62" s="21"/>
      <c r="Y62" s="21"/>
    </row>
    <row r="63" spans="1:25" x14ac:dyDescent="0.2">
      <c r="A63" t="s">
        <v>440</v>
      </c>
      <c r="B63" t="s">
        <v>441</v>
      </c>
      <c r="C63">
        <v>921</v>
      </c>
      <c r="D63">
        <v>199</v>
      </c>
      <c r="E63" s="20">
        <f>'LA_Uptake_(70_yr_olds)'!$D63/'LA_Uptake_(70_yr_olds)'!$C63*100</f>
        <v>21.606948968512487</v>
      </c>
      <c r="F63" s="21"/>
      <c r="G63" s="21"/>
      <c r="I63" s="21"/>
      <c r="J63" s="21"/>
      <c r="L63" s="21"/>
      <c r="M63" s="21"/>
      <c r="O63" s="21"/>
      <c r="P63" s="21"/>
      <c r="R63" s="21"/>
      <c r="S63" s="21"/>
      <c r="U63" s="21"/>
      <c r="V63" s="21"/>
      <c r="X63" s="21"/>
      <c r="Y63" s="21"/>
    </row>
    <row r="64" spans="1:25" x14ac:dyDescent="0.2">
      <c r="A64" t="s">
        <v>442</v>
      </c>
      <c r="B64" t="s">
        <v>443</v>
      </c>
      <c r="C64">
        <v>772</v>
      </c>
      <c r="D64">
        <v>124</v>
      </c>
      <c r="E64" s="20">
        <f>'LA_Uptake_(70_yr_olds)'!$D64/'LA_Uptake_(70_yr_olds)'!$C64*100</f>
        <v>16.062176165803109</v>
      </c>
      <c r="F64" s="21"/>
      <c r="G64" s="21"/>
      <c r="I64" s="21"/>
      <c r="J64" s="21"/>
      <c r="L64" s="21"/>
      <c r="M64" s="21"/>
      <c r="O64" s="21"/>
      <c r="P64" s="21"/>
      <c r="R64" s="21"/>
      <c r="S64" s="21"/>
      <c r="U64" s="21"/>
      <c r="V64" s="21"/>
      <c r="X64" s="21"/>
      <c r="Y64" s="21"/>
    </row>
    <row r="65" spans="1:25" x14ac:dyDescent="0.2">
      <c r="A65" t="s">
        <v>444</v>
      </c>
      <c r="B65" t="s">
        <v>445</v>
      </c>
      <c r="C65">
        <v>638</v>
      </c>
      <c r="D65">
        <v>126</v>
      </c>
      <c r="E65" s="20">
        <f>'LA_Uptake_(70_yr_olds)'!$D65/'LA_Uptake_(70_yr_olds)'!$C65*100</f>
        <v>19.749216300940439</v>
      </c>
      <c r="F65" s="21"/>
      <c r="G65" s="21"/>
      <c r="I65" s="21"/>
      <c r="J65" s="21"/>
      <c r="L65" s="21"/>
      <c r="M65" s="21"/>
      <c r="O65" s="21"/>
      <c r="P65" s="21"/>
      <c r="R65" s="21"/>
      <c r="S65" s="21"/>
      <c r="U65" s="21"/>
      <c r="V65" s="21"/>
      <c r="X65" s="21"/>
      <c r="Y65" s="21"/>
    </row>
    <row r="66" spans="1:25" x14ac:dyDescent="0.2">
      <c r="A66" t="s">
        <v>446</v>
      </c>
      <c r="B66" t="s">
        <v>447</v>
      </c>
      <c r="C66">
        <v>1752</v>
      </c>
      <c r="D66">
        <v>678</v>
      </c>
      <c r="E66" s="20">
        <f>'LA_Uptake_(70_yr_olds)'!$D66/'LA_Uptake_(70_yr_olds)'!$C66*100</f>
        <v>38.698630136986303</v>
      </c>
      <c r="F66" s="21"/>
      <c r="G66" s="21"/>
      <c r="I66" s="21"/>
      <c r="J66" s="21"/>
      <c r="L66" s="21"/>
      <c r="M66" s="21"/>
      <c r="O66" s="21"/>
      <c r="P66" s="21"/>
      <c r="R66" s="21"/>
      <c r="S66" s="21"/>
      <c r="U66" s="21"/>
      <c r="V66" s="21"/>
      <c r="X66" s="21"/>
      <c r="Y66" s="21"/>
    </row>
    <row r="67" spans="1:25" x14ac:dyDescent="0.2">
      <c r="A67" t="s">
        <v>448</v>
      </c>
      <c r="B67" t="s">
        <v>449</v>
      </c>
      <c r="C67">
        <v>1712</v>
      </c>
      <c r="D67">
        <v>438</v>
      </c>
      <c r="E67" s="20">
        <f>'LA_Uptake_(70_yr_olds)'!$D67/'LA_Uptake_(70_yr_olds)'!$C67*100</f>
        <v>25.584112149532711</v>
      </c>
      <c r="F67" s="21"/>
      <c r="G67" s="21"/>
      <c r="I67" s="21"/>
      <c r="J67" s="21"/>
      <c r="L67" s="21"/>
      <c r="M67" s="21"/>
      <c r="O67" s="21"/>
      <c r="P67" s="21"/>
      <c r="R67" s="21"/>
      <c r="S67" s="21"/>
      <c r="U67" s="21"/>
      <c r="V67" s="21"/>
      <c r="X67" s="21"/>
      <c r="Y67" s="21"/>
    </row>
    <row r="68" spans="1:25" x14ac:dyDescent="0.2">
      <c r="A68" t="s">
        <v>450</v>
      </c>
      <c r="B68" t="s">
        <v>451</v>
      </c>
      <c r="C68">
        <v>637</v>
      </c>
      <c r="D68">
        <v>133</v>
      </c>
      <c r="E68" s="20">
        <f>'LA_Uptake_(70_yr_olds)'!$D68/'LA_Uptake_(70_yr_olds)'!$C68*100</f>
        <v>20.87912087912088</v>
      </c>
      <c r="F68" s="21"/>
      <c r="G68" s="21"/>
      <c r="I68" s="21"/>
      <c r="J68" s="21"/>
      <c r="L68" s="21"/>
      <c r="M68" s="21"/>
      <c r="O68" s="21"/>
      <c r="P68" s="21"/>
      <c r="R68" s="21"/>
      <c r="S68" s="21"/>
      <c r="U68" s="21"/>
      <c r="V68" s="21"/>
      <c r="X68" s="21"/>
      <c r="Y68" s="21"/>
    </row>
    <row r="69" spans="1:25" x14ac:dyDescent="0.2">
      <c r="A69" t="s">
        <v>452</v>
      </c>
      <c r="B69" t="s">
        <v>453</v>
      </c>
      <c r="C69">
        <v>482</v>
      </c>
      <c r="D69">
        <v>102</v>
      </c>
      <c r="E69" s="20">
        <f>'LA_Uptake_(70_yr_olds)'!$D69/'LA_Uptake_(70_yr_olds)'!$C69*100</f>
        <v>21.161825726141078</v>
      </c>
      <c r="F69" s="21"/>
      <c r="G69" s="21"/>
      <c r="I69" s="21"/>
      <c r="J69" s="21"/>
      <c r="L69" s="21"/>
      <c r="M69" s="21"/>
      <c r="O69" s="21"/>
      <c r="P69" s="21"/>
      <c r="R69" s="21"/>
      <c r="S69" s="21"/>
      <c r="U69" s="21"/>
      <c r="V69" s="21"/>
      <c r="X69" s="21"/>
      <c r="Y69" s="21"/>
    </row>
    <row r="70" spans="1:25" x14ac:dyDescent="0.2">
      <c r="A70" t="s">
        <v>454</v>
      </c>
      <c r="B70" t="s">
        <v>455</v>
      </c>
      <c r="C70">
        <v>942</v>
      </c>
      <c r="D70">
        <v>132</v>
      </c>
      <c r="E70" s="20">
        <f>'LA_Uptake_(70_yr_olds)'!$D70/'LA_Uptake_(70_yr_olds)'!$C70*100</f>
        <v>14.012738853503185</v>
      </c>
      <c r="F70" s="21"/>
      <c r="G70" s="21"/>
      <c r="I70" s="21"/>
      <c r="J70" s="21"/>
      <c r="L70" s="21"/>
      <c r="M70" s="21"/>
      <c r="O70" s="21"/>
      <c r="P70" s="21"/>
      <c r="R70" s="21"/>
      <c r="S70" s="21"/>
      <c r="U70" s="21"/>
      <c r="V70" s="21"/>
      <c r="X70" s="21"/>
      <c r="Y70" s="21"/>
    </row>
    <row r="71" spans="1:25" x14ac:dyDescent="0.2">
      <c r="A71" t="s">
        <v>456</v>
      </c>
      <c r="B71" t="s">
        <v>457</v>
      </c>
      <c r="C71">
        <v>433</v>
      </c>
      <c r="D71">
        <v>67</v>
      </c>
      <c r="E71" s="20">
        <f>'LA_Uptake_(70_yr_olds)'!$D71/'LA_Uptake_(70_yr_olds)'!$C71*100</f>
        <v>15.473441108545035</v>
      </c>
      <c r="F71" s="21"/>
      <c r="G71" s="21"/>
      <c r="I71" s="21"/>
      <c r="J71" s="21"/>
      <c r="L71" s="21"/>
      <c r="M71" s="21"/>
      <c r="O71" s="21"/>
      <c r="P71" s="21"/>
      <c r="R71" s="21"/>
      <c r="S71" s="21"/>
      <c r="U71" s="21"/>
      <c r="V71" s="21"/>
      <c r="X71" s="21"/>
      <c r="Y71" s="21"/>
    </row>
    <row r="72" spans="1:25" x14ac:dyDescent="0.2">
      <c r="A72" t="s">
        <v>458</v>
      </c>
      <c r="B72" t="s">
        <v>459</v>
      </c>
      <c r="C72">
        <v>449</v>
      </c>
      <c r="D72">
        <v>92</v>
      </c>
      <c r="E72" s="20">
        <f>'LA_Uptake_(70_yr_olds)'!$D72/'LA_Uptake_(70_yr_olds)'!$C72*100</f>
        <v>20.489977728285076</v>
      </c>
      <c r="F72" s="21"/>
      <c r="G72" s="21"/>
      <c r="I72" s="21"/>
      <c r="J72" s="21"/>
      <c r="L72" s="21"/>
      <c r="M72" s="21"/>
      <c r="O72" s="21"/>
      <c r="P72" s="21"/>
      <c r="R72" s="21"/>
      <c r="S72" s="21"/>
      <c r="U72" s="21"/>
      <c r="V72" s="21"/>
      <c r="X72" s="21"/>
      <c r="Y72" s="21"/>
    </row>
    <row r="73" spans="1:25" x14ac:dyDescent="0.2">
      <c r="A73" t="s">
        <v>460</v>
      </c>
      <c r="B73" t="s">
        <v>461</v>
      </c>
      <c r="C73">
        <v>512</v>
      </c>
      <c r="D73">
        <v>102</v>
      </c>
      <c r="E73" s="20">
        <f>'LA_Uptake_(70_yr_olds)'!$D73/'LA_Uptake_(70_yr_olds)'!$C73*100</f>
        <v>19.921875</v>
      </c>
      <c r="F73" s="21"/>
      <c r="G73" s="21"/>
      <c r="I73" s="21"/>
      <c r="J73" s="21"/>
      <c r="L73" s="21"/>
      <c r="M73" s="21"/>
      <c r="O73" s="21"/>
      <c r="P73" s="21"/>
      <c r="R73" s="21"/>
      <c r="S73" s="21"/>
      <c r="U73" s="21"/>
      <c r="V73" s="21"/>
      <c r="X73" s="21"/>
      <c r="Y73" s="21"/>
    </row>
    <row r="74" spans="1:25" x14ac:dyDescent="0.2">
      <c r="A74" t="s">
        <v>462</v>
      </c>
      <c r="B74" t="s">
        <v>463</v>
      </c>
      <c r="C74">
        <v>716</v>
      </c>
      <c r="D74">
        <v>179</v>
      </c>
      <c r="E74" s="20">
        <f>'LA_Uptake_(70_yr_olds)'!$D74/'LA_Uptake_(70_yr_olds)'!$C74*100</f>
        <v>25</v>
      </c>
      <c r="F74" s="21"/>
      <c r="G74" s="21"/>
      <c r="I74" s="21"/>
      <c r="J74" s="21"/>
      <c r="L74" s="21"/>
      <c r="M74" s="21"/>
      <c r="O74" s="21"/>
      <c r="P74" s="21"/>
      <c r="R74" s="21"/>
      <c r="S74" s="21"/>
      <c r="U74" s="21"/>
      <c r="V74" s="21"/>
      <c r="X74" s="21"/>
      <c r="Y74" s="21"/>
    </row>
    <row r="75" spans="1:25" x14ac:dyDescent="0.2">
      <c r="A75" t="s">
        <v>464</v>
      </c>
      <c r="B75" t="s">
        <v>465</v>
      </c>
      <c r="C75">
        <v>444</v>
      </c>
      <c r="D75">
        <v>56</v>
      </c>
      <c r="E75" s="20">
        <f>'LA_Uptake_(70_yr_olds)'!$D75/'LA_Uptake_(70_yr_olds)'!$C75*100</f>
        <v>12.612612612612612</v>
      </c>
      <c r="F75" s="21"/>
      <c r="G75" s="21"/>
      <c r="I75" s="21"/>
      <c r="J75" s="21"/>
      <c r="L75" s="21"/>
      <c r="M75" s="21"/>
      <c r="O75" s="21"/>
      <c r="P75" s="21"/>
      <c r="R75" s="21"/>
      <c r="S75" s="21"/>
      <c r="U75" s="21"/>
      <c r="V75" s="21"/>
      <c r="X75" s="21"/>
      <c r="Y75" s="21"/>
    </row>
    <row r="76" spans="1:25" x14ac:dyDescent="0.2">
      <c r="A76" t="s">
        <v>466</v>
      </c>
      <c r="B76" t="s">
        <v>467</v>
      </c>
      <c r="C76">
        <v>493</v>
      </c>
      <c r="D76">
        <v>117</v>
      </c>
      <c r="E76" s="20">
        <f>'LA_Uptake_(70_yr_olds)'!$D76/'LA_Uptake_(70_yr_olds)'!$C76*100</f>
        <v>23.732251521298174</v>
      </c>
      <c r="F76" s="21"/>
      <c r="G76" s="21"/>
      <c r="I76" s="21"/>
      <c r="J76" s="21"/>
      <c r="L76" s="21"/>
      <c r="M76" s="21"/>
      <c r="O76" s="21"/>
      <c r="P76" s="21"/>
      <c r="R76" s="21"/>
      <c r="S76" s="21"/>
      <c r="U76" s="21"/>
      <c r="V76" s="21"/>
      <c r="X76" s="21"/>
      <c r="Y76" s="21"/>
    </row>
    <row r="77" spans="1:25" x14ac:dyDescent="0.2">
      <c r="A77" t="s">
        <v>468</v>
      </c>
      <c r="B77" t="s">
        <v>469</v>
      </c>
      <c r="C77">
        <v>761</v>
      </c>
      <c r="D77">
        <v>257</v>
      </c>
      <c r="E77" s="20">
        <f>'LA_Uptake_(70_yr_olds)'!$D77/'LA_Uptake_(70_yr_olds)'!$C77*100</f>
        <v>33.771353482260189</v>
      </c>
      <c r="F77" s="21"/>
      <c r="G77" s="21"/>
      <c r="I77" s="21"/>
      <c r="J77" s="21"/>
      <c r="L77" s="21"/>
      <c r="M77" s="21"/>
      <c r="O77" s="21"/>
      <c r="P77" s="21"/>
      <c r="R77" s="21"/>
      <c r="S77" s="21"/>
      <c r="U77" s="21"/>
      <c r="V77" s="21"/>
      <c r="X77" s="21"/>
      <c r="Y77" s="21"/>
    </row>
    <row r="78" spans="1:25" x14ac:dyDescent="0.2">
      <c r="A78" t="s">
        <v>470</v>
      </c>
      <c r="B78" t="s">
        <v>471</v>
      </c>
      <c r="C78">
        <v>398</v>
      </c>
      <c r="D78">
        <v>66</v>
      </c>
      <c r="E78" s="20">
        <f>'LA_Uptake_(70_yr_olds)'!$D78/'LA_Uptake_(70_yr_olds)'!$C78*100</f>
        <v>16.582914572864322</v>
      </c>
      <c r="F78" s="21"/>
      <c r="G78" s="21"/>
      <c r="I78" s="21"/>
      <c r="J78" s="21"/>
      <c r="L78" s="21"/>
      <c r="M78" s="21"/>
      <c r="O78" s="21"/>
      <c r="P78" s="21"/>
      <c r="R78" s="21"/>
      <c r="S78" s="21"/>
      <c r="U78" s="21"/>
      <c r="V78" s="21"/>
      <c r="X78" s="21"/>
      <c r="Y78" s="21"/>
    </row>
    <row r="79" spans="1:25" x14ac:dyDescent="0.2">
      <c r="A79" t="s">
        <v>472</v>
      </c>
      <c r="B79" t="s">
        <v>473</v>
      </c>
      <c r="C79">
        <v>1093</v>
      </c>
      <c r="D79">
        <v>193</v>
      </c>
      <c r="E79" s="20">
        <f>'LA_Uptake_(70_yr_olds)'!$D79/'LA_Uptake_(70_yr_olds)'!$C79*100</f>
        <v>17.657822506861848</v>
      </c>
      <c r="F79" s="21"/>
      <c r="G79" s="21"/>
      <c r="I79" s="21"/>
      <c r="J79" s="21"/>
      <c r="L79" s="21"/>
      <c r="M79" s="21"/>
      <c r="O79" s="21"/>
      <c r="P79" s="21"/>
      <c r="R79" s="21"/>
      <c r="S79" s="21"/>
      <c r="U79" s="21"/>
      <c r="V79" s="21"/>
      <c r="X79" s="21"/>
      <c r="Y79" s="21"/>
    </row>
    <row r="80" spans="1:25" x14ac:dyDescent="0.2">
      <c r="A80" t="s">
        <v>474</v>
      </c>
      <c r="B80" t="s">
        <v>475</v>
      </c>
      <c r="C80">
        <v>517</v>
      </c>
      <c r="D80">
        <v>95</v>
      </c>
      <c r="E80" s="20">
        <f>'LA_Uptake_(70_yr_olds)'!$D80/'LA_Uptake_(70_yr_olds)'!$C80*100</f>
        <v>18.375241779497099</v>
      </c>
      <c r="F80" s="21"/>
      <c r="G80" s="21"/>
      <c r="I80" s="21"/>
      <c r="J80" s="21"/>
      <c r="L80" s="21"/>
      <c r="M80" s="21"/>
      <c r="O80" s="21"/>
      <c r="P80" s="21"/>
      <c r="R80" s="21"/>
      <c r="S80" s="21"/>
      <c r="U80" s="21"/>
      <c r="V80" s="21"/>
      <c r="X80" s="21"/>
      <c r="Y80" s="21"/>
    </row>
    <row r="81" spans="1:25" x14ac:dyDescent="0.2">
      <c r="A81" t="s">
        <v>476</v>
      </c>
      <c r="B81" t="s">
        <v>477</v>
      </c>
      <c r="C81">
        <v>751</v>
      </c>
      <c r="D81">
        <v>150</v>
      </c>
      <c r="E81" s="20">
        <f>'LA_Uptake_(70_yr_olds)'!$D81/'LA_Uptake_(70_yr_olds)'!$C81*100</f>
        <v>19.973368841544605</v>
      </c>
      <c r="F81" s="21"/>
      <c r="G81" s="21"/>
      <c r="I81" s="21"/>
      <c r="J81" s="21"/>
      <c r="L81" s="21"/>
      <c r="M81" s="21"/>
      <c r="O81" s="21"/>
      <c r="P81" s="21"/>
      <c r="R81" s="21"/>
      <c r="S81" s="21"/>
      <c r="U81" s="21"/>
      <c r="V81" s="21"/>
      <c r="X81" s="21"/>
      <c r="Y81" s="21"/>
    </row>
    <row r="82" spans="1:25" x14ac:dyDescent="0.2">
      <c r="A82" t="s">
        <v>478</v>
      </c>
      <c r="B82" t="s">
        <v>479</v>
      </c>
      <c r="C82">
        <v>925</v>
      </c>
      <c r="D82">
        <v>207</v>
      </c>
      <c r="E82" s="20">
        <f>'LA_Uptake_(70_yr_olds)'!$D82/'LA_Uptake_(70_yr_olds)'!$C82*100</f>
        <v>22.378378378378379</v>
      </c>
      <c r="F82" s="21"/>
      <c r="G82" s="21"/>
      <c r="I82" s="21"/>
      <c r="J82" s="21"/>
      <c r="L82" s="21"/>
      <c r="M82" s="21"/>
      <c r="O82" s="21"/>
      <c r="P82" s="21"/>
      <c r="R82" s="21"/>
      <c r="S82" s="21"/>
      <c r="U82" s="21"/>
      <c r="V82" s="21"/>
      <c r="X82" s="21"/>
      <c r="Y82" s="21"/>
    </row>
    <row r="83" spans="1:25" x14ac:dyDescent="0.2">
      <c r="A83" t="s">
        <v>480</v>
      </c>
      <c r="B83" t="s">
        <v>481</v>
      </c>
      <c r="C83">
        <v>602</v>
      </c>
      <c r="D83">
        <v>142</v>
      </c>
      <c r="E83" s="20">
        <f>'LA_Uptake_(70_yr_olds)'!$D83/'LA_Uptake_(70_yr_olds)'!$C83*100</f>
        <v>23.588039867109632</v>
      </c>
      <c r="F83" s="21"/>
      <c r="G83" s="21"/>
      <c r="I83" s="21"/>
      <c r="J83" s="21"/>
      <c r="L83" s="21"/>
      <c r="M83" s="21"/>
      <c r="O83" s="21"/>
      <c r="P83" s="21"/>
      <c r="R83" s="21"/>
      <c r="S83" s="21"/>
      <c r="U83" s="21"/>
      <c r="V83" s="21"/>
      <c r="X83" s="21"/>
      <c r="Y83" s="21"/>
    </row>
    <row r="84" spans="1:25" x14ac:dyDescent="0.2">
      <c r="A84" t="s">
        <v>482</v>
      </c>
      <c r="B84" t="s">
        <v>483</v>
      </c>
      <c r="C84">
        <v>774</v>
      </c>
      <c r="D84">
        <v>211</v>
      </c>
      <c r="E84" s="20">
        <f>'LA_Uptake_(70_yr_olds)'!$D84/'LA_Uptake_(70_yr_olds)'!$C84*100</f>
        <v>27.260981912144704</v>
      </c>
      <c r="F84" s="21"/>
      <c r="G84" s="21"/>
      <c r="I84" s="21"/>
      <c r="J84" s="21"/>
      <c r="L84" s="21"/>
      <c r="M84" s="21"/>
      <c r="O84" s="21"/>
      <c r="P84" s="21"/>
      <c r="R84" s="21"/>
      <c r="S84" s="21"/>
      <c r="U84" s="21"/>
      <c r="V84" s="21"/>
      <c r="X84" s="21"/>
      <c r="Y84" s="21"/>
    </row>
    <row r="85" spans="1:25" x14ac:dyDescent="0.2">
      <c r="A85" t="s">
        <v>484</v>
      </c>
      <c r="B85" t="s">
        <v>485</v>
      </c>
      <c r="C85">
        <v>617</v>
      </c>
      <c r="D85">
        <v>136</v>
      </c>
      <c r="E85" s="20">
        <f>'LA_Uptake_(70_yr_olds)'!$D85/'LA_Uptake_(70_yr_olds)'!$C85*100</f>
        <v>22.042139384116695</v>
      </c>
      <c r="F85" s="21"/>
      <c r="G85" s="21"/>
      <c r="I85" s="21"/>
      <c r="J85" s="21"/>
      <c r="L85" s="21"/>
      <c r="M85" s="21"/>
      <c r="O85" s="21"/>
      <c r="P85" s="21"/>
      <c r="R85" s="21"/>
      <c r="S85" s="21"/>
      <c r="U85" s="21"/>
      <c r="V85" s="21"/>
      <c r="X85" s="21"/>
      <c r="Y85" s="21"/>
    </row>
    <row r="86" spans="1:25" x14ac:dyDescent="0.2">
      <c r="A86" t="s">
        <v>486</v>
      </c>
      <c r="B86" t="s">
        <v>487</v>
      </c>
      <c r="C86">
        <v>1140</v>
      </c>
      <c r="D86">
        <v>280</v>
      </c>
      <c r="E86" s="20">
        <f>'LA_Uptake_(70_yr_olds)'!$D86/'LA_Uptake_(70_yr_olds)'!$C86*100</f>
        <v>24.561403508771928</v>
      </c>
      <c r="F86" s="21"/>
      <c r="G86" s="21"/>
      <c r="I86" s="21"/>
      <c r="J86" s="21"/>
      <c r="L86" s="21"/>
      <c r="M86" s="21"/>
      <c r="O86" s="21"/>
      <c r="P86" s="21"/>
      <c r="R86" s="21"/>
      <c r="S86" s="21"/>
      <c r="U86" s="21"/>
      <c r="V86" s="21"/>
      <c r="X86" s="21"/>
      <c r="Y86" s="21"/>
    </row>
    <row r="87" spans="1:25" x14ac:dyDescent="0.2">
      <c r="A87" t="s">
        <v>488</v>
      </c>
      <c r="B87" t="s">
        <v>489</v>
      </c>
      <c r="C87">
        <v>542</v>
      </c>
      <c r="D87">
        <v>163</v>
      </c>
      <c r="E87" s="20">
        <f>'LA_Uptake_(70_yr_olds)'!$D87/'LA_Uptake_(70_yr_olds)'!$C87*100</f>
        <v>30.073800738007378</v>
      </c>
      <c r="F87" s="21"/>
      <c r="G87" s="21"/>
      <c r="I87" s="21"/>
      <c r="J87" s="21"/>
      <c r="L87" s="21"/>
      <c r="M87" s="21"/>
      <c r="O87" s="21"/>
      <c r="P87" s="21"/>
      <c r="R87" s="21"/>
      <c r="S87" s="21"/>
      <c r="U87" s="21"/>
      <c r="V87" s="21"/>
      <c r="X87" s="21"/>
      <c r="Y87" s="21"/>
    </row>
    <row r="88" spans="1:25" x14ac:dyDescent="0.2">
      <c r="A88" t="s">
        <v>490</v>
      </c>
      <c r="B88" t="s">
        <v>491</v>
      </c>
      <c r="C88">
        <v>526</v>
      </c>
      <c r="D88">
        <v>146</v>
      </c>
      <c r="E88" s="20">
        <f>'LA_Uptake_(70_yr_olds)'!$D88/'LA_Uptake_(70_yr_olds)'!$C88*100</f>
        <v>27.756653992395435</v>
      </c>
      <c r="F88" s="21"/>
      <c r="G88" s="21"/>
      <c r="I88" s="21"/>
      <c r="J88" s="21"/>
      <c r="L88" s="21"/>
      <c r="M88" s="21"/>
      <c r="O88" s="21"/>
      <c r="P88" s="21"/>
      <c r="R88" s="21"/>
      <c r="S88" s="21"/>
      <c r="U88" s="21"/>
      <c r="V88" s="21"/>
      <c r="X88" s="21"/>
      <c r="Y88" s="21"/>
    </row>
    <row r="89" spans="1:25" x14ac:dyDescent="0.2">
      <c r="A89" t="s">
        <v>492</v>
      </c>
      <c r="B89" t="s">
        <v>493</v>
      </c>
      <c r="C89">
        <v>420</v>
      </c>
      <c r="D89">
        <v>103</v>
      </c>
      <c r="E89" s="20">
        <f>'LA_Uptake_(70_yr_olds)'!$D89/'LA_Uptake_(70_yr_olds)'!$C89*100</f>
        <v>24.523809523809522</v>
      </c>
      <c r="F89" s="21"/>
      <c r="G89" s="21"/>
      <c r="I89" s="21"/>
      <c r="J89" s="21"/>
      <c r="L89" s="21"/>
      <c r="M89" s="21"/>
      <c r="O89" s="21"/>
      <c r="P89" s="21"/>
      <c r="R89" s="21"/>
      <c r="S89" s="21"/>
      <c r="U89" s="21"/>
      <c r="V89" s="21"/>
      <c r="X89" s="21"/>
      <c r="Y89" s="21"/>
    </row>
    <row r="90" spans="1:25" x14ac:dyDescent="0.2">
      <c r="A90" t="s">
        <v>494</v>
      </c>
      <c r="B90" t="s">
        <v>495</v>
      </c>
      <c r="C90">
        <v>739</v>
      </c>
      <c r="D90">
        <v>175</v>
      </c>
      <c r="E90" s="20">
        <f>'LA_Uptake_(70_yr_olds)'!$D90/'LA_Uptake_(70_yr_olds)'!$C90*100</f>
        <v>23.680649526387011</v>
      </c>
      <c r="F90" s="21"/>
      <c r="G90" s="21"/>
      <c r="I90" s="21"/>
      <c r="J90" s="21"/>
      <c r="L90" s="21"/>
      <c r="M90" s="21"/>
      <c r="O90" s="21"/>
      <c r="P90" s="21"/>
      <c r="R90" s="21"/>
      <c r="S90" s="21"/>
      <c r="U90" s="21"/>
      <c r="V90" s="21"/>
      <c r="X90" s="21"/>
      <c r="Y90" s="21"/>
    </row>
    <row r="91" spans="1:25" x14ac:dyDescent="0.2">
      <c r="A91" t="s">
        <v>496</v>
      </c>
      <c r="B91" t="s">
        <v>497</v>
      </c>
      <c r="C91">
        <v>2123</v>
      </c>
      <c r="D91">
        <v>357</v>
      </c>
      <c r="E91" s="20">
        <f>'LA_Uptake_(70_yr_olds)'!$D91/'LA_Uptake_(70_yr_olds)'!$C91*100</f>
        <v>16.815826660386247</v>
      </c>
      <c r="F91" s="21"/>
      <c r="G91" s="21"/>
      <c r="I91" s="21"/>
      <c r="J91" s="21"/>
      <c r="L91" s="21"/>
      <c r="M91" s="21"/>
      <c r="O91" s="21"/>
      <c r="P91" s="21"/>
      <c r="R91" s="21"/>
      <c r="S91" s="21"/>
      <c r="U91" s="21"/>
      <c r="V91" s="21"/>
      <c r="X91" s="21"/>
      <c r="Y91" s="21"/>
    </row>
    <row r="92" spans="1:25" x14ac:dyDescent="0.2">
      <c r="A92" t="s">
        <v>498</v>
      </c>
      <c r="B92" t="s">
        <v>499</v>
      </c>
      <c r="C92">
        <v>719</v>
      </c>
      <c r="D92">
        <v>179</v>
      </c>
      <c r="E92" s="20">
        <f>'LA_Uptake_(70_yr_olds)'!$D92/'LA_Uptake_(70_yr_olds)'!$C92*100</f>
        <v>24.895688456189152</v>
      </c>
      <c r="F92" s="21"/>
      <c r="G92" s="21"/>
      <c r="I92" s="21"/>
      <c r="J92" s="21"/>
      <c r="L92" s="21"/>
      <c r="M92" s="21"/>
      <c r="O92" s="21"/>
      <c r="P92" s="21"/>
      <c r="R92" s="21"/>
      <c r="S92" s="21"/>
      <c r="U92" s="21"/>
      <c r="V92" s="21"/>
      <c r="X92" s="21"/>
      <c r="Y92" s="21"/>
    </row>
    <row r="93" spans="1:25" x14ac:dyDescent="0.2">
      <c r="A93" t="s">
        <v>500</v>
      </c>
      <c r="B93" t="s">
        <v>501</v>
      </c>
      <c r="C93">
        <v>782</v>
      </c>
      <c r="D93">
        <v>172</v>
      </c>
      <c r="E93" s="20">
        <f>'LA_Uptake_(70_yr_olds)'!$D93/'LA_Uptake_(70_yr_olds)'!$C93*100</f>
        <v>21.994884910485936</v>
      </c>
      <c r="F93" s="21"/>
      <c r="G93" s="21"/>
      <c r="I93" s="21"/>
      <c r="J93" s="21"/>
      <c r="L93" s="21"/>
      <c r="M93" s="21"/>
      <c r="O93" s="21"/>
      <c r="P93" s="21"/>
      <c r="R93" s="21"/>
      <c r="S93" s="21"/>
      <c r="U93" s="21"/>
      <c r="V93" s="21"/>
      <c r="X93" s="21"/>
      <c r="Y93" s="21"/>
    </row>
    <row r="94" spans="1:25" x14ac:dyDescent="0.2">
      <c r="A94" t="s">
        <v>502</v>
      </c>
      <c r="B94" t="s">
        <v>503</v>
      </c>
      <c r="C94">
        <v>661</v>
      </c>
      <c r="D94">
        <v>83</v>
      </c>
      <c r="E94" s="20">
        <f>'LA_Uptake_(70_yr_olds)'!$D94/'LA_Uptake_(70_yr_olds)'!$C94*100</f>
        <v>12.556732223903177</v>
      </c>
      <c r="F94" s="21"/>
      <c r="G94" s="21"/>
      <c r="I94" s="21"/>
      <c r="J94" s="21"/>
      <c r="L94" s="21"/>
      <c r="M94" s="21"/>
      <c r="O94" s="21"/>
      <c r="P94" s="21"/>
      <c r="R94" s="21"/>
      <c r="S94" s="21"/>
      <c r="U94" s="21"/>
      <c r="V94" s="21"/>
      <c r="X94" s="21"/>
      <c r="Y94" s="21"/>
    </row>
    <row r="95" spans="1:25" x14ac:dyDescent="0.2">
      <c r="A95" t="s">
        <v>504</v>
      </c>
      <c r="B95" t="s">
        <v>505</v>
      </c>
      <c r="C95">
        <v>504</v>
      </c>
      <c r="D95">
        <v>128</v>
      </c>
      <c r="E95" s="20">
        <f>'LA_Uptake_(70_yr_olds)'!$D95/'LA_Uptake_(70_yr_olds)'!$C95*100</f>
        <v>25.396825396825395</v>
      </c>
      <c r="F95" s="21"/>
      <c r="G95" s="21"/>
      <c r="I95" s="21"/>
      <c r="J95" s="21"/>
      <c r="L95" s="21"/>
      <c r="M95" s="21"/>
      <c r="O95" s="21"/>
      <c r="P95" s="21"/>
      <c r="R95" s="21"/>
      <c r="S95" s="21"/>
      <c r="U95" s="21"/>
      <c r="V95" s="21"/>
      <c r="X95" s="21"/>
      <c r="Y95" s="21"/>
    </row>
    <row r="96" spans="1:25" x14ac:dyDescent="0.2">
      <c r="A96" t="s">
        <v>506</v>
      </c>
      <c r="B96" t="s">
        <v>507</v>
      </c>
      <c r="C96">
        <v>584</v>
      </c>
      <c r="D96">
        <v>128</v>
      </c>
      <c r="E96" s="20">
        <f>'LA_Uptake_(70_yr_olds)'!$D96/'LA_Uptake_(70_yr_olds)'!$C96*100</f>
        <v>21.917808219178081</v>
      </c>
      <c r="F96" s="21"/>
      <c r="G96" s="21"/>
      <c r="I96" s="21"/>
      <c r="J96" s="21"/>
      <c r="L96" s="21"/>
      <c r="M96" s="21"/>
      <c r="O96" s="21"/>
      <c r="P96" s="21"/>
      <c r="R96" s="21"/>
      <c r="S96" s="21"/>
      <c r="U96" s="21"/>
      <c r="V96" s="21"/>
      <c r="X96" s="21"/>
      <c r="Y96" s="21"/>
    </row>
    <row r="97" spans="1:25" x14ac:dyDescent="0.2">
      <c r="A97" t="s">
        <v>508</v>
      </c>
      <c r="B97" t="s">
        <v>509</v>
      </c>
      <c r="C97">
        <v>586</v>
      </c>
      <c r="D97">
        <v>110</v>
      </c>
      <c r="E97" s="20">
        <f>'LA_Uptake_(70_yr_olds)'!$D97/'LA_Uptake_(70_yr_olds)'!$C97*100</f>
        <v>18.771331058020476</v>
      </c>
      <c r="F97" s="21"/>
      <c r="G97" s="21"/>
      <c r="I97" s="21"/>
      <c r="J97" s="21"/>
      <c r="L97" s="21"/>
      <c r="M97" s="21"/>
      <c r="O97" s="21"/>
      <c r="P97" s="21"/>
      <c r="R97" s="21"/>
      <c r="S97" s="21"/>
      <c r="U97" s="21"/>
      <c r="V97" s="21"/>
      <c r="X97" s="21"/>
      <c r="Y97" s="21"/>
    </row>
    <row r="98" spans="1:25" x14ac:dyDescent="0.2">
      <c r="A98" t="s">
        <v>510</v>
      </c>
      <c r="B98" t="s">
        <v>511</v>
      </c>
      <c r="C98">
        <v>1116</v>
      </c>
      <c r="D98">
        <v>218</v>
      </c>
      <c r="E98" s="20">
        <f>'LA_Uptake_(70_yr_olds)'!$D98/'LA_Uptake_(70_yr_olds)'!$C98*100</f>
        <v>19.534050179211469</v>
      </c>
      <c r="F98" s="21"/>
      <c r="G98" s="21"/>
      <c r="I98" s="21"/>
      <c r="J98" s="21"/>
      <c r="L98" s="21"/>
      <c r="M98" s="21"/>
      <c r="O98" s="21"/>
      <c r="P98" s="21"/>
      <c r="R98" s="21"/>
      <c r="S98" s="21"/>
      <c r="U98" s="21"/>
      <c r="V98" s="21"/>
      <c r="X98" s="21"/>
      <c r="Y98" s="21"/>
    </row>
    <row r="99" spans="1:25" x14ac:dyDescent="0.2">
      <c r="A99" t="s">
        <v>512</v>
      </c>
      <c r="B99" t="s">
        <v>513</v>
      </c>
      <c r="C99">
        <v>499</v>
      </c>
      <c r="D99">
        <v>137</v>
      </c>
      <c r="E99" s="20">
        <f>'LA_Uptake_(70_yr_olds)'!$D99/'LA_Uptake_(70_yr_olds)'!$C99*100</f>
        <v>27.45490981963928</v>
      </c>
      <c r="F99" s="21"/>
      <c r="G99" s="21"/>
      <c r="I99" s="21"/>
      <c r="J99" s="21"/>
      <c r="L99" s="21"/>
      <c r="M99" s="21"/>
      <c r="O99" s="21"/>
      <c r="P99" s="21"/>
      <c r="R99" s="21"/>
      <c r="S99" s="21"/>
      <c r="U99" s="21"/>
      <c r="V99" s="21"/>
      <c r="X99" s="21"/>
      <c r="Y99" s="21"/>
    </row>
    <row r="100" spans="1:25" x14ac:dyDescent="0.2">
      <c r="A100" t="s">
        <v>514</v>
      </c>
      <c r="B100" t="s">
        <v>515</v>
      </c>
      <c r="C100">
        <v>912</v>
      </c>
      <c r="D100">
        <v>275</v>
      </c>
      <c r="E100" s="20">
        <f>'LA_Uptake_(70_yr_olds)'!$D100/'LA_Uptake_(70_yr_olds)'!$C100*100</f>
        <v>30.153508771929825</v>
      </c>
      <c r="F100" s="21"/>
      <c r="G100" s="21"/>
      <c r="I100" s="21"/>
      <c r="J100" s="21"/>
      <c r="L100" s="21"/>
      <c r="M100" s="21"/>
      <c r="O100" s="21"/>
      <c r="P100" s="21"/>
      <c r="R100" s="21"/>
      <c r="S100" s="21"/>
      <c r="U100" s="21"/>
      <c r="V100" s="21"/>
      <c r="X100" s="21"/>
      <c r="Y100" s="21"/>
    </row>
    <row r="101" spans="1:25" x14ac:dyDescent="0.2">
      <c r="A101" t="s">
        <v>516</v>
      </c>
      <c r="B101" t="s">
        <v>517</v>
      </c>
      <c r="C101">
        <v>1563</v>
      </c>
      <c r="D101">
        <v>413</v>
      </c>
      <c r="E101" s="20">
        <f>'LA_Uptake_(70_yr_olds)'!$D101/'LA_Uptake_(70_yr_olds)'!$C101*100</f>
        <v>26.423544465770952</v>
      </c>
      <c r="F101" s="21"/>
      <c r="G101" s="21"/>
      <c r="I101" s="21"/>
      <c r="J101" s="21"/>
      <c r="L101" s="21"/>
      <c r="M101" s="21"/>
      <c r="O101" s="21"/>
      <c r="P101" s="21"/>
      <c r="R101" s="21"/>
      <c r="S101" s="21"/>
      <c r="U101" s="21"/>
      <c r="V101" s="21"/>
      <c r="X101" s="21"/>
      <c r="Y101" s="21"/>
    </row>
    <row r="102" spans="1:25" x14ac:dyDescent="0.2">
      <c r="A102" t="s">
        <v>518</v>
      </c>
      <c r="B102" t="s">
        <v>519</v>
      </c>
      <c r="C102">
        <v>875</v>
      </c>
      <c r="D102">
        <v>231</v>
      </c>
      <c r="E102" s="20">
        <f>'LA_Uptake_(70_yr_olds)'!$D102/'LA_Uptake_(70_yr_olds)'!$C102*100</f>
        <v>26.400000000000002</v>
      </c>
      <c r="F102" s="21"/>
      <c r="G102" s="21"/>
      <c r="I102" s="21"/>
      <c r="J102" s="21"/>
      <c r="L102" s="21"/>
      <c r="M102" s="21"/>
      <c r="O102" s="21"/>
      <c r="P102" s="21"/>
      <c r="R102" s="21"/>
      <c r="S102" s="21"/>
      <c r="U102" s="21"/>
      <c r="V102" s="21"/>
      <c r="X102" s="21"/>
      <c r="Y102" s="21"/>
    </row>
    <row r="103" spans="1:25" x14ac:dyDescent="0.2">
      <c r="A103" t="s">
        <v>520</v>
      </c>
      <c r="B103" t="s">
        <v>521</v>
      </c>
      <c r="C103">
        <v>534</v>
      </c>
      <c r="D103">
        <v>125</v>
      </c>
      <c r="E103" s="20">
        <f>'LA_Uptake_(70_yr_olds)'!$D103/'LA_Uptake_(70_yr_olds)'!$C103*100</f>
        <v>23.40823970037453</v>
      </c>
      <c r="F103" s="21"/>
      <c r="G103" s="21"/>
      <c r="I103" s="21"/>
      <c r="J103" s="21"/>
      <c r="L103" s="21"/>
      <c r="M103" s="21"/>
      <c r="O103" s="21"/>
      <c r="P103" s="21"/>
      <c r="R103" s="21"/>
      <c r="S103" s="21"/>
      <c r="U103" s="21"/>
      <c r="V103" s="21"/>
      <c r="X103" s="21"/>
      <c r="Y103" s="21"/>
    </row>
    <row r="104" spans="1:25" x14ac:dyDescent="0.2">
      <c r="A104" t="s">
        <v>522</v>
      </c>
      <c r="B104" t="s">
        <v>523</v>
      </c>
      <c r="C104">
        <v>21</v>
      </c>
      <c r="D104">
        <v>7</v>
      </c>
      <c r="E104" s="20">
        <f>'LA_Uptake_(70_yr_olds)'!$D104/'LA_Uptake_(70_yr_olds)'!$C104*100</f>
        <v>33.333333333333329</v>
      </c>
      <c r="F104" s="21"/>
      <c r="G104" s="21"/>
      <c r="I104" s="21"/>
      <c r="J104" s="21"/>
      <c r="L104" s="21"/>
      <c r="M104" s="21"/>
      <c r="O104" s="21"/>
      <c r="P104" s="21"/>
      <c r="R104" s="21"/>
      <c r="S104" s="21"/>
      <c r="U104" s="21"/>
      <c r="V104" s="21"/>
      <c r="X104" s="21"/>
      <c r="Y104" s="21"/>
    </row>
    <row r="105" spans="1:25" x14ac:dyDescent="0.2">
      <c r="A105" t="s">
        <v>524</v>
      </c>
      <c r="B105" t="s">
        <v>525</v>
      </c>
      <c r="C105">
        <v>326</v>
      </c>
      <c r="D105">
        <v>71</v>
      </c>
      <c r="E105" s="20">
        <f>'LA_Uptake_(70_yr_olds)'!$D105/'LA_Uptake_(70_yr_olds)'!$C105*100</f>
        <v>21.779141104294478</v>
      </c>
      <c r="F105" s="21"/>
      <c r="G105" s="21"/>
      <c r="I105" s="21"/>
      <c r="J105" s="21"/>
      <c r="L105" s="21"/>
      <c r="M105" s="21"/>
      <c r="O105" s="21"/>
      <c r="P105" s="21"/>
      <c r="R105" s="21"/>
      <c r="S105" s="21"/>
      <c r="U105" s="21"/>
      <c r="V105" s="21"/>
      <c r="X105" s="21"/>
      <c r="Y105" s="21"/>
    </row>
    <row r="106" spans="1:25" x14ac:dyDescent="0.2">
      <c r="A106" t="s">
        <v>526</v>
      </c>
      <c r="B106" t="s">
        <v>527</v>
      </c>
      <c r="C106">
        <v>836</v>
      </c>
      <c r="D106">
        <v>136</v>
      </c>
      <c r="E106" s="20">
        <f>'LA_Uptake_(70_yr_olds)'!$D106/'LA_Uptake_(70_yr_olds)'!$C106*100</f>
        <v>16.267942583732058</v>
      </c>
      <c r="F106" s="21"/>
      <c r="G106" s="21"/>
      <c r="I106" s="21"/>
      <c r="J106" s="21"/>
      <c r="L106" s="21"/>
      <c r="M106" s="21"/>
      <c r="O106" s="21"/>
      <c r="P106" s="21"/>
      <c r="R106" s="21"/>
      <c r="S106" s="21"/>
      <c r="U106" s="21"/>
      <c r="V106" s="21"/>
      <c r="X106" s="21"/>
      <c r="Y106" s="21"/>
    </row>
    <row r="107" spans="1:25" x14ac:dyDescent="0.2">
      <c r="A107" t="s">
        <v>528</v>
      </c>
      <c r="B107" t="s">
        <v>529</v>
      </c>
      <c r="C107">
        <v>465</v>
      </c>
      <c r="D107">
        <v>86</v>
      </c>
      <c r="E107" s="20">
        <f>'LA_Uptake_(70_yr_olds)'!$D107/'LA_Uptake_(70_yr_olds)'!$C107*100</f>
        <v>18.494623655913976</v>
      </c>
      <c r="F107" s="21"/>
      <c r="G107" s="21"/>
      <c r="I107" s="21"/>
      <c r="J107" s="21"/>
      <c r="L107" s="21"/>
      <c r="M107" s="21"/>
      <c r="O107" s="21"/>
      <c r="P107" s="21"/>
      <c r="R107" s="21"/>
      <c r="S107" s="21"/>
      <c r="U107" s="21"/>
      <c r="V107" s="21"/>
      <c r="X107" s="21"/>
      <c r="Y107" s="21"/>
    </row>
    <row r="108" spans="1:25" x14ac:dyDescent="0.2">
      <c r="A108" t="s">
        <v>530</v>
      </c>
      <c r="B108" t="s">
        <v>531</v>
      </c>
      <c r="C108">
        <v>634</v>
      </c>
      <c r="D108">
        <v>109</v>
      </c>
      <c r="E108" s="20">
        <f>'LA_Uptake_(70_yr_olds)'!$D108/'LA_Uptake_(70_yr_olds)'!$C108*100</f>
        <v>17.19242902208202</v>
      </c>
      <c r="F108" s="21"/>
      <c r="G108" s="21"/>
      <c r="I108" s="21"/>
      <c r="J108" s="21"/>
      <c r="L108" s="21"/>
      <c r="M108" s="21"/>
      <c r="O108" s="21"/>
      <c r="P108" s="21"/>
      <c r="R108" s="21"/>
      <c r="S108" s="21"/>
      <c r="U108" s="21"/>
      <c r="V108" s="21"/>
      <c r="X108" s="21"/>
      <c r="Y108" s="21"/>
    </row>
    <row r="109" spans="1:25" x14ac:dyDescent="0.2">
      <c r="A109" t="s">
        <v>532</v>
      </c>
      <c r="B109" t="s">
        <v>533</v>
      </c>
      <c r="C109">
        <v>685</v>
      </c>
      <c r="D109">
        <v>121</v>
      </c>
      <c r="E109" s="20">
        <f>'LA_Uptake_(70_yr_olds)'!$D109/'LA_Uptake_(70_yr_olds)'!$C109*100</f>
        <v>17.664233576642335</v>
      </c>
      <c r="F109" s="21"/>
      <c r="G109" s="21"/>
      <c r="I109" s="21"/>
      <c r="J109" s="21"/>
      <c r="L109" s="21"/>
      <c r="M109" s="21"/>
      <c r="O109" s="21"/>
      <c r="P109" s="21"/>
      <c r="R109" s="21"/>
      <c r="S109" s="21"/>
      <c r="U109" s="21"/>
      <c r="V109" s="21"/>
      <c r="X109" s="21"/>
      <c r="Y109" s="21"/>
    </row>
    <row r="110" spans="1:25" x14ac:dyDescent="0.2">
      <c r="A110" t="s">
        <v>534</v>
      </c>
      <c r="B110" t="s">
        <v>535</v>
      </c>
      <c r="C110">
        <v>422</v>
      </c>
      <c r="D110">
        <v>43</v>
      </c>
      <c r="E110" s="20">
        <f>'LA_Uptake_(70_yr_olds)'!$D110/'LA_Uptake_(70_yr_olds)'!$C110*100</f>
        <v>10.189573459715639</v>
      </c>
      <c r="F110" s="21"/>
      <c r="G110" s="21"/>
      <c r="I110" s="21"/>
      <c r="J110" s="21"/>
      <c r="L110" s="21"/>
      <c r="M110" s="21"/>
      <c r="O110" s="21"/>
      <c r="P110" s="21"/>
      <c r="R110" s="21"/>
      <c r="S110" s="21"/>
      <c r="U110" s="21"/>
      <c r="V110" s="21"/>
      <c r="X110" s="21"/>
      <c r="Y110" s="21"/>
    </row>
    <row r="111" spans="1:25" x14ac:dyDescent="0.2">
      <c r="A111" t="s">
        <v>536</v>
      </c>
      <c r="B111" t="s">
        <v>537</v>
      </c>
      <c r="C111">
        <v>784</v>
      </c>
      <c r="D111">
        <v>165</v>
      </c>
      <c r="E111" s="20">
        <f>'LA_Uptake_(70_yr_olds)'!$D111/'LA_Uptake_(70_yr_olds)'!$C111*100</f>
        <v>21.045918367346939</v>
      </c>
      <c r="F111" s="21"/>
      <c r="G111" s="21"/>
      <c r="I111" s="21"/>
      <c r="J111" s="21"/>
      <c r="L111" s="21"/>
      <c r="M111" s="21"/>
      <c r="O111" s="21"/>
      <c r="P111" s="21"/>
      <c r="R111" s="21"/>
      <c r="S111" s="21"/>
      <c r="U111" s="21"/>
      <c r="V111" s="21"/>
      <c r="X111" s="21"/>
      <c r="Y111" s="21"/>
    </row>
    <row r="112" spans="1:25" x14ac:dyDescent="0.2">
      <c r="A112" t="s">
        <v>538</v>
      </c>
      <c r="B112" t="s">
        <v>539</v>
      </c>
      <c r="C112">
        <v>699</v>
      </c>
      <c r="D112">
        <v>148</v>
      </c>
      <c r="E112" s="20">
        <f>'LA_Uptake_(70_yr_olds)'!$D112/'LA_Uptake_(70_yr_olds)'!$C112*100</f>
        <v>21.17310443490701</v>
      </c>
      <c r="F112" s="21"/>
      <c r="G112" s="21"/>
      <c r="I112" s="21"/>
      <c r="J112" s="21"/>
      <c r="L112" s="21"/>
      <c r="M112" s="21"/>
      <c r="O112" s="21"/>
      <c r="P112" s="21"/>
      <c r="R112" s="21"/>
      <c r="S112" s="21"/>
      <c r="U112" s="21"/>
      <c r="V112" s="21"/>
      <c r="X112" s="21"/>
      <c r="Y112" s="21"/>
    </row>
    <row r="113" spans="1:25" x14ac:dyDescent="0.2">
      <c r="A113" t="s">
        <v>540</v>
      </c>
      <c r="B113" t="s">
        <v>541</v>
      </c>
      <c r="C113">
        <v>646</v>
      </c>
      <c r="D113">
        <v>92</v>
      </c>
      <c r="E113" s="20">
        <f>'LA_Uptake_(70_yr_olds)'!$D113/'LA_Uptake_(70_yr_olds)'!$C113*100</f>
        <v>14.241486068111456</v>
      </c>
      <c r="F113" s="21"/>
      <c r="G113" s="21"/>
      <c r="I113" s="21"/>
      <c r="J113" s="21"/>
      <c r="L113" s="21"/>
      <c r="M113" s="21"/>
      <c r="O113" s="21"/>
      <c r="P113" s="21"/>
      <c r="R113" s="21"/>
      <c r="S113" s="21"/>
      <c r="U113" s="21"/>
      <c r="V113" s="21"/>
      <c r="X113" s="21"/>
      <c r="Y113" s="21"/>
    </row>
    <row r="114" spans="1:25" x14ac:dyDescent="0.2">
      <c r="A114" t="s">
        <v>542</v>
      </c>
      <c r="B114" t="s">
        <v>543</v>
      </c>
      <c r="C114">
        <v>443</v>
      </c>
      <c r="D114">
        <v>82</v>
      </c>
      <c r="E114" s="20">
        <f>'LA_Uptake_(70_yr_olds)'!$D114/'LA_Uptake_(70_yr_olds)'!$C114*100</f>
        <v>18.510158013544018</v>
      </c>
      <c r="F114" s="21"/>
      <c r="G114" s="21"/>
      <c r="I114" s="21"/>
      <c r="J114" s="21"/>
      <c r="L114" s="21"/>
      <c r="M114" s="21"/>
      <c r="O114" s="21"/>
      <c r="P114" s="21"/>
      <c r="R114" s="21"/>
      <c r="S114" s="21"/>
      <c r="U114" s="21"/>
      <c r="V114" s="21"/>
      <c r="X114" s="21"/>
      <c r="Y114" s="21"/>
    </row>
    <row r="115" spans="1:25" x14ac:dyDescent="0.2">
      <c r="A115" t="s">
        <v>544</v>
      </c>
      <c r="B115" t="s">
        <v>545</v>
      </c>
      <c r="C115">
        <v>369</v>
      </c>
      <c r="D115">
        <v>42</v>
      </c>
      <c r="E115" s="20">
        <f>'LA_Uptake_(70_yr_olds)'!$D115/'LA_Uptake_(70_yr_olds)'!$C115*100</f>
        <v>11.38211382113821</v>
      </c>
      <c r="F115" s="21"/>
      <c r="G115" s="21"/>
      <c r="I115" s="21"/>
      <c r="J115" s="21"/>
      <c r="L115" s="21"/>
      <c r="M115" s="21"/>
      <c r="O115" s="21"/>
      <c r="P115" s="21"/>
      <c r="R115" s="21"/>
      <c r="S115" s="21"/>
      <c r="U115" s="21"/>
      <c r="V115" s="21"/>
      <c r="X115" s="21"/>
      <c r="Y115" s="21"/>
    </row>
    <row r="116" spans="1:25" x14ac:dyDescent="0.2">
      <c r="A116" t="s">
        <v>546</v>
      </c>
      <c r="B116" t="s">
        <v>547</v>
      </c>
      <c r="C116">
        <v>333</v>
      </c>
      <c r="D116">
        <v>42</v>
      </c>
      <c r="E116" s="20">
        <f>'LA_Uptake_(70_yr_olds)'!$D116/'LA_Uptake_(70_yr_olds)'!$C116*100</f>
        <v>12.612612612612612</v>
      </c>
      <c r="F116" s="21"/>
      <c r="G116" s="21"/>
      <c r="I116" s="21"/>
      <c r="J116" s="21"/>
      <c r="L116" s="21"/>
      <c r="M116" s="21"/>
      <c r="O116" s="21"/>
      <c r="P116" s="21"/>
      <c r="R116" s="21"/>
      <c r="S116" s="21"/>
      <c r="U116" s="21"/>
      <c r="V116" s="21"/>
      <c r="X116" s="21"/>
      <c r="Y116" s="21"/>
    </row>
    <row r="117" spans="1:25" x14ac:dyDescent="0.2">
      <c r="A117" t="s">
        <v>548</v>
      </c>
      <c r="B117" t="s">
        <v>549</v>
      </c>
      <c r="C117">
        <v>479</v>
      </c>
      <c r="D117">
        <v>44</v>
      </c>
      <c r="E117" s="20">
        <f>'LA_Uptake_(70_yr_olds)'!$D117/'LA_Uptake_(70_yr_olds)'!$C117*100</f>
        <v>9.1858037578288094</v>
      </c>
      <c r="F117" s="21"/>
      <c r="G117" s="21"/>
      <c r="I117" s="21"/>
      <c r="J117" s="21"/>
      <c r="L117" s="21"/>
      <c r="M117" s="21"/>
      <c r="O117" s="21"/>
      <c r="P117" s="21"/>
      <c r="R117" s="21"/>
      <c r="S117" s="21"/>
      <c r="U117" s="21"/>
      <c r="V117" s="21"/>
      <c r="X117" s="21"/>
      <c r="Y117" s="21"/>
    </row>
    <row r="118" spans="1:25" x14ac:dyDescent="0.2">
      <c r="A118" t="s">
        <v>550</v>
      </c>
      <c r="B118" t="s">
        <v>551</v>
      </c>
      <c r="C118">
        <v>553</v>
      </c>
      <c r="D118">
        <v>90</v>
      </c>
      <c r="E118" s="20">
        <f>'LA_Uptake_(70_yr_olds)'!$D118/'LA_Uptake_(70_yr_olds)'!$C118*100</f>
        <v>16.2748643761302</v>
      </c>
      <c r="F118" s="21"/>
      <c r="G118" s="21"/>
      <c r="I118" s="21"/>
      <c r="J118" s="21"/>
      <c r="L118" s="21"/>
      <c r="M118" s="21"/>
      <c r="O118" s="21"/>
      <c r="P118" s="21"/>
      <c r="R118" s="21"/>
      <c r="S118" s="21"/>
      <c r="U118" s="21"/>
      <c r="V118" s="21"/>
      <c r="X118" s="21"/>
      <c r="Y118" s="21"/>
    </row>
    <row r="119" spans="1:25" x14ac:dyDescent="0.2">
      <c r="A119" t="s">
        <v>552</v>
      </c>
      <c r="B119" t="s">
        <v>553</v>
      </c>
      <c r="C119">
        <v>537</v>
      </c>
      <c r="D119">
        <v>111</v>
      </c>
      <c r="E119" s="20">
        <f>'LA_Uptake_(70_yr_olds)'!$D119/'LA_Uptake_(70_yr_olds)'!$C119*100</f>
        <v>20.670391061452513</v>
      </c>
      <c r="F119" s="21"/>
      <c r="G119" s="21"/>
      <c r="I119" s="21"/>
      <c r="J119" s="21"/>
      <c r="L119" s="21"/>
      <c r="M119" s="21"/>
      <c r="O119" s="21"/>
      <c r="P119" s="21"/>
      <c r="R119" s="21"/>
      <c r="S119" s="21"/>
      <c r="U119" s="21"/>
      <c r="V119" s="21"/>
      <c r="X119" s="21"/>
      <c r="Y119" s="21"/>
    </row>
    <row r="120" spans="1:25" x14ac:dyDescent="0.2">
      <c r="A120" t="s">
        <v>554</v>
      </c>
      <c r="B120" t="s">
        <v>555</v>
      </c>
      <c r="C120">
        <v>586</v>
      </c>
      <c r="D120">
        <v>114</v>
      </c>
      <c r="E120" s="20">
        <f>'LA_Uptake_(70_yr_olds)'!$D120/'LA_Uptake_(70_yr_olds)'!$C120*100</f>
        <v>19.453924914675767</v>
      </c>
      <c r="F120" s="21"/>
      <c r="G120" s="21"/>
      <c r="I120" s="21"/>
      <c r="J120" s="21"/>
      <c r="L120" s="21"/>
      <c r="M120" s="21"/>
      <c r="O120" s="21"/>
      <c r="P120" s="21"/>
      <c r="R120" s="21"/>
      <c r="S120" s="21"/>
      <c r="U120" s="21"/>
      <c r="V120" s="21"/>
      <c r="X120" s="21"/>
      <c r="Y120" s="21"/>
    </row>
    <row r="121" spans="1:25" x14ac:dyDescent="0.2">
      <c r="A121" t="s">
        <v>556</v>
      </c>
      <c r="B121" t="s">
        <v>557</v>
      </c>
      <c r="C121">
        <v>541</v>
      </c>
      <c r="D121">
        <v>78</v>
      </c>
      <c r="E121" s="20">
        <f>'LA_Uptake_(70_yr_olds)'!$D121/'LA_Uptake_(70_yr_olds)'!$C121*100</f>
        <v>14.417744916820702</v>
      </c>
      <c r="F121" s="21"/>
      <c r="G121" s="21"/>
      <c r="I121" s="21"/>
      <c r="J121" s="21"/>
      <c r="L121" s="21"/>
      <c r="M121" s="21"/>
      <c r="O121" s="21"/>
      <c r="P121" s="21"/>
      <c r="R121" s="21"/>
      <c r="S121" s="21"/>
      <c r="U121" s="21"/>
      <c r="V121" s="21"/>
      <c r="X121" s="21"/>
      <c r="Y121" s="21"/>
    </row>
    <row r="122" spans="1:25" x14ac:dyDescent="0.2">
      <c r="A122" t="s">
        <v>558</v>
      </c>
      <c r="B122" t="s">
        <v>559</v>
      </c>
      <c r="C122">
        <v>343</v>
      </c>
      <c r="D122">
        <v>36</v>
      </c>
      <c r="E122" s="20">
        <f>'LA_Uptake_(70_yr_olds)'!$D122/'LA_Uptake_(70_yr_olds)'!$C122*100</f>
        <v>10.495626822157435</v>
      </c>
      <c r="F122" s="21"/>
      <c r="G122" s="21"/>
      <c r="I122" s="21"/>
      <c r="J122" s="21"/>
      <c r="L122" s="21"/>
      <c r="M122" s="21"/>
      <c r="O122" s="21"/>
      <c r="P122" s="21"/>
      <c r="R122" s="21"/>
      <c r="S122" s="21"/>
      <c r="U122" s="21"/>
      <c r="V122" s="21"/>
      <c r="X122" s="21"/>
      <c r="Y122" s="21"/>
    </row>
    <row r="123" spans="1:25" x14ac:dyDescent="0.2">
      <c r="A123" t="s">
        <v>560</v>
      </c>
      <c r="B123" t="s">
        <v>561</v>
      </c>
      <c r="C123">
        <v>378</v>
      </c>
      <c r="D123">
        <v>43</v>
      </c>
      <c r="E123" s="20">
        <f>'LA_Uptake_(70_yr_olds)'!$D123/'LA_Uptake_(70_yr_olds)'!$C123*100</f>
        <v>11.375661375661375</v>
      </c>
      <c r="F123" s="21"/>
      <c r="G123" s="21"/>
      <c r="I123" s="21"/>
      <c r="J123" s="21"/>
      <c r="L123" s="21"/>
      <c r="M123" s="21"/>
      <c r="O123" s="21"/>
      <c r="P123" s="21"/>
      <c r="R123" s="21"/>
      <c r="S123" s="21"/>
      <c r="U123" s="21"/>
      <c r="V123" s="21"/>
      <c r="X123" s="21"/>
      <c r="Y123" s="21"/>
    </row>
    <row r="124" spans="1:25" x14ac:dyDescent="0.2">
      <c r="A124" t="s">
        <v>562</v>
      </c>
      <c r="B124" t="s">
        <v>563</v>
      </c>
      <c r="C124">
        <v>323</v>
      </c>
      <c r="D124">
        <v>64</v>
      </c>
      <c r="E124" s="20">
        <f>'LA_Uptake_(70_yr_olds)'!$D124/'LA_Uptake_(70_yr_olds)'!$C124*100</f>
        <v>19.814241486068113</v>
      </c>
      <c r="F124" s="21"/>
      <c r="G124" s="21"/>
      <c r="I124" s="21"/>
      <c r="J124" s="21"/>
      <c r="L124" s="21"/>
      <c r="M124" s="21"/>
      <c r="O124" s="21"/>
      <c r="P124" s="21"/>
      <c r="R124" s="21"/>
      <c r="S124" s="21"/>
      <c r="U124" s="21"/>
      <c r="V124" s="21"/>
      <c r="X124" s="21"/>
      <c r="Y124" s="21"/>
    </row>
    <row r="125" spans="1:25" x14ac:dyDescent="0.2">
      <c r="A125" t="s">
        <v>564</v>
      </c>
      <c r="B125" t="s">
        <v>565</v>
      </c>
      <c r="C125">
        <v>535</v>
      </c>
      <c r="D125">
        <v>60</v>
      </c>
      <c r="E125" s="20">
        <f>'LA_Uptake_(70_yr_olds)'!$D125/'LA_Uptake_(70_yr_olds)'!$C125*100</f>
        <v>11.214953271028037</v>
      </c>
      <c r="F125" s="21"/>
      <c r="G125" s="21"/>
      <c r="I125" s="21"/>
      <c r="J125" s="21"/>
      <c r="L125" s="21"/>
      <c r="M125" s="21"/>
      <c r="O125" s="21"/>
      <c r="P125" s="21"/>
      <c r="R125" s="21"/>
      <c r="S125" s="21"/>
      <c r="U125" s="21"/>
      <c r="V125" s="21"/>
      <c r="X125" s="21"/>
      <c r="Y125" s="21"/>
    </row>
    <row r="126" spans="1:25" x14ac:dyDescent="0.2">
      <c r="A126" t="s">
        <v>566</v>
      </c>
      <c r="B126" t="s">
        <v>567</v>
      </c>
      <c r="C126">
        <v>462</v>
      </c>
      <c r="D126">
        <v>55</v>
      </c>
      <c r="E126" s="20">
        <f>'LA_Uptake_(70_yr_olds)'!$D126/'LA_Uptake_(70_yr_olds)'!$C126*100</f>
        <v>11.904761904761903</v>
      </c>
      <c r="F126" s="21"/>
      <c r="G126" s="21"/>
      <c r="I126" s="21"/>
      <c r="J126" s="21"/>
      <c r="L126" s="21"/>
      <c r="M126" s="21"/>
      <c r="O126" s="21"/>
      <c r="P126" s="21"/>
      <c r="R126" s="21"/>
      <c r="S126" s="21"/>
      <c r="U126" s="21"/>
      <c r="V126" s="21"/>
      <c r="X126" s="21"/>
      <c r="Y126" s="21"/>
    </row>
    <row r="127" spans="1:25" x14ac:dyDescent="0.2">
      <c r="A127" t="s">
        <v>568</v>
      </c>
      <c r="B127" t="s">
        <v>569</v>
      </c>
      <c r="C127">
        <v>387</v>
      </c>
      <c r="D127">
        <v>70</v>
      </c>
      <c r="E127" s="20">
        <f>'LA_Uptake_(70_yr_olds)'!$D127/'LA_Uptake_(70_yr_olds)'!$C127*100</f>
        <v>18.087855297157624</v>
      </c>
      <c r="F127" s="21"/>
      <c r="G127" s="21"/>
      <c r="I127" s="21"/>
      <c r="J127" s="21"/>
      <c r="L127" s="21"/>
      <c r="M127" s="21"/>
      <c r="O127" s="21"/>
      <c r="P127" s="21"/>
      <c r="R127" s="21"/>
      <c r="S127" s="21"/>
      <c r="U127" s="21"/>
      <c r="V127" s="21"/>
      <c r="X127" s="21"/>
      <c r="Y127" s="21"/>
    </row>
    <row r="128" spans="1:25" x14ac:dyDescent="0.2">
      <c r="A128" t="s">
        <v>570</v>
      </c>
      <c r="B128" t="s">
        <v>571</v>
      </c>
      <c r="C128">
        <v>447</v>
      </c>
      <c r="D128">
        <v>40</v>
      </c>
      <c r="E128" s="20">
        <f>'LA_Uptake_(70_yr_olds)'!$D128/'LA_Uptake_(70_yr_olds)'!$C128*100</f>
        <v>8.9485458612975393</v>
      </c>
      <c r="F128" s="21"/>
      <c r="G128" s="21"/>
      <c r="I128" s="21"/>
      <c r="J128" s="21"/>
      <c r="L128" s="21"/>
      <c r="M128" s="21"/>
      <c r="O128" s="21"/>
      <c r="P128" s="21"/>
      <c r="R128" s="21"/>
      <c r="S128" s="21"/>
      <c r="U128" s="21"/>
      <c r="V128" s="21"/>
      <c r="X128" s="21"/>
      <c r="Y128" s="21"/>
    </row>
    <row r="129" spans="1:25" x14ac:dyDescent="0.2">
      <c r="A129" t="s">
        <v>572</v>
      </c>
      <c r="B129" t="s">
        <v>573</v>
      </c>
      <c r="C129">
        <v>547</v>
      </c>
      <c r="D129">
        <v>101</v>
      </c>
      <c r="E129" s="20">
        <f>'LA_Uptake_(70_yr_olds)'!$D129/'LA_Uptake_(70_yr_olds)'!$C129*100</f>
        <v>18.46435100548446</v>
      </c>
      <c r="F129" s="21"/>
      <c r="G129" s="21"/>
      <c r="I129" s="21"/>
      <c r="J129" s="21"/>
      <c r="L129" s="21"/>
      <c r="M129" s="21"/>
      <c r="O129" s="21"/>
      <c r="P129" s="21"/>
      <c r="R129" s="21"/>
      <c r="S129" s="21"/>
      <c r="U129" s="21"/>
      <c r="V129" s="21"/>
      <c r="X129" s="21"/>
      <c r="Y129" s="21"/>
    </row>
    <row r="130" spans="1:25" x14ac:dyDescent="0.2">
      <c r="A130" t="s">
        <v>574</v>
      </c>
      <c r="B130" t="s">
        <v>575</v>
      </c>
      <c r="C130">
        <v>340</v>
      </c>
      <c r="D130">
        <v>66</v>
      </c>
      <c r="E130" s="20">
        <f>'LA_Uptake_(70_yr_olds)'!$D130/'LA_Uptake_(70_yr_olds)'!$C130*100</f>
        <v>19.411764705882355</v>
      </c>
      <c r="F130" s="21"/>
      <c r="G130" s="21"/>
      <c r="I130" s="21"/>
      <c r="J130" s="21"/>
      <c r="L130" s="21"/>
      <c r="M130" s="21"/>
      <c r="O130" s="21"/>
      <c r="P130" s="21"/>
      <c r="R130" s="21"/>
      <c r="S130" s="21"/>
      <c r="U130" s="21"/>
      <c r="V130" s="21"/>
      <c r="X130" s="21"/>
      <c r="Y130" s="21"/>
    </row>
    <row r="131" spans="1:25" x14ac:dyDescent="0.2">
      <c r="A131" t="s">
        <v>576</v>
      </c>
      <c r="B131" t="s">
        <v>577</v>
      </c>
      <c r="C131">
        <v>452</v>
      </c>
      <c r="D131">
        <v>59</v>
      </c>
      <c r="E131" s="20">
        <f>'LA_Uptake_(70_yr_olds)'!$D131/'LA_Uptake_(70_yr_olds)'!$C131*100</f>
        <v>13.053097345132745</v>
      </c>
      <c r="F131" s="21"/>
      <c r="G131" s="21"/>
      <c r="I131" s="21"/>
      <c r="J131" s="21"/>
      <c r="L131" s="21"/>
      <c r="M131" s="21"/>
      <c r="O131" s="21"/>
      <c r="P131" s="21"/>
      <c r="R131" s="21"/>
      <c r="S131" s="21"/>
      <c r="U131" s="21"/>
      <c r="V131" s="21"/>
      <c r="X131" s="21"/>
      <c r="Y131" s="21"/>
    </row>
    <row r="132" spans="1:25" x14ac:dyDescent="0.2">
      <c r="A132" t="s">
        <v>578</v>
      </c>
      <c r="B132" t="s">
        <v>579</v>
      </c>
      <c r="C132">
        <v>389</v>
      </c>
      <c r="D132">
        <v>76</v>
      </c>
      <c r="E132" s="20">
        <f>'LA_Uptake_(70_yr_olds)'!$D132/'LA_Uptake_(70_yr_olds)'!$C132*100</f>
        <v>19.537275064267352</v>
      </c>
      <c r="F132" s="21"/>
      <c r="G132" s="21"/>
      <c r="I132" s="21"/>
      <c r="J132" s="21"/>
      <c r="L132" s="21"/>
      <c r="M132" s="21"/>
      <c r="O132" s="21"/>
      <c r="P132" s="21"/>
      <c r="R132" s="21"/>
      <c r="S132" s="21"/>
      <c r="U132" s="21"/>
      <c r="V132" s="21"/>
      <c r="X132" s="21"/>
      <c r="Y132" s="21"/>
    </row>
    <row r="133" spans="1:25" x14ac:dyDescent="0.2">
      <c r="A133" t="s">
        <v>580</v>
      </c>
      <c r="B133" t="s">
        <v>581</v>
      </c>
      <c r="C133">
        <v>298</v>
      </c>
      <c r="D133">
        <v>25</v>
      </c>
      <c r="E133" s="20">
        <f>'LA_Uptake_(70_yr_olds)'!$D133/'LA_Uptake_(70_yr_olds)'!$C133*100</f>
        <v>8.3892617449664435</v>
      </c>
      <c r="F133" s="21"/>
      <c r="G133" s="21"/>
      <c r="I133" s="21"/>
      <c r="J133" s="21"/>
      <c r="L133" s="21"/>
      <c r="M133" s="21"/>
      <c r="O133" s="21"/>
      <c r="P133" s="21"/>
      <c r="R133" s="21"/>
      <c r="S133" s="21"/>
      <c r="U133" s="21"/>
      <c r="V133" s="21"/>
      <c r="X133" s="21"/>
      <c r="Y133" s="21"/>
    </row>
    <row r="134" spans="1:25" x14ac:dyDescent="0.2">
      <c r="A134" t="s">
        <v>582</v>
      </c>
      <c r="B134" t="s">
        <v>583</v>
      </c>
      <c r="C134">
        <v>443</v>
      </c>
      <c r="D134">
        <v>49</v>
      </c>
      <c r="E134" s="20">
        <f>'LA_Uptake_(70_yr_olds)'!$D134/'LA_Uptake_(70_yr_olds)'!$C134*100</f>
        <v>11.060948081264108</v>
      </c>
      <c r="F134" s="21"/>
      <c r="G134" s="21"/>
      <c r="I134" s="21"/>
      <c r="J134" s="21"/>
      <c r="L134" s="21"/>
      <c r="M134" s="21"/>
      <c r="O134" s="21"/>
      <c r="P134" s="21"/>
      <c r="R134" s="21"/>
      <c r="S134" s="21"/>
      <c r="U134" s="21"/>
      <c r="V134" s="21"/>
      <c r="X134" s="21"/>
      <c r="Y134" s="21"/>
    </row>
    <row r="135" spans="1:25" x14ac:dyDescent="0.2">
      <c r="A135" t="s">
        <v>584</v>
      </c>
      <c r="B135" t="s">
        <v>585</v>
      </c>
      <c r="C135">
        <v>468</v>
      </c>
      <c r="D135">
        <v>99</v>
      </c>
      <c r="E135" s="20">
        <f>'LA_Uptake_(70_yr_olds)'!$D135/'LA_Uptake_(70_yr_olds)'!$C135*100</f>
        <v>21.153846153846153</v>
      </c>
      <c r="F135" s="21"/>
      <c r="G135" s="21"/>
      <c r="I135" s="21"/>
      <c r="J135" s="21"/>
      <c r="L135" s="21"/>
      <c r="M135" s="21"/>
      <c r="O135" s="21"/>
      <c r="P135" s="21"/>
      <c r="R135" s="21"/>
      <c r="S135" s="21"/>
      <c r="U135" s="21"/>
      <c r="V135" s="21"/>
      <c r="X135" s="21"/>
      <c r="Y135" s="21"/>
    </row>
    <row r="136" spans="1:25" x14ac:dyDescent="0.2">
      <c r="A136" t="s">
        <v>586</v>
      </c>
      <c r="B136" t="s">
        <v>587</v>
      </c>
      <c r="C136">
        <v>384</v>
      </c>
      <c r="D136">
        <v>50</v>
      </c>
      <c r="E136" s="20">
        <f>'LA_Uptake_(70_yr_olds)'!$D136/'LA_Uptake_(70_yr_olds)'!$C136*100</f>
        <v>13.020833333333334</v>
      </c>
      <c r="F136" s="21"/>
      <c r="G136" s="21"/>
      <c r="I136" s="21"/>
      <c r="J136" s="21"/>
      <c r="L136" s="21"/>
      <c r="M136" s="21"/>
      <c r="O136" s="21"/>
      <c r="P136" s="21"/>
      <c r="R136" s="21"/>
      <c r="S136" s="21"/>
      <c r="U136" s="21"/>
      <c r="V136" s="21"/>
      <c r="X136" s="21"/>
      <c r="Y136" s="21"/>
    </row>
    <row r="137" spans="1:25" x14ac:dyDescent="0.2">
      <c r="A137" t="s">
        <v>588</v>
      </c>
      <c r="B137" t="s">
        <v>589</v>
      </c>
      <c r="C137">
        <v>1620</v>
      </c>
      <c r="D137">
        <v>492</v>
      </c>
      <c r="E137" s="20">
        <f>'LA_Uptake_(70_yr_olds)'!$D137/'LA_Uptake_(70_yr_olds)'!$C137*100</f>
        <v>30.37037037037037</v>
      </c>
      <c r="F137" s="21"/>
      <c r="G137" s="21"/>
      <c r="I137" s="21"/>
      <c r="J137" s="21"/>
      <c r="L137" s="21"/>
      <c r="M137" s="21"/>
      <c r="O137" s="21"/>
      <c r="P137" s="21"/>
      <c r="R137" s="21"/>
      <c r="S137" s="21"/>
      <c r="U137" s="21"/>
      <c r="V137" s="21"/>
      <c r="X137" s="21"/>
      <c r="Y137" s="21"/>
    </row>
    <row r="138" spans="1:25" x14ac:dyDescent="0.2">
      <c r="A138" t="s">
        <v>590</v>
      </c>
      <c r="B138" t="s">
        <v>591</v>
      </c>
      <c r="C138">
        <v>2229</v>
      </c>
      <c r="D138">
        <v>772</v>
      </c>
      <c r="E138" s="20">
        <f>'LA_Uptake_(70_yr_olds)'!$D138/'LA_Uptake_(70_yr_olds)'!$C138*100</f>
        <v>34.634365186182144</v>
      </c>
      <c r="F138" s="21"/>
      <c r="G138" s="21"/>
      <c r="I138" s="21"/>
      <c r="J138" s="21"/>
      <c r="L138" s="21"/>
      <c r="M138" s="21"/>
      <c r="O138" s="21"/>
      <c r="P138" s="21"/>
      <c r="R138" s="21"/>
      <c r="S138" s="21"/>
      <c r="U138" s="21"/>
      <c r="V138" s="21"/>
      <c r="X138" s="21"/>
      <c r="Y138" s="21"/>
    </row>
    <row r="139" spans="1:25" x14ac:dyDescent="0.2">
      <c r="A139" t="s">
        <v>592</v>
      </c>
      <c r="B139" t="s">
        <v>41</v>
      </c>
      <c r="C139">
        <v>2497</v>
      </c>
      <c r="D139">
        <v>776</v>
      </c>
      <c r="E139" s="20">
        <f>'LA_Uptake_(70_yr_olds)'!$D139/'LA_Uptake_(70_yr_olds)'!$C139*100</f>
        <v>31.07729275130156</v>
      </c>
      <c r="F139" s="21"/>
      <c r="G139" s="21"/>
      <c r="I139" s="21"/>
      <c r="J139" s="21"/>
      <c r="L139" s="21"/>
      <c r="M139" s="21"/>
      <c r="O139" s="21"/>
      <c r="P139" s="21"/>
      <c r="R139" s="21"/>
      <c r="S139" s="21"/>
      <c r="U139" s="21"/>
      <c r="V139" s="21"/>
      <c r="X139" s="21"/>
      <c r="Y139" s="21"/>
    </row>
    <row r="140" spans="1:25" x14ac:dyDescent="0.2">
      <c r="A140" t="s">
        <v>593</v>
      </c>
      <c r="B140" t="s">
        <v>594</v>
      </c>
      <c r="C140">
        <v>1575</v>
      </c>
      <c r="D140">
        <v>380</v>
      </c>
      <c r="E140" s="20">
        <f>'LA_Uptake_(70_yr_olds)'!$D140/'LA_Uptake_(70_yr_olds)'!$C140*100</f>
        <v>24.126984126984127</v>
      </c>
      <c r="F140" s="21"/>
      <c r="G140" s="21"/>
      <c r="I140" s="21"/>
      <c r="J140" s="21"/>
      <c r="L140" s="21"/>
      <c r="M140" s="21"/>
      <c r="O140" s="21"/>
      <c r="P140" s="21"/>
      <c r="R140" s="21"/>
      <c r="S140" s="21"/>
      <c r="U140" s="21"/>
      <c r="V140" s="21"/>
      <c r="X140" s="21"/>
      <c r="Y140" s="21"/>
    </row>
    <row r="141" spans="1:25" x14ac:dyDescent="0.2">
      <c r="A141" t="s">
        <v>595</v>
      </c>
      <c r="B141" t="s">
        <v>596</v>
      </c>
      <c r="C141">
        <v>3671</v>
      </c>
      <c r="D141">
        <v>949</v>
      </c>
      <c r="E141" s="20">
        <f>'LA_Uptake_(70_yr_olds)'!$D141/'LA_Uptake_(70_yr_olds)'!$C141*100</f>
        <v>25.851266684827024</v>
      </c>
      <c r="F141" s="21"/>
      <c r="G141" s="21"/>
      <c r="I141" s="21"/>
      <c r="J141" s="21"/>
      <c r="L141" s="21"/>
      <c r="M141" s="21"/>
      <c r="O141" s="21"/>
      <c r="P141" s="21"/>
      <c r="R141" s="21"/>
      <c r="S141" s="21"/>
      <c r="U141" s="21"/>
      <c r="V141" s="21"/>
      <c r="X141" s="21"/>
      <c r="Y141" s="21"/>
    </row>
    <row r="142" spans="1:25" x14ac:dyDescent="0.2">
      <c r="A142" t="s">
        <v>597</v>
      </c>
      <c r="B142" t="s">
        <v>598</v>
      </c>
      <c r="C142">
        <v>1689</v>
      </c>
      <c r="D142">
        <v>584</v>
      </c>
      <c r="E142" s="20">
        <f>'LA_Uptake_(70_yr_olds)'!$D142/'LA_Uptake_(70_yr_olds)'!$C142*100</f>
        <v>34.576672587329782</v>
      </c>
      <c r="F142" s="21"/>
      <c r="G142" s="21"/>
      <c r="I142" s="21"/>
      <c r="J142" s="21"/>
      <c r="L142" s="21"/>
      <c r="M142" s="21"/>
      <c r="O142" s="21"/>
      <c r="P142" s="21"/>
      <c r="R142" s="21"/>
      <c r="S142" s="21"/>
      <c r="U142" s="21"/>
      <c r="V142" s="21"/>
      <c r="X142" s="21"/>
      <c r="Y142" s="21"/>
    </row>
    <row r="143" spans="1:25" x14ac:dyDescent="0.2">
      <c r="A143" t="s">
        <v>599</v>
      </c>
      <c r="B143" t="s">
        <v>600</v>
      </c>
      <c r="C143">
        <v>3554</v>
      </c>
      <c r="D143">
        <v>881</v>
      </c>
      <c r="E143" s="20">
        <f>'LA_Uptake_(70_yr_olds)'!$D143/'LA_Uptake_(70_yr_olds)'!$C143*100</f>
        <v>24.788970174451322</v>
      </c>
      <c r="F143" s="21"/>
      <c r="G143" s="21"/>
      <c r="I143" s="21"/>
      <c r="J143" s="21"/>
      <c r="L143" s="21"/>
      <c r="M143" s="21"/>
      <c r="O143" s="21"/>
      <c r="P143" s="21"/>
      <c r="R143" s="21"/>
      <c r="S143" s="21"/>
      <c r="U143" s="21"/>
      <c r="V143" s="21"/>
      <c r="X143" s="21"/>
      <c r="Y143" s="21"/>
    </row>
    <row r="144" spans="1:25" x14ac:dyDescent="0.2">
      <c r="A144" t="s">
        <v>601</v>
      </c>
      <c r="B144" t="s">
        <v>602</v>
      </c>
      <c r="C144">
        <v>2667</v>
      </c>
      <c r="D144">
        <v>729</v>
      </c>
      <c r="E144" s="20">
        <f>'LA_Uptake_(70_yr_olds)'!$D144/'LA_Uptake_(70_yr_olds)'!$C144*100</f>
        <v>27.334083239595053</v>
      </c>
      <c r="F144" s="21"/>
      <c r="G144" s="21"/>
      <c r="I144" s="21"/>
      <c r="J144" s="21"/>
      <c r="L144" s="21"/>
      <c r="M144" s="21"/>
      <c r="O144" s="21"/>
      <c r="P144" s="21"/>
      <c r="R144" s="21"/>
      <c r="S144" s="21"/>
      <c r="U144" s="21"/>
      <c r="V144" s="21"/>
      <c r="X144" s="21"/>
      <c r="Y144" s="21"/>
    </row>
    <row r="145" spans="1:25" x14ac:dyDescent="0.2">
      <c r="A145" t="s">
        <v>603</v>
      </c>
      <c r="B145" t="s">
        <v>604</v>
      </c>
      <c r="C145">
        <v>4005</v>
      </c>
      <c r="D145">
        <v>949</v>
      </c>
      <c r="E145" s="20">
        <f>'LA_Uptake_(70_yr_olds)'!$D145/'LA_Uptake_(70_yr_olds)'!$C145*100</f>
        <v>23.695380774032458</v>
      </c>
      <c r="F145" s="21"/>
      <c r="G145" s="21"/>
      <c r="I145" s="21"/>
      <c r="J145" s="21"/>
      <c r="L145" s="21"/>
      <c r="M145" s="21"/>
      <c r="O145" s="21"/>
      <c r="P145" s="21"/>
      <c r="R145" s="21"/>
      <c r="S145" s="21"/>
      <c r="U145" s="21"/>
      <c r="V145" s="21"/>
      <c r="X145" s="21"/>
      <c r="Y145" s="21"/>
    </row>
    <row r="146" spans="1:25" x14ac:dyDescent="0.2">
      <c r="A146" t="s">
        <v>605</v>
      </c>
      <c r="B146" t="s">
        <v>606</v>
      </c>
      <c r="C146">
        <v>3041</v>
      </c>
      <c r="D146">
        <v>721</v>
      </c>
      <c r="E146" s="20">
        <f>'LA_Uptake_(70_yr_olds)'!$D146/'LA_Uptake_(70_yr_olds)'!$C146*100</f>
        <v>23.709306149292996</v>
      </c>
      <c r="F146" s="21"/>
      <c r="G146" s="21"/>
      <c r="I146" s="21"/>
      <c r="J146" s="21"/>
      <c r="L146" s="21"/>
      <c r="M146" s="21"/>
      <c r="O146" s="21"/>
      <c r="P146" s="21"/>
      <c r="R146" s="21"/>
      <c r="S146" s="21"/>
      <c r="U146" s="21"/>
      <c r="V146" s="21"/>
      <c r="X146" s="21"/>
      <c r="Y146" s="21"/>
    </row>
    <row r="147" spans="1:25" x14ac:dyDescent="0.2">
      <c r="A147" t="s">
        <v>607</v>
      </c>
      <c r="B147" t="s">
        <v>608</v>
      </c>
      <c r="C147">
        <v>1763</v>
      </c>
      <c r="D147">
        <v>449</v>
      </c>
      <c r="E147" s="20">
        <f>'LA_Uptake_(70_yr_olds)'!$D147/'LA_Uptake_(70_yr_olds)'!$C147*100</f>
        <v>25.467952353942142</v>
      </c>
      <c r="F147" s="21"/>
      <c r="G147" s="21"/>
      <c r="I147" s="21"/>
      <c r="J147" s="21"/>
      <c r="L147" s="21"/>
      <c r="M147" s="21"/>
      <c r="O147" s="21"/>
      <c r="P147" s="21"/>
      <c r="R147" s="21"/>
      <c r="S147" s="21"/>
      <c r="U147" s="21"/>
      <c r="V147" s="21"/>
      <c r="X147" s="21"/>
      <c r="Y147" s="21"/>
    </row>
    <row r="148" spans="1:25" x14ac:dyDescent="0.2">
      <c r="A148" t="s">
        <v>609</v>
      </c>
      <c r="B148" t="s">
        <v>43</v>
      </c>
      <c r="C148">
        <v>2227</v>
      </c>
      <c r="D148">
        <v>732</v>
      </c>
      <c r="E148" s="20">
        <f>'LA_Uptake_(70_yr_olds)'!$D148/'LA_Uptake_(70_yr_olds)'!$C148*100</f>
        <v>32.869330938482264</v>
      </c>
      <c r="F148" s="21"/>
      <c r="G148" s="21"/>
      <c r="I148" s="21"/>
      <c r="J148" s="21"/>
      <c r="L148" s="21"/>
      <c r="M148" s="21"/>
      <c r="O148" s="21"/>
      <c r="P148" s="21"/>
      <c r="R148" s="21"/>
      <c r="S148" s="21"/>
      <c r="U148" s="21"/>
      <c r="V148" s="21"/>
      <c r="X148" s="21"/>
      <c r="Y148" s="21"/>
    </row>
    <row r="149" spans="1:25" x14ac:dyDescent="0.2">
      <c r="A149" t="s">
        <v>610</v>
      </c>
      <c r="B149" t="s">
        <v>611</v>
      </c>
      <c r="C149">
        <v>2584</v>
      </c>
      <c r="D149">
        <v>787</v>
      </c>
      <c r="E149" s="20">
        <f>'LA_Uptake_(70_yr_olds)'!$D149/'LA_Uptake_(70_yr_olds)'!$C149*100</f>
        <v>30.456656346749227</v>
      </c>
      <c r="F149" s="21"/>
      <c r="G149" s="21"/>
      <c r="I149" s="21"/>
      <c r="J149" s="21"/>
      <c r="L149" s="21"/>
      <c r="M149" s="21"/>
      <c r="O149" s="21"/>
      <c r="P149" s="21"/>
      <c r="R149" s="21"/>
      <c r="S149" s="21"/>
      <c r="U149" s="21"/>
      <c r="V149" s="21"/>
      <c r="X149" s="21"/>
      <c r="Y149" s="21"/>
    </row>
    <row r="150" spans="1:25" x14ac:dyDescent="0.2">
      <c r="A150" t="s">
        <v>612</v>
      </c>
      <c r="B150" t="s">
        <v>613</v>
      </c>
      <c r="C150">
        <v>2041</v>
      </c>
      <c r="D150">
        <v>548</v>
      </c>
      <c r="E150" s="20">
        <f>'LA_Uptake_(70_yr_olds)'!$D150/'LA_Uptake_(70_yr_olds)'!$C150*100</f>
        <v>26.849583537481625</v>
      </c>
      <c r="F150" s="21"/>
      <c r="G150" s="21"/>
      <c r="I150" s="21"/>
      <c r="J150" s="21"/>
      <c r="L150" s="21"/>
      <c r="M150" s="21"/>
      <c r="O150" s="21"/>
      <c r="P150" s="21"/>
      <c r="R150" s="21"/>
      <c r="S150" s="21"/>
      <c r="U150" s="21"/>
      <c r="V150" s="21"/>
      <c r="X150" s="21"/>
      <c r="Y150" s="21"/>
    </row>
    <row r="151" spans="1:25" x14ac:dyDescent="0.2">
      <c r="A151" t="s">
        <v>614</v>
      </c>
      <c r="B151" t="s">
        <v>615</v>
      </c>
      <c r="C151">
        <v>1636</v>
      </c>
      <c r="D151">
        <v>456</v>
      </c>
      <c r="E151" s="20">
        <f>'LA_Uptake_(70_yr_olds)'!$D151/'LA_Uptake_(70_yr_olds)'!$C151*100</f>
        <v>27.872860635696821</v>
      </c>
      <c r="F151" s="21"/>
      <c r="G151" s="21"/>
      <c r="I151" s="21"/>
      <c r="J151" s="21"/>
      <c r="L151" s="21"/>
      <c r="M151" s="21"/>
      <c r="O151" s="21"/>
      <c r="P151" s="21"/>
      <c r="R151" s="21"/>
      <c r="S151" s="21"/>
      <c r="U151" s="21"/>
      <c r="V151" s="21"/>
      <c r="X151" s="21"/>
      <c r="Y151" s="21"/>
    </row>
    <row r="152" spans="1:25" x14ac:dyDescent="0.2">
      <c r="A152" t="s">
        <v>616</v>
      </c>
      <c r="B152" t="s">
        <v>617</v>
      </c>
      <c r="C152">
        <v>2198</v>
      </c>
      <c r="D152">
        <v>517</v>
      </c>
      <c r="E152" s="20">
        <f>'LA_Uptake_(70_yr_olds)'!$D152/'LA_Uptake_(70_yr_olds)'!$C152*100</f>
        <v>23.521383075523204</v>
      </c>
      <c r="F152" s="21"/>
      <c r="G152" s="21"/>
      <c r="I152" s="21"/>
      <c r="J152" s="21"/>
      <c r="L152" s="21"/>
      <c r="M152" s="21"/>
      <c r="O152" s="21"/>
      <c r="P152" s="21"/>
      <c r="R152" s="21"/>
      <c r="S152" s="21"/>
      <c r="U152" s="21"/>
      <c r="V152" s="21"/>
      <c r="X152" s="21"/>
      <c r="Y152" s="21"/>
    </row>
    <row r="153" spans="1:25" x14ac:dyDescent="0.2">
      <c r="A153" t="s">
        <v>618</v>
      </c>
      <c r="B153" t="s">
        <v>619</v>
      </c>
      <c r="C153">
        <v>2157</v>
      </c>
      <c r="D153">
        <v>762</v>
      </c>
      <c r="E153" s="20">
        <f>'LA_Uptake_(70_yr_olds)'!$D153/'LA_Uptake_(70_yr_olds)'!$C153*100</f>
        <v>35.326842837273993</v>
      </c>
      <c r="F153" s="21"/>
      <c r="G153" s="21"/>
      <c r="I153" s="21"/>
      <c r="J153" s="21"/>
      <c r="L153" s="21"/>
      <c r="M153" s="21"/>
      <c r="O153" s="21"/>
      <c r="P153" s="21"/>
      <c r="R153" s="21"/>
      <c r="S153" s="21"/>
      <c r="U153" s="21"/>
      <c r="V153" s="21"/>
      <c r="X153" s="21"/>
      <c r="Y153" s="21"/>
    </row>
    <row r="154" spans="1:25" x14ac:dyDescent="0.2">
      <c r="A154" t="s">
        <v>620</v>
      </c>
      <c r="B154" t="s">
        <v>621</v>
      </c>
      <c r="C154">
        <v>2691</v>
      </c>
      <c r="D154">
        <v>716</v>
      </c>
      <c r="E154" s="20">
        <f>'LA_Uptake_(70_yr_olds)'!$D154/'LA_Uptake_(70_yr_olds)'!$C154*100</f>
        <v>26.60720921590487</v>
      </c>
      <c r="F154" s="21"/>
      <c r="G154" s="21"/>
      <c r="I154" s="21"/>
      <c r="J154" s="21"/>
      <c r="L154" s="21"/>
      <c r="M154" s="21"/>
      <c r="O154" s="21"/>
      <c r="P154" s="21"/>
      <c r="R154" s="21"/>
      <c r="S154" s="21"/>
      <c r="U154" s="21"/>
      <c r="V154" s="21"/>
      <c r="X154" s="21"/>
      <c r="Y154" s="21"/>
    </row>
    <row r="155" spans="1:25" x14ac:dyDescent="0.2">
      <c r="A155" t="s">
        <v>622</v>
      </c>
      <c r="B155" t="s">
        <v>623</v>
      </c>
      <c r="C155">
        <v>1518</v>
      </c>
      <c r="D155">
        <v>458</v>
      </c>
      <c r="E155" s="20">
        <f>'LA_Uptake_(70_yr_olds)'!$D155/'LA_Uptake_(70_yr_olds)'!$C155*100</f>
        <v>30.171277997364953</v>
      </c>
      <c r="F155" s="21"/>
      <c r="G155" s="21"/>
      <c r="I155" s="21"/>
      <c r="J155" s="21"/>
      <c r="L155" s="21"/>
      <c r="M155" s="21"/>
      <c r="O155" s="21"/>
      <c r="P155" s="21"/>
      <c r="R155" s="21"/>
      <c r="S155" s="21"/>
      <c r="U155" s="21"/>
      <c r="V155" s="21"/>
      <c r="X155" s="21"/>
      <c r="Y155" s="21"/>
    </row>
    <row r="156" spans="1:25" x14ac:dyDescent="0.2">
      <c r="A156" t="s">
        <v>624</v>
      </c>
      <c r="B156" t="s">
        <v>625</v>
      </c>
      <c r="C156">
        <v>2362</v>
      </c>
      <c r="D156">
        <v>685</v>
      </c>
      <c r="E156" s="20">
        <f>'LA_Uptake_(70_yr_olds)'!$D156/'LA_Uptake_(70_yr_olds)'!$C156*100</f>
        <v>29.000846740050807</v>
      </c>
      <c r="F156" s="21"/>
      <c r="G156" s="21"/>
      <c r="I156" s="21"/>
      <c r="J156" s="21"/>
      <c r="L156" s="21"/>
      <c r="M156" s="21"/>
      <c r="O156" s="21"/>
      <c r="P156" s="21"/>
      <c r="R156" s="21"/>
      <c r="S156" s="21"/>
      <c r="U156" s="21"/>
      <c r="V156" s="21"/>
      <c r="X156" s="21"/>
      <c r="Y156" s="21"/>
    </row>
    <row r="157" spans="1:25" x14ac:dyDescent="0.2">
      <c r="A157" t="s">
        <v>626</v>
      </c>
      <c r="B157" t="s">
        <v>627</v>
      </c>
      <c r="C157">
        <v>1565</v>
      </c>
      <c r="D157">
        <v>453</v>
      </c>
      <c r="E157" s="20">
        <f>'LA_Uptake_(70_yr_olds)'!$D157/'LA_Uptake_(70_yr_olds)'!$C157*100</f>
        <v>28.945686900958467</v>
      </c>
      <c r="F157" s="21"/>
      <c r="G157" s="21"/>
      <c r="I157" s="21"/>
      <c r="J157" s="21"/>
      <c r="L157" s="21"/>
      <c r="M157" s="21"/>
      <c r="O157" s="21"/>
      <c r="P157" s="21"/>
      <c r="R157" s="21"/>
      <c r="S157" s="21"/>
      <c r="U157" s="21"/>
      <c r="V157" s="21"/>
      <c r="X157" s="21"/>
      <c r="Y157" s="21"/>
    </row>
    <row r="158" spans="1:25" ht="15.75" x14ac:dyDescent="0.25">
      <c r="A158" s="13" t="s">
        <v>106</v>
      </c>
      <c r="B158" s="13" t="s">
        <v>106</v>
      </c>
      <c r="C158" s="22">
        <f>SUM(C5:C157)</f>
        <v>131578</v>
      </c>
      <c r="D158" s="22">
        <f>SUM(D5:D157)</f>
        <v>32899</v>
      </c>
      <c r="E158" s="23">
        <f>'LA_Uptake_(70_yr_olds)'!$D158/'LA_Uptake_(70_yr_olds)'!$C158*100</f>
        <v>25.00342002462418</v>
      </c>
      <c r="F158" s="21"/>
      <c r="G158" s="21"/>
      <c r="I158" s="21"/>
      <c r="J158" s="21"/>
      <c r="L158" s="21"/>
      <c r="M158" s="21"/>
      <c r="O158" s="21"/>
      <c r="P158" s="21"/>
      <c r="R158" s="21"/>
      <c r="S158" s="21"/>
      <c r="U158" s="21"/>
      <c r="V158" s="21"/>
      <c r="X158" s="21"/>
      <c r="Y158"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Notes</vt:lpstr>
      <vt:lpstr>Birth_Cohorts_Uptake</vt:lpstr>
      <vt:lpstr>Birth_Cohorts_Coverage</vt:lpstr>
      <vt:lpstr>ICB_Uptake_(65_yr_olds)</vt:lpstr>
      <vt:lpstr>SUBICB_Uptake_(65_yr_olds)</vt:lpstr>
      <vt:lpstr>LA_Uptake_(65_yr_olds)</vt:lpstr>
      <vt:lpstr>ICB_Uptake_(70_yr_olds)</vt:lpstr>
      <vt:lpstr>SUBICB_Uptake_(70_yr_olds)</vt:lpstr>
      <vt:lpstr>LA_Uptake_(70_yr_olds)</vt:lpstr>
      <vt:lpstr>ICB_Coverage</vt:lpstr>
      <vt:lpstr>SUBICB_Coverage</vt:lpstr>
      <vt:lpstr>LA_Coverage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Shingles VC by ICB, LT and LA: Q1 of academic year 2024/25</dc:title>
  <dc:subject/>
  <dc:creator>UKHSA</dc:creator>
  <cp:keywords/>
  <dc:description/>
  <cp:revision/>
  <dcterms:created xsi:type="dcterms:W3CDTF">2022-02-21T13:38:12Z</dcterms:created>
  <dcterms:modified xsi:type="dcterms:W3CDTF">2025-04-24T08:18:54Z</dcterms:modified>
  <cp:category/>
  <cp:contentStatus/>
</cp:coreProperties>
</file>