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BD6FAFE2-C5EC-4696-8D77-FFC8FD9CECBF}"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0" i="18" l="1"/>
  <c r="D381" i="18" s="1"/>
  <c r="E380" i="18"/>
  <c r="E381" i="18" s="1"/>
  <c r="F380" i="18"/>
  <c r="F381" i="18" s="1"/>
  <c r="G380" i="18"/>
  <c r="G381" i="18" s="1"/>
  <c r="H380" i="18"/>
  <c r="H381" i="18" s="1"/>
  <c r="C380" i="18"/>
  <c r="C381"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A14" i="8"/>
  <c r="G14" i="8"/>
  <c r="D14" i="8"/>
  <c r="C14" i="8"/>
  <c r="B14" i="8"/>
  <c r="A5" i="8"/>
  <c r="F14" i="8"/>
  <c r="E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A6" i="8"/>
  <c r="C6" i="8"/>
  <c r="B5" i="8"/>
  <c r="D5" i="8"/>
  <c r="E5" i="8"/>
  <c r="F5" i="8"/>
  <c r="B6" i="8"/>
  <c r="C15" i="8"/>
  <c r="A15" i="8"/>
  <c r="F15" i="8"/>
  <c r="G6" i="8"/>
  <c r="C16" i="8"/>
  <c r="G5" i="8"/>
  <c r="C5" i="8"/>
  <c r="E6" i="8"/>
  <c r="G15" i="8"/>
  <c r="D15" i="8"/>
  <c r="F6" i="8"/>
  <c r="E15" i="8"/>
  <c r="D6" i="8"/>
  <c r="B15"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D16" i="8"/>
  <c r="G7" i="8"/>
  <c r="E7" i="8"/>
  <c r="E16" i="8"/>
  <c r="B7" i="8"/>
  <c r="A7" i="8"/>
  <c r="A16" i="8"/>
  <c r="F16" i="8"/>
  <c r="G16" i="8"/>
  <c r="F7" i="8"/>
  <c r="D7" i="8"/>
  <c r="C7" i="8"/>
  <c r="B16"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C8" i="8"/>
  <c r="B8" i="8"/>
  <c r="D8" i="8"/>
  <c r="E8" i="8"/>
  <c r="A8" i="8"/>
  <c r="G8" i="8"/>
  <c r="F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E9" i="8"/>
  <c r="A11" i="8"/>
  <c r="F9" i="8"/>
  <c r="D9" i="8"/>
  <c r="C9" i="8"/>
  <c r="A9" i="8"/>
  <c r="G9" i="8"/>
  <c r="B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C12" i="8"/>
  <c r="G12" i="8"/>
  <c r="F12" i="8"/>
  <c r="D329" i="18" l="1"/>
  <c r="G330" i="18"/>
  <c r="F330" i="18"/>
  <c r="E329" i="18"/>
  <c r="C331" i="18"/>
  <c r="H329" i="18"/>
  <c r="P30" i="18"/>
  <c r="O30" i="18"/>
  <c r="S30" i="18"/>
  <c r="R30" i="18"/>
  <c r="U30" i="18"/>
  <c r="T30" i="18"/>
  <c r="Q30" i="18"/>
  <c r="M31" i="18"/>
  <c r="N30" i="18"/>
  <c r="E12" i="8"/>
  <c r="B12" i="8"/>
  <c r="D12" i="8"/>
  <c r="B11"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D11" i="8"/>
  <c r="G11" i="8"/>
  <c r="C11" i="8"/>
  <c r="G13" i="8" l="1"/>
  <c r="D13" i="8"/>
  <c r="C13" i="8"/>
  <c r="S33" i="18"/>
  <c r="R33" i="18"/>
  <c r="N33" i="18"/>
  <c r="P33" i="18"/>
  <c r="M34" i="18"/>
  <c r="O33" i="18"/>
  <c r="U33" i="18"/>
  <c r="T33" i="18"/>
  <c r="Q33" i="18"/>
  <c r="M35" i="18" l="1"/>
  <c r="T34" i="18"/>
  <c r="S34" i="18"/>
  <c r="O34" i="18"/>
  <c r="N34" i="18"/>
  <c r="R34" i="18"/>
  <c r="U34" i="18"/>
  <c r="Q34" i="18"/>
  <c r="P34" i="18"/>
  <c r="G18" i="8"/>
  <c r="B18" i="8"/>
  <c r="C18" i="8"/>
  <c r="F18" i="8"/>
  <c r="E18" i="8"/>
  <c r="A18" i="8"/>
  <c r="D18" i="8"/>
  <c r="U35" i="18" l="1"/>
  <c r="M36" i="18"/>
  <c r="T35" i="18"/>
  <c r="P35" i="18"/>
  <c r="S35" i="18"/>
  <c r="Q35" i="18"/>
  <c r="R35" i="18"/>
  <c r="O35" i="18"/>
  <c r="N35" i="18"/>
  <c r="G19" i="8"/>
  <c r="C19" i="8"/>
  <c r="A19" i="8"/>
  <c r="F19" i="8"/>
  <c r="B19" i="8"/>
  <c r="E19" i="8"/>
  <c r="D19" i="8"/>
  <c r="N36" i="18" l="1"/>
  <c r="U36" i="18"/>
  <c r="Q36" i="18"/>
  <c r="O36" i="18"/>
  <c r="T36" i="18"/>
  <c r="S36" i="18"/>
  <c r="R36" i="18"/>
  <c r="P36" i="18"/>
  <c r="A20" i="8"/>
  <c r="B20" i="8"/>
  <c r="D20" i="8"/>
  <c r="G20" i="8"/>
  <c r="F20" i="8"/>
  <c r="C20" i="8"/>
  <c r="E20" i="8"/>
  <c r="B21" i="8" l="1"/>
  <c r="F21" i="8"/>
  <c r="E21" i="8"/>
  <c r="D21" i="8"/>
  <c r="G21" i="8"/>
  <c r="C21" i="8"/>
  <c r="G22" i="8" l="1"/>
  <c r="D22" i="8"/>
  <c r="F22" i="8"/>
  <c r="E22" i="8"/>
  <c r="C22" i="8"/>
  <c r="B22" i="8"/>
</calcChain>
</file>

<file path=xl/sharedStrings.xml><?xml version="1.0" encoding="utf-8"?>
<sst xmlns="http://schemas.openxmlformats.org/spreadsheetml/2006/main" count="1052" uniqueCount="690">
  <si>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</si>
  <si>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</si>
  <si>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</si>
  <si>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</si>
  <si>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</si>
  <si>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</si>
  <si>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</si>
  <si>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</si>
  <si>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</si>
  <si>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</si>
  <si>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</si>
  <si>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</si>
  <si>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</si>
  <si>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</si>
  <si>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</si>
  <si>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</si>
  <si>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</si>
  <si>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</si>
  <si>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</si>
  <si>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</si>
  <si>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</si>
  <si>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</si>
  <si>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</si>
  <si>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</si>
  <si>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</si>
  <si>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</si>
  <si>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</si>
  <si>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</si>
  <si>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</si>
  <si>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</si>
  <si>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</si>
  <si>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</si>
  <si>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</si>
  <si>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</si>
  <si>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</si>
  <si>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</si>
  <si>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</si>
  <si>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</si>
  <si>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</si>
  <si>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</si>
  <si>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</si>
  <si>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</si>
  <si>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</si>
  <si>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</si>
  <si>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</si>
  <si>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</si>
  <si>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</si>
  <si>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</si>
  <si>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</si>
  <si>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</si>
  <si>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</si>
  <si>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</si>
  <si>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</si>
  <si>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</si>
  <si>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</si>
  <si>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</si>
  <si>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</si>
  <si>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</si>
  <si>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</si>
  <si>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</si>
  <si>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</si>
  <si>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</si>
  <si>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</si>
  <si>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</si>
  <si>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</si>
  <si>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</si>
  <si>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</si>
  <si>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</si>
  <si>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</si>
  <si>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</si>
  <si>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</si>
  <si>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</si>
  <si>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</si>
  <si>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</si>
  <si>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</si>
  <si>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</si>
  <si>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</si>
  <si>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</si>
  <si>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</si>
  <si>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</si>
  <si>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</si>
  <si>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</si>
  <si>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</si>
  <si>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</si>
  <si>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</si>
  <si>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</si>
  <si>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</si>
  <si>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</si>
  <si>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</si>
  <si>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</si>
  <si>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</si>
  <si>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</si>
  <si>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</si>
  <si>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</si>
  <si>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</si>
  <si>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</si>
  <si>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</si>
  <si>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</si>
  <si>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</si>
  <si>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</si>
  <si>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</si>
  <si>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</si>
  <si>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</si>
  <si>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</si>
  <si>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</si>
  <si>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</si>
  <si>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</si>
  <si>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</si>
  <si>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</si>
  <si>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</si>
  <si>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</si>
  <si>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</si>
  <si>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</si>
  <si>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</si>
  <si>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</si>
  <si>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</si>
  <si>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</si>
  <si>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</si>
  <si>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</si>
  <si>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</si>
  <si>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</si>
  <si>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</si>
  <si>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</si>
  <si>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</si>
  <si>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</si>
  <si>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</si>
  <si>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</si>
  <si>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</si>
  <si>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</si>
  <si>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</si>
  <si>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</si>
  <si>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</si>
  <si>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</si>
  <si>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</si>
  <si>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</si>
  <si>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</si>
  <si>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</si>
  <si>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</si>
  <si>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</si>
  <si>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</si>
  <si>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</si>
  <si>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</si>
  <si>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</si>
  <si>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</si>
  <si>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</si>
  <si>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</si>
  <si>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</si>
  <si>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</si>
  <si>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</si>
  <si>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</si>
  <si>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</si>
  <si>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</si>
  <si>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</si>
  <si>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</si>
  <si>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</si>
  <si>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</si>
  <si>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</si>
  <si>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</si>
  <si>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</si>
  <si>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</si>
  <si>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</si>
  <si>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</si>
  <si>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</si>
  <si>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</si>
  <si>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</si>
  <si>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</si>
  <si>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</si>
  <si>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</si>
  <si>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</si>
  <si>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</si>
  <si>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</si>
  <si>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</si>
  <si>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</si>
  <si>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</si>
  <si>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</si>
  <si>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</si>
  <si>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</si>
  <si>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</si>
  <si>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</si>
  <si>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</si>
  <si>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</si>
  <si>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</si>
  <si>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</si>
  <si>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</si>
  <si>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</si>
  <si>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</si>
  <si>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</si>
  <si>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</si>
  <si>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</si>
  <si>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</si>
  <si>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</si>
  <si>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</si>
  <si>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</si>
  <si>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</si>
  <si>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</si>
  <si>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</si>
  <si>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</si>
  <si>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</si>
  <si>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</si>
  <si>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</si>
  <si>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</si>
  <si>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</si>
  <si>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</si>
  <si>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</si>
  <si>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</si>
  <si>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</si>
  <si>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</si>
  <si>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</si>
  <si>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</si>
  <si>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</si>
  <si>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</si>
  <si>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</si>
  <si>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</si>
  <si>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</si>
  <si>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</si>
  <si>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</si>
  <si>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</si>
  <si>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</si>
  <si>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</si>
  <si>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</si>
  <si>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</si>
  <si>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</si>
  <si>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</si>
  <si>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</si>
  <si>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</si>
  <si>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</si>
  <si>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</si>
  <si>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</si>
  <si>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</si>
  <si>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</si>
  <si>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</si>
  <si>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</si>
  <si>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</si>
  <si>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</si>
  <si>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</si>
  <si>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</si>
  <si>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</si>
  <si>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</si>
  <si>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</si>
  <si>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</si>
  <si>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</si>
  <si>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</si>
  <si>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</si>
  <si>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</si>
  <si>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</si>
  <si>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</si>
  <si>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</si>
  <si>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</si>
  <si>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</si>
  <si>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</si>
  <si>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</si>
  <si>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</si>
  <si>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</si>
  <si>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</si>
  <si>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</si>
  <si>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</si>
  <si>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</si>
  <si>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</si>
  <si>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</si>
  <si>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</si>
  <si>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</si>
  <si>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</si>
  <si>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</si>
  <si>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</si>
  <si>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</si>
  <si>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</si>
  <si>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</si>
  <si>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</si>
  <si>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</si>
  <si>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</si>
  <si>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</si>
  <si>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</si>
  <si>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</si>
  <si>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</si>
  <si>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</si>
  <si>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</si>
  <si>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</si>
  <si>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</si>
  <si>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</si>
  <si>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</si>
  <si>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</si>
  <si>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</si>
  <si>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</si>
  <si>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</si>
  <si>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</si>
  <si>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</si>
  <si>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</si>
  <si>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</si>
  <si>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</si>
  <si>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</si>
  <si>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</si>
  <si>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</si>
  <si>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</si>
  <si>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</si>
  <si>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</si>
  <si>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</si>
  <si>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</si>
  <si>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</si>
  <si>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</si>
  <si>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</si>
  <si>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</si>
  <si>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</si>
  <si>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</si>
  <si>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</si>
  <si>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</si>
  <si>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</si>
  <si>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</si>
  <si>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</si>
  <si>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</si>
  <si>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</si>
  <si>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</si>
  <si>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</si>
  <si>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</si>
  <si>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</si>
  <si>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</si>
  <si>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</si>
  <si>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</si>
  <si>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</si>
  <si>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</si>
  <si>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</si>
  <si>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</si>
  <si>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</si>
  <si>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</si>
  <si>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</si>
  <si>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</si>
  <si>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</si>
  <si>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</si>
  <si>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</si>
  <si>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</si>
  <si>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</si>
  <si>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</si>
  <si>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</si>
  <si>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</si>
  <si>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</si>
  <si>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</si>
  <si>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</si>
  <si>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</si>
  <si>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</si>
  <si>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</si>
  <si>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</si>
  <si>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</si>
  <si>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</si>
  <si>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</si>
  <si>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</si>
  <si>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</si>
  <si>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</si>
  <si>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</si>
  <si>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</si>
  <si>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</si>
  <si>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</si>
  <si>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</si>
  <si>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</si>
  <si>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</si>
  <si>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</si>
  <si>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</si>
  <si>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</si>
  <si>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</si>
  <si>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</si>
  <si>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</si>
  <si>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</si>
  <si>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</si>
  <si>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</si>
  <si>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</si>
  <si>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</si>
  <si>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</si>
  <si>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</si>
  <si>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</si>
  <si>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</si>
  <si>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</si>
  <si>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</si>
  <si>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</si>
  <si>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</si>
  <si>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</si>
  <si>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</si>
  <si>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</si>
  <si>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</si>
  <si>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</si>
  <si>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</si>
  <si>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</si>
  <si>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</si>
  <si>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</si>
  <si>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</si>
  <si>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</si>
  <si>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</si>
  <si>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</si>
  <si>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</si>
  <si>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</si>
  <si>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</si>
  <si>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</si>
  <si>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</si>
  <si>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</si>
  <si>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</si>
  <si>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</si>
  <si>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</si>
  <si>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</si>
  <si>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</si>
  <si>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</si>
  <si>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</si>
  <si>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</si>
  <si>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</si>
  <si>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</si>
  <si>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</si>
  <si>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</si>
  <si>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</si>
  <si>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</si>
  <si>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</si>
  <si>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</si>
  <si>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</si>
  <si>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</si>
  <si>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</si>
  <si>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</si>
  <si>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</si>
  <si>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</si>
  <si>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</si>
  <si>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</si>
  <si>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</si>
  <si>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</si>
  <si>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</si>
  <si>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</si>
  <si>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</si>
  <si>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</si>
  <si>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</si>
  <si>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</si>
  <si>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</si>
  <si>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</si>
  <si>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</si>
  <si>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</si>
  <si>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</si>
  <si>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</si>
  <si>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</si>
  <si>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</si>
  <si>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</si>
  <si>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</si>
  <si>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</si>
  <si>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</si>
  <si>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</si>
  <si>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</si>
  <si>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</si>
  <si>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</si>
  <si>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</si>
  <si>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</si>
  <si>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</si>
  <si>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</si>
  <si>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</si>
  <si>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</si>
  <si>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</si>
  <si>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</si>
  <si>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</si>
  <si>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</si>
  <si>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</si>
  <si>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</si>
  <si>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</si>
  <si>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</si>
  <si>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</si>
  <si>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</si>
  <si>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</si>
  <si>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</si>
  <si>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</si>
  <si>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</si>
  <si>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</si>
  <si>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</si>
  <si>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</si>
  <si>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</si>
  <si>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</si>
  <si>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</si>
  <si>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</si>
  <si>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</si>
  <si>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</si>
  <si>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</si>
  <si>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</si>
  <si>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</si>
  <si>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</si>
  <si>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</si>
  <si>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</si>
  <si>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</si>
  <si>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</si>
  <si>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</si>
  <si>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</si>
  <si>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</si>
  <si>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</si>
  <si>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</si>
  <si>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</si>
  <si>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</si>
  <si>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</si>
  <si>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</si>
  <si>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</si>
  <si>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</si>
  <si>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</si>
  <si>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</si>
  <si>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</si>
  <si>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</si>
  <si>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</si>
  <si>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</si>
  <si>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</si>
  <si>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</si>
  <si>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</si>
  <si>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</si>
  <si>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</si>
  <si>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</si>
  <si>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</si>
  <si>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</si>
  <si>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</si>
  <si>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</si>
  <si>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</si>
  <si>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</si>
  <si>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</si>
  <si>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</si>
  <si>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</si>
  <si>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</si>
  <si>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</si>
  <si>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</si>
  <si>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</si>
  <si>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</si>
  <si>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</si>
  <si>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</si>
  <si>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</si>
  <si>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</si>
  <si>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</si>
  <si>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</si>
  <si>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</si>
  <si>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</si>
  <si>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</si>
  <si>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</si>
  <si>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</si>
  <si>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</si>
  <si>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</si>
  <si>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</si>
  <si>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</si>
  <si>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</si>
  <si>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</si>
  <si>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</si>
  <si>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</si>
  <si>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</si>
  <si>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</si>
  <si>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</si>
  <si>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</si>
  <si>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</si>
  <si>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</si>
  <si>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</si>
  <si>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</si>
  <si>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</si>
  <si>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</si>
  <si>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</si>
  <si>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</si>
  <si>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</si>
  <si>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</si>
  <si>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</si>
  <si>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</si>
  <si>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</si>
  <si>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</si>
  <si>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</si>
  <si>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</si>
  <si>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</si>
  <si>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</si>
  <si>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</si>
  <si>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</si>
  <si>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</si>
  <si>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</si>
  <si>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</si>
  <si>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</si>
  <si>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</si>
  <si>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</si>
  <si>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</si>
  <si>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</si>
  <si>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</si>
  <si>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</si>
  <si>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</si>
  <si>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</si>
  <si>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</si>
  <si>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</si>
  <si>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</si>
  <si>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</si>
  <si>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</si>
  <si>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</si>
  <si>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</si>
  <si>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</si>
  <si>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</si>
  <si>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</si>
  <si>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</si>
  <si>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</si>
  <si>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</si>
  <si>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</si>
  <si>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</si>
  <si>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</si>
  <si>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</si>
  <si>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</si>
  <si>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</si>
  <si>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</si>
  <si>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</si>
  <si>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</si>
  <si>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</si>
  <si>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</si>
  <si>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</si>
  <si>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</si>
  <si>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</si>
  <si>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</si>
  <si>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</si>
  <si>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</si>
  <si>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</si>
  <si>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</si>
  <si>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</si>
  <si>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</si>
  <si>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</si>
  <si>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</si>
  <si>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</si>
  <si>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</si>
  <si>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</si>
  <si>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</si>
  <si>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</si>
  <si>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</si>
  <si>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</si>
  <si>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</si>
  <si>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</si>
  <si>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</si>
  <si>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</si>
  <si>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</si>
  <si>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</si>
  <si>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</si>
  <si>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</si>
  <si>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</si>
  <si>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</si>
  <si>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</si>
  <si>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</si>
  <si>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</si>
  <si>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</si>
  <si>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</si>
  <si>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</si>
  <si>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</si>
  <si>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</si>
  <si>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</si>
  <si>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</si>
  <si>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</si>
  <si>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</si>
  <si>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</si>
  <si>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</si>
  <si>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</si>
  <si>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</si>
  <si>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</si>
  <si>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</si>
  <si>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</si>
  <si>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</si>
  <si>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</si>
  <si>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</si>
  <si>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</si>
  <si>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</si>
  <si>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</si>
  <si>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</si>
  <si>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</si>
  <si>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</si>
  <si>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</si>
  <si>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</si>
  <si>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</si>
  <si>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</si>
  <si>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</si>
  <si>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</si>
  <si>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</si>
  <si>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</si>
  <si>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</si>
  <si>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</si>
  <si>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</si>
  <si>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</si>
  <si>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</si>
  <si>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</si>
  <si>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</si>
  <si>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</si>
  <si>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</si>
  <si>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</si>
  <si>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4 2024 [provisional]</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</si>
  <si>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</si>
  <si>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</si>
  <si>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</si>
  <si>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</si>
  <si>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</si>
  <si>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</si>
  <si>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</si>
  <si>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</si>
  <si>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</si>
  <si>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</si>
  <si>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</si>
  <si>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</si>
  <si>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</si>
  <si>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</si>
  <si>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</si>
  <si>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February 2025 [provisional]</t>
  </si>
  <si>
    <t>January 2025</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</si>
  <si>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</si>
  <si>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r>
      <t xml:space="preserve">This spreadsheet contains monthly data including </t>
    </r>
    <r>
      <rPr>
        <b/>
        <sz val="12"/>
        <color theme="1"/>
        <rFont val="Calibri"/>
        <family val="2"/>
        <scheme val="minor"/>
      </rPr>
      <t>new data for February 2025</t>
    </r>
  </si>
  <si>
    <t>The revisions period is January 2025
Revisions are due to updates from data suppliers or the receipt of data replacing estimates unless otherwise stated</t>
  </si>
  <si>
    <t>Coal production in the three months to February 2025 rose to 33 thousand tonnes, 75 per cent higher than the same period a year earlier but remaining at a historically low level.
With the last large surface mine Ffos-y-Fran closing at the end of November 2023, there is currently no large-scale surface mining in the UK.
In the three months to February 2025, 33 thousand tonnes were produced from deep mines. Deep mined production has been at low levels since December 2015 when the last of the large deep mines closed.
In the three months to February 2025 imports of coal fell to 402 thousand tonnes, 27 per cent lower compared to the same period last year. Exports were down 49 per cent compared to the same period last year.</t>
  </si>
  <si>
    <t>Overall coal supply continues to decline with a fall in imports and exports, and a small rise in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</si>
</sst>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6" fontId="5" fillId="0" borderId="17" xfId="5" applyNumberFormat="1" applyFont="1" applyBorder="1" applyAlignment="1">
      <alignment horizontal="right" vertical="center" wrapText="1"/>
    </xf>
    <xf numFmtId="0" fontId="20" fillId="0" borderId="0" xfId="0" applyFont="1" applyAlignment="1" applyProtection="1">
      <alignment horizontal="left" vertical="top" wrapText="1"/>
      <protection hidden="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4"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6"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686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687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5" t="s">
        <v>689</v>
      </c>
    </row>
    <row r="4" spans="1:1" s="3" customFormat="1" ht="139.5" x14ac:dyDescent="0.35">
      <c r="A4" s="92" t="s">
        <v>688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t="str">
        <f ca="1">INDIRECT(calculation_hide!N13)</f>
        <v>2024 [provisional]</v>
      </c>
      <c r="B9" s="71">
        <f ca="1">INDIRECT(calculation_hide!O13)</f>
        <v>106.5</v>
      </c>
      <c r="C9" s="72">
        <f ca="1">INDIRECT(calculation_hide!P13)</f>
        <v>105.69</v>
      </c>
      <c r="D9" s="72">
        <f ca="1">INDIRECT(calculation_hide!Q13)</f>
        <v>0.81</v>
      </c>
      <c r="E9" s="72">
        <f ca="1">INDIRECT(calculation_hide!R13)</f>
        <v>678.66</v>
      </c>
      <c r="F9" s="72">
        <f ca="1">INDIRECT(calculation_hide!S13)</f>
        <v>1760.09</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-75.339389534883722</v>
      </c>
      <c r="F10" s="77">
        <f t="shared" ca="1" si="0"/>
        <v>-49.461186165707147</v>
      </c>
      <c r="G10" s="79">
        <f t="shared" ca="1" si="0"/>
        <v>48.013358334587949</v>
      </c>
      <c r="J10" s="84"/>
      <c r="K10" s="83"/>
    </row>
    <row r="11" spans="1:14" x14ac:dyDescent="0.35">
      <c r="A11" s="56" t="str">
        <f ca="1">INDIRECT(calculation_hide!N41)</f>
        <v>January - February 2024 [provisional]</v>
      </c>
      <c r="B11" s="71">
        <f ca="1">INDIRECT(calculation_hide!O41)</f>
        <v>13.4</v>
      </c>
      <c r="C11" s="72">
        <f ca="1">INDIRECT(calculation_hide!P41)</f>
        <v>12.59</v>
      </c>
      <c r="D11" s="72">
        <f ca="1">INDIRECT(calculation_hide!Q41)</f>
        <v>0.81</v>
      </c>
      <c r="E11" s="72">
        <f ca="1">INDIRECT(calculation_hide!R41)</f>
        <v>86.78</v>
      </c>
      <c r="F11" s="72">
        <f ca="1">INDIRECT(calculation_hide!S41)</f>
        <v>276.11</v>
      </c>
      <c r="G11" s="73">
        <f ca="1">INDIRECT(calculation_hide!T41)</f>
        <v>189.32999999999998</v>
      </c>
      <c r="I11" s="89"/>
      <c r="J11" s="84"/>
      <c r="K11" s="83"/>
      <c r="L11" s="83"/>
      <c r="M11" s="83"/>
      <c r="N11" s="83"/>
    </row>
    <row r="12" spans="1:14" x14ac:dyDescent="0.35">
      <c r="A12" s="78" t="str">
        <f ca="1">INDIRECT(calculation_hide!N42)</f>
        <v>January - February 2025 [provisional]</v>
      </c>
      <c r="B12" s="71">
        <f ca="1">INDIRECT(calculation_hide!O42)</f>
        <v>22.55</v>
      </c>
      <c r="C12" s="72">
        <f ca="1">INDIRECT(calculation_hide!P42)</f>
        <v>22.55</v>
      </c>
      <c r="D12" s="72">
        <f ca="1">INDIRECT(calculation_hide!Q42)</f>
        <v>0</v>
      </c>
      <c r="E12" s="72">
        <f ca="1">INDIRECT(calculation_hide!R42)</f>
        <v>189.05</v>
      </c>
      <c r="F12" s="72">
        <f ca="1">INDIRECT(calculation_hide!S42)</f>
        <v>281.45999999999998</v>
      </c>
      <c r="G12" s="73">
        <f ca="1">INDIRECT(calculation_hide!T42)</f>
        <v>92.42</v>
      </c>
      <c r="I12" s="89"/>
      <c r="J12" s="84"/>
      <c r="K12" s="83"/>
      <c r="L12" s="83"/>
      <c r="M12" s="83"/>
      <c r="N12" s="83"/>
    </row>
    <row r="13" spans="1:14" x14ac:dyDescent="0.35">
      <c r="A13" s="60" t="s">
        <v>33</v>
      </c>
      <c r="B13" s="81">
        <f ca="1">IF(((B12-B11)/B11)*100&gt;100,"(+)  ",IF(((B12-B11)/B11)*100&lt;-100,"(-)  ",IF(ROUND((((B12-B11)/B11)*100),1)=0,"-  ",((B12-B11)/B11)*100)))</f>
        <v>68.28358208955224</v>
      </c>
      <c r="C13" s="77">
        <f ca="1">IF(((C12-C11)/C11)*100&gt;100,"(+)  ",IF(((C12-C11)/C11)*100&lt;-100,"(-)  ",IF(ROUND((((C12-C11)/C11)*100),1)=0,"-  ",((C12-C11)/C11)*100)))</f>
        <v>79.110405083399527</v>
      </c>
      <c r="D13" s="77">
        <f ca="1">IF(((D12-D11)/D11)*100&gt;100,"(+)  ",IF(((D12-D11)/D11)*100&lt;-100,"(-)  ",IF(ROUND((((D12-D11)/D11)*100),1)=0,"-  ",((D12-D11)/D11)*100)))</f>
        <v>-100</v>
      </c>
      <c r="E13" s="77" t="str">
        <f ca="1">IF(((E12-E11)/E11)*100&gt;100,"(+)  ",IF(((E12-E11)/E11)*100&lt;-100,"(-)  ",IF(ROUND((((E12-E11)/E11)*100),1)=0,"-  ",((E12-E11)/E11)*100)))</f>
        <v xml:space="preserve">(+)  </v>
      </c>
      <c r="F13" s="77">
        <f ca="1">IF(((F12-F11)/F11)*100&gt;100,"(+)  ",IF(((F12-F11)/F11)*100&lt;-100,"(-)  ",IF(ROUND((((F12-F11)/F11)*100),1)=0,"-  ",((F12-F11)/F11)*100)))</f>
        <v>1.9376335518452668</v>
      </c>
      <c r="G13" s="79" t="str">
        <f ca="1">IF(((G12-G11)/G11)*100&gt;100,"(+)  ",IF(((G12-G11)/G11)*100&lt;-50,"(-)  ",IF(ROUND((((G12-G11)/G11)*100),1)=0,"-  ",((G12-G11)/G11)*100)))</f>
        <v xml:space="preserve">(-)  </v>
      </c>
      <c r="I13" s="89"/>
      <c r="J13" s="84"/>
      <c r="K13" s="94"/>
      <c r="L13" s="83"/>
      <c r="M13" s="83"/>
      <c r="N13" s="83"/>
    </row>
    <row r="14" spans="1:14" x14ac:dyDescent="0.35">
      <c r="A14" s="56" t="str">
        <f ca="1">INDIRECT(calculation_hide!N22)</f>
        <v>December 2023</v>
      </c>
      <c r="B14" s="71">
        <f ca="1">INDIRECT(calculation_hide!O22)</f>
        <v>5.44</v>
      </c>
      <c r="C14" s="72">
        <f ca="1">INDIRECT(calculation_hide!P22)</f>
        <v>5.44</v>
      </c>
      <c r="D14" s="72">
        <f ca="1">INDIRECT(calculation_hide!Q22)</f>
        <v>0</v>
      </c>
      <c r="E14" s="72">
        <f ca="1">INDIRECT(calculation_hide!R22)</f>
        <v>235.05</v>
      </c>
      <c r="F14" s="72">
        <f ca="1">INDIRECT(calculation_hide!S22)</f>
        <v>272.98</v>
      </c>
      <c r="G14" s="73">
        <f ca="1">INDIRECT(calculation_hide!T22)</f>
        <v>37.92</v>
      </c>
      <c r="I14" s="89"/>
      <c r="J14" s="84"/>
      <c r="K14" s="83"/>
      <c r="L14" s="83"/>
      <c r="M14" s="83"/>
      <c r="N14" s="83"/>
    </row>
    <row r="15" spans="1:14" x14ac:dyDescent="0.35">
      <c r="A15" s="56" t="str">
        <f ca="1">INDIRECT(calculation_hide!N23)</f>
        <v>January 2024</v>
      </c>
      <c r="B15" s="71">
        <f ca="1">INDIRECT(calculation_hide!O23)</f>
        <v>7.54</v>
      </c>
      <c r="C15" s="72">
        <f ca="1">INDIRECT(calculation_hide!P23)</f>
        <v>6.73</v>
      </c>
      <c r="D15" s="72">
        <f ca="1">INDIRECT(calculation_hide!Q23)</f>
        <v>0.81</v>
      </c>
      <c r="E15" s="72">
        <f ca="1">INDIRECT(calculation_hide!R23)</f>
        <v>-38.880000000000003</v>
      </c>
      <c r="F15" s="72">
        <f ca="1">INDIRECT(calculation_hide!S23)</f>
        <v>71.47</v>
      </c>
      <c r="G15" s="73">
        <f ca="1">INDIRECT(calculation_hide!T23)</f>
        <v>110.35</v>
      </c>
      <c r="I15" s="89"/>
      <c r="J15" s="84"/>
      <c r="K15" s="83"/>
      <c r="L15" s="83"/>
      <c r="M15" s="83"/>
      <c r="N15" s="83"/>
    </row>
    <row r="16" spans="1:14" x14ac:dyDescent="0.35">
      <c r="A16" s="56" t="str">
        <f ca="1">INDIRECT(calculation_hide!N24)</f>
        <v>February 2024</v>
      </c>
      <c r="B16" s="71">
        <f ca="1">INDIRECT(calculation_hide!O24)</f>
        <v>5.86</v>
      </c>
      <c r="C16" s="72">
        <f ca="1">INDIRECT(calculation_hide!P24)</f>
        <v>5.86</v>
      </c>
      <c r="D16" s="72">
        <f ca="1">INDIRECT(calculation_hide!Q24)</f>
        <v>0</v>
      </c>
      <c r="E16" s="72">
        <f ca="1">INDIRECT(calculation_hide!R24)</f>
        <v>125.66</v>
      </c>
      <c r="F16" s="72">
        <f ca="1">INDIRECT(calculation_hide!S24)</f>
        <v>204.64</v>
      </c>
      <c r="G16" s="73">
        <f ca="1">INDIRECT(calculation_hide!T24)</f>
        <v>78.98</v>
      </c>
      <c r="J16" s="84"/>
    </row>
    <row r="17" spans="1:14" x14ac:dyDescent="0.35">
      <c r="A17" s="61" t="s">
        <v>104</v>
      </c>
      <c r="B17" s="74">
        <f ca="1">SUM(B14:B16)</f>
        <v>18.84</v>
      </c>
      <c r="C17" s="75">
        <f t="shared" ref="C17:G17" ca="1" si="1">SUM(C14:C16)</f>
        <v>18.03</v>
      </c>
      <c r="D17" s="75">
        <f t="shared" ca="1" si="1"/>
        <v>0.81</v>
      </c>
      <c r="E17" s="75">
        <f t="shared" ca="1" si="1"/>
        <v>321.83000000000004</v>
      </c>
      <c r="F17" s="75">
        <f t="shared" ca="1" si="1"/>
        <v>549.09</v>
      </c>
      <c r="G17" s="76">
        <f t="shared" ca="1" si="1"/>
        <v>227.25</v>
      </c>
      <c r="I17" s="49"/>
      <c r="J17" s="84"/>
    </row>
    <row r="18" spans="1:14" x14ac:dyDescent="0.35">
      <c r="A18" s="56" t="str">
        <f ca="1">INDIRECT(calculation_hide!N34)</f>
        <v>December 2024</v>
      </c>
      <c r="B18" s="71">
        <f ca="1">INDIRECT(calculation_hide!O34)</f>
        <v>10.44</v>
      </c>
      <c r="C18" s="72">
        <f ca="1">INDIRECT(calculation_hide!P34)</f>
        <v>10.44</v>
      </c>
      <c r="D18" s="72">
        <f ca="1">INDIRECT(calculation_hide!Q34)</f>
        <v>0</v>
      </c>
      <c r="E18" s="72">
        <f ca="1">INDIRECT(calculation_hide!R34)</f>
        <v>96.74</v>
      </c>
      <c r="F18" s="72">
        <f ca="1">INDIRECT(calculation_hide!S34)</f>
        <v>120.44</v>
      </c>
      <c r="G18" s="73">
        <f ca="1">INDIRECT(calculation_hide!T34)</f>
        <v>23.7</v>
      </c>
      <c r="J18" s="84"/>
    </row>
    <row r="19" spans="1:14" x14ac:dyDescent="0.35">
      <c r="A19" s="56" t="str">
        <f ca="1">INDIRECT(calculation_hide!N35)</f>
        <v>January 2025</v>
      </c>
      <c r="B19" s="71">
        <f ca="1">INDIRECT(calculation_hide!O35)</f>
        <v>11.07</v>
      </c>
      <c r="C19" s="72">
        <f ca="1">INDIRECT(calculation_hide!P35)</f>
        <v>11.07</v>
      </c>
      <c r="D19" s="72">
        <f ca="1">INDIRECT(calculation_hide!Q35)</f>
        <v>0</v>
      </c>
      <c r="E19" s="72">
        <f ca="1">INDIRECT(calculation_hide!R35)</f>
        <v>109.15</v>
      </c>
      <c r="F19" s="72">
        <f ca="1">INDIRECT(calculation_hide!S35)</f>
        <v>139.97999999999999</v>
      </c>
      <c r="G19" s="73">
        <f ca="1">INDIRECT(calculation_hide!T35)</f>
        <v>30.84</v>
      </c>
      <c r="I19" s="85"/>
      <c r="J19" s="84"/>
      <c r="K19" s="85"/>
      <c r="L19" s="85"/>
      <c r="M19" s="85"/>
      <c r="N19" s="85"/>
    </row>
    <row r="20" spans="1:14" x14ac:dyDescent="0.35">
      <c r="A20" s="56" t="str">
        <f ca="1">INDIRECT(calculation_hide!N36)</f>
        <v>February 2025 [provisional]</v>
      </c>
      <c r="B20" s="71">
        <f ca="1">INDIRECT(calculation_hide!O36)</f>
        <v>11.48</v>
      </c>
      <c r="C20" s="72">
        <f ca="1">INDIRECT(calculation_hide!P36)</f>
        <v>11.48</v>
      </c>
      <c r="D20" s="72">
        <f ca="1">INDIRECT(calculation_hide!Q36)</f>
        <v>0</v>
      </c>
      <c r="E20" s="72">
        <f ca="1">INDIRECT(calculation_hide!R36)</f>
        <v>79.900000000000006</v>
      </c>
      <c r="F20" s="72">
        <f ca="1">INDIRECT(calculation_hide!S36)</f>
        <v>141.47999999999999</v>
      </c>
      <c r="G20" s="73">
        <f ca="1">INDIRECT(calculation_hide!T36)</f>
        <v>61.58</v>
      </c>
      <c r="J20" s="84"/>
      <c r="K20" s="85"/>
    </row>
    <row r="21" spans="1:14" x14ac:dyDescent="0.35">
      <c r="A21" s="61" t="s">
        <v>104</v>
      </c>
      <c r="B21" s="74">
        <f ca="1">SUM(B18:B20)</f>
        <v>32.989999999999995</v>
      </c>
      <c r="C21" s="75">
        <f t="shared" ref="C21:G21" ca="1" si="2">SUM(C18:C20)</f>
        <v>32.989999999999995</v>
      </c>
      <c r="D21" s="91">
        <f t="shared" ca="1" si="2"/>
        <v>0</v>
      </c>
      <c r="E21" s="75">
        <f t="shared" ca="1" si="2"/>
        <v>285.78999999999996</v>
      </c>
      <c r="F21" s="75">
        <f t="shared" ca="1" si="2"/>
        <v>401.9</v>
      </c>
      <c r="G21" s="76">
        <f t="shared" ca="1" si="2"/>
        <v>116.12</v>
      </c>
      <c r="I21" s="49"/>
      <c r="J21" s="84"/>
      <c r="K21" s="85"/>
    </row>
    <row r="22" spans="1:14" x14ac:dyDescent="0.35">
      <c r="A22" s="60" t="s">
        <v>105</v>
      </c>
      <c r="B22" s="81">
        <f t="shared" ref="B22:F22" ca="1" si="3">IF(((B21-B17)/B17)*100&gt;100,"(+)  ",IF(((B21-B17)/B17)*100&lt;-100,"(-)  ",IF(ROUND((((B21-B17)/B17)*100),1)=0,"-  ",((B21-B17)/B17)*100)))</f>
        <v>75.106157112526517</v>
      </c>
      <c r="C22" s="77">
        <f t="shared" ca="1" si="3"/>
        <v>82.972823072656638</v>
      </c>
      <c r="D22" s="77">
        <f t="shared" ca="1" si="3"/>
        <v>-100</v>
      </c>
      <c r="E22" s="77">
        <f t="shared" ca="1" si="3"/>
        <v>-11.198458813659409</v>
      </c>
      <c r="F22" s="77">
        <f t="shared" ca="1" si="3"/>
        <v>-26.806170208891082</v>
      </c>
      <c r="G22" s="79">
        <f ca="1">IF(((G21-G17)/G17)*100&gt;100,"(+)  ",IF(((G21-G17)/G17)*100&lt;-100,"(-)  ",IF(ROUND((((G21-G17)/G17)*100),1)=0,"-  ",((G21-G17)/G17)*100)))</f>
        <v>-48.902090209020898</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t="s">
        <v>669</v>
      </c>
      <c r="B33" s="49">
        <f>SUM(Quarter!B121:B124)</f>
        <v>106.5</v>
      </c>
      <c r="C33" s="49">
        <f>SUM(Quarter!C121:C124)</f>
        <v>105.69</v>
      </c>
      <c r="D33" s="49">
        <f>SUM(Quarter!D121:D124)</f>
        <v>0.81</v>
      </c>
      <c r="E33" s="49">
        <f>SUM(Quarter!E121:E124)</f>
        <v>678.66</v>
      </c>
      <c r="F33" s="49">
        <f>SUM(Quarter!F121:F124)</f>
        <v>1760.09</v>
      </c>
      <c r="G33" s="54">
        <f>SUM(Quarter!G121:G124)</f>
        <v>1081.43</v>
      </c>
    </row>
    <row r="34" spans="1:7" x14ac:dyDescent="0.35">
      <c r="B34" s="49"/>
    </row>
    <row r="35" spans="1:7" x14ac:dyDescent="0.35">
      <c r="B35" s="83"/>
      <c r="C35" s="93"/>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4"/>
  <sheetViews>
    <sheetView showGridLines="0" zoomScaleNormal="100" workbookViewId="0">
      <pane xSplit="1" ySplit="4" topLeftCell="B117" activePane="bottomRight" state="frozen"/>
      <selection activeCell="A347" sqref="A347"/>
      <selection pane="topRight" activeCell="A347" sqref="A347"/>
      <selection pane="bottomLeft" activeCell="A347" sqref="A347"/>
      <selection pane="bottomRight" activeCell="A117" sqref="A117"/>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663</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668</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667</v>
      </c>
      <c r="B124" s="49">
        <f>SUM(Month!B362:B364)</f>
        <v>37.479999999999997</v>
      </c>
      <c r="C124" s="49">
        <f>SUM(Month!C362:C364)</f>
        <v>37.479999999999997</v>
      </c>
      <c r="D124" s="49">
        <f>SUM(Month!D362:D364)</f>
        <v>0</v>
      </c>
      <c r="E124" s="49">
        <f>SUM(Month!E362:E364)</f>
        <v>72.34</v>
      </c>
      <c r="F124" s="49">
        <f>SUM(Month!F362:F364)</f>
        <v>303.41000000000003</v>
      </c>
      <c r="G124" s="54">
        <f>SUM(Month!G362:G364)</f>
        <v>231.07</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6"/>
  <sheetViews>
    <sheetView showGridLines="0" zoomScaleNormal="100" workbookViewId="0">
      <pane xSplit="1" ySplit="4" topLeftCell="B362" activePane="bottomRight" state="frozen"/>
      <selection activeCell="A4" sqref="A4"/>
      <selection pane="topRight" activeCell="A4" sqref="A4"/>
      <selection pane="bottomLeft" activeCell="A4" sqref="A4"/>
      <selection pane="bottomRight" activeCell="A362" sqref="A362"/>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59.09</v>
      </c>
      <c r="F359" s="49">
        <v>160.29</v>
      </c>
      <c r="G359" s="54">
        <v>101.2</v>
      </c>
    </row>
    <row r="360" spans="1:7" x14ac:dyDescent="0.35">
      <c r="A360" s="80" t="s">
        <v>662</v>
      </c>
      <c r="B360" s="49">
        <v>8.52</v>
      </c>
      <c r="C360" s="49">
        <v>8.52</v>
      </c>
      <c r="D360" s="49">
        <v>0</v>
      </c>
      <c r="E360" s="49">
        <v>110.3</v>
      </c>
      <c r="F360" s="49">
        <v>242.2</v>
      </c>
      <c r="G360" s="54">
        <v>131.9</v>
      </c>
    </row>
    <row r="361" spans="1:7" x14ac:dyDescent="0.35">
      <c r="A361" s="80" t="s">
        <v>664</v>
      </c>
      <c r="B361" s="49">
        <v>12.71</v>
      </c>
      <c r="C361" s="49">
        <v>12.71</v>
      </c>
      <c r="D361" s="49">
        <v>0</v>
      </c>
      <c r="E361" s="49">
        <v>59.62</v>
      </c>
      <c r="F361" s="49">
        <v>238.39</v>
      </c>
      <c r="G361" s="54">
        <v>178.77</v>
      </c>
    </row>
    <row r="362" spans="1:7" x14ac:dyDescent="0.35">
      <c r="A362" s="80" t="s">
        <v>665</v>
      </c>
      <c r="B362" s="49">
        <v>14.83</v>
      </c>
      <c r="C362" s="49">
        <v>14.83</v>
      </c>
      <c r="D362" s="49">
        <v>0</v>
      </c>
      <c r="E362" s="49">
        <v>-23.25</v>
      </c>
      <c r="F362" s="49">
        <v>54.42</v>
      </c>
      <c r="G362" s="54">
        <v>77.67</v>
      </c>
    </row>
    <row r="363" spans="1:7" x14ac:dyDescent="0.35">
      <c r="A363" s="80" t="s">
        <v>666</v>
      </c>
      <c r="B363" s="49">
        <v>12.21</v>
      </c>
      <c r="C363" s="49">
        <v>12.21</v>
      </c>
      <c r="D363" s="49">
        <v>0</v>
      </c>
      <c r="E363" s="49">
        <v>-1.1499999999999999</v>
      </c>
      <c r="F363" s="49">
        <v>128.55000000000001</v>
      </c>
      <c r="G363" s="54">
        <v>129.69999999999999</v>
      </c>
    </row>
    <row r="364" spans="1:7" x14ac:dyDescent="0.35">
      <c r="A364" s="80" t="s">
        <v>682</v>
      </c>
      <c r="B364" s="49">
        <v>10.44</v>
      </c>
      <c r="C364" s="49">
        <v>10.44</v>
      </c>
      <c r="D364" s="49">
        <v>0</v>
      </c>
      <c r="E364" s="49">
        <v>96.74</v>
      </c>
      <c r="F364" s="49">
        <v>120.44</v>
      </c>
      <c r="G364" s="54">
        <v>23.7</v>
      </c>
    </row>
    <row r="365" spans="1:7" x14ac:dyDescent="0.35">
      <c r="A365" s="80" t="s">
        <v>684</v>
      </c>
      <c r="B365" s="49">
        <v>11.07</v>
      </c>
      <c r="C365" s="49">
        <v>11.07</v>
      </c>
      <c r="D365" s="49">
        <v>0</v>
      </c>
      <c r="E365" s="49">
        <v>109.15</v>
      </c>
      <c r="F365" s="49">
        <v>139.97999999999999</v>
      </c>
      <c r="G365" s="54">
        <v>30.84</v>
      </c>
    </row>
    <row r="366" spans="1:7" x14ac:dyDescent="0.35">
      <c r="A366" s="80" t="s">
        <v>683</v>
      </c>
      <c r="B366" s="49">
        <v>11.48</v>
      </c>
      <c r="C366" s="49">
        <v>11.48</v>
      </c>
      <c r="D366" s="49">
        <v>0</v>
      </c>
      <c r="E366" s="49">
        <v>79.900000000000006</v>
      </c>
      <c r="F366" s="49">
        <v>141.47999999999999</v>
      </c>
      <c r="G366" s="54">
        <v>61.58</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A6" workbookViewId="0">
      <selection activeCell="M23" sqref="M23"/>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2</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352</v>
      </c>
      <c r="N22" s="37" t="str">
        <f>$P$18&amp;N$21&amp;$M22</f>
        <v>Month!A352</v>
      </c>
      <c r="O22" s="21" t="str">
        <f t="shared" ref="N22:U36" si="1">$P$18&amp;O$21&amp;$M22</f>
        <v>Month!B352</v>
      </c>
      <c r="P22" s="21" t="str">
        <f t="shared" si="1"/>
        <v>Month!C352</v>
      </c>
      <c r="Q22" s="21" t="str">
        <f t="shared" si="1"/>
        <v>Month!D352</v>
      </c>
      <c r="R22" s="21" t="str">
        <f t="shared" si="1"/>
        <v>Month!E352</v>
      </c>
      <c r="S22" s="21" t="str">
        <f t="shared" si="1"/>
        <v>Month!F352</v>
      </c>
      <c r="T22" s="21" t="str">
        <f t="shared" si="1"/>
        <v>Month!G352</v>
      </c>
      <c r="U22" s="21" t="str">
        <f t="shared" si="1"/>
        <v>Month!H352</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353</v>
      </c>
      <c r="N23" s="21" t="str">
        <f t="shared" si="1"/>
        <v>Month!A353</v>
      </c>
      <c r="O23" s="21" t="str">
        <f t="shared" si="1"/>
        <v>Month!B353</v>
      </c>
      <c r="P23" s="21" t="str">
        <f t="shared" si="1"/>
        <v>Month!C353</v>
      </c>
      <c r="Q23" s="21" t="str">
        <f t="shared" si="1"/>
        <v>Month!D353</v>
      </c>
      <c r="R23" s="21" t="str">
        <f t="shared" si="1"/>
        <v>Month!E353</v>
      </c>
      <c r="S23" s="21" t="str">
        <f t="shared" si="1"/>
        <v>Month!F353</v>
      </c>
      <c r="T23" s="21" t="str">
        <f t="shared" si="1"/>
        <v>Month!G353</v>
      </c>
      <c r="U23" s="21" t="str">
        <f t="shared" si="1"/>
        <v>Month!H353</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354</v>
      </c>
      <c r="N24" s="21" t="str">
        <f t="shared" si="1"/>
        <v>Month!A354</v>
      </c>
      <c r="O24" s="21" t="str">
        <f t="shared" si="1"/>
        <v>Month!B354</v>
      </c>
      <c r="P24" s="21" t="str">
        <f t="shared" si="1"/>
        <v>Month!C354</v>
      </c>
      <c r="Q24" s="21" t="str">
        <f t="shared" si="1"/>
        <v>Month!D354</v>
      </c>
      <c r="R24" s="21" t="str">
        <f t="shared" si="1"/>
        <v>Month!E354</v>
      </c>
      <c r="S24" s="21" t="str">
        <f t="shared" si="1"/>
        <v>Month!F354</v>
      </c>
      <c r="T24" s="21" t="str">
        <f t="shared" si="1"/>
        <v>Month!G354</v>
      </c>
      <c r="U24" s="21" t="str">
        <f t="shared" si="1"/>
        <v>Month!H354</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355</v>
      </c>
      <c r="N25" s="21" t="str">
        <f t="shared" si="1"/>
        <v>Month!A355</v>
      </c>
      <c r="O25" s="21" t="str">
        <f t="shared" si="1"/>
        <v>Month!B355</v>
      </c>
      <c r="P25" s="21" t="str">
        <f t="shared" si="1"/>
        <v>Month!C355</v>
      </c>
      <c r="Q25" s="21" t="str">
        <f t="shared" si="1"/>
        <v>Month!D355</v>
      </c>
      <c r="R25" s="21" t="str">
        <f t="shared" si="1"/>
        <v>Month!E355</v>
      </c>
      <c r="S25" s="21" t="str">
        <f t="shared" si="1"/>
        <v>Month!F355</v>
      </c>
      <c r="T25" s="21" t="str">
        <f t="shared" si="1"/>
        <v>Month!G355</v>
      </c>
      <c r="U25" s="21" t="str">
        <f t="shared" si="1"/>
        <v>Month!H355</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356</v>
      </c>
      <c r="N26" s="21" t="str">
        <f t="shared" si="1"/>
        <v>Month!A356</v>
      </c>
      <c r="O26" s="21" t="str">
        <f t="shared" si="1"/>
        <v>Month!B356</v>
      </c>
      <c r="P26" s="21" t="str">
        <f t="shared" si="1"/>
        <v>Month!C356</v>
      </c>
      <c r="Q26" s="21" t="str">
        <f t="shared" si="1"/>
        <v>Month!D356</v>
      </c>
      <c r="R26" s="21" t="str">
        <f t="shared" si="1"/>
        <v>Month!E356</v>
      </c>
      <c r="S26" s="21" t="str">
        <f t="shared" si="1"/>
        <v>Month!F356</v>
      </c>
      <c r="T26" s="21" t="str">
        <f t="shared" si="1"/>
        <v>Month!G356</v>
      </c>
      <c r="U26" s="21" t="str">
        <f t="shared" si="1"/>
        <v>Month!H356</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357</v>
      </c>
      <c r="N27" s="21" t="str">
        <f t="shared" si="1"/>
        <v>Month!A357</v>
      </c>
      <c r="O27" s="21" t="str">
        <f t="shared" si="1"/>
        <v>Month!B357</v>
      </c>
      <c r="P27" s="21" t="str">
        <f t="shared" si="1"/>
        <v>Month!C357</v>
      </c>
      <c r="Q27" s="21" t="str">
        <f t="shared" si="1"/>
        <v>Month!D357</v>
      </c>
      <c r="R27" s="21" t="str">
        <f t="shared" si="1"/>
        <v>Month!E357</v>
      </c>
      <c r="S27" s="21" t="str">
        <f t="shared" si="1"/>
        <v>Month!F357</v>
      </c>
      <c r="T27" s="21" t="str">
        <f t="shared" si="1"/>
        <v>Month!G357</v>
      </c>
      <c r="U27" s="21" t="str">
        <f t="shared" si="1"/>
        <v>Month!H357</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358</v>
      </c>
      <c r="N28" s="21" t="str">
        <f t="shared" si="1"/>
        <v>Month!A358</v>
      </c>
      <c r="O28" s="21" t="str">
        <f t="shared" si="1"/>
        <v>Month!B358</v>
      </c>
      <c r="P28" s="21" t="str">
        <f t="shared" si="1"/>
        <v>Month!C358</v>
      </c>
      <c r="Q28" s="21" t="str">
        <f t="shared" si="1"/>
        <v>Month!D358</v>
      </c>
      <c r="R28" s="21" t="str">
        <f t="shared" si="1"/>
        <v>Month!E358</v>
      </c>
      <c r="S28" s="21" t="str">
        <f t="shared" si="1"/>
        <v>Month!F358</v>
      </c>
      <c r="T28" s="21" t="str">
        <f t="shared" si="1"/>
        <v>Month!G358</v>
      </c>
      <c r="U28" s="21" t="str">
        <f t="shared" si="1"/>
        <v>Month!H358</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359</v>
      </c>
      <c r="N29" s="21" t="str">
        <f t="shared" si="1"/>
        <v>Month!A359</v>
      </c>
      <c r="O29" s="21" t="str">
        <f t="shared" si="1"/>
        <v>Month!B359</v>
      </c>
      <c r="P29" s="21" t="str">
        <f t="shared" si="1"/>
        <v>Month!C359</v>
      </c>
      <c r="Q29" s="21" t="str">
        <f t="shared" si="1"/>
        <v>Month!D359</v>
      </c>
      <c r="R29" s="21" t="str">
        <f t="shared" si="1"/>
        <v>Month!E359</v>
      </c>
      <c r="S29" s="21" t="str">
        <f t="shared" si="1"/>
        <v>Month!F359</v>
      </c>
      <c r="T29" s="21" t="str">
        <f t="shared" si="1"/>
        <v>Month!G359</v>
      </c>
      <c r="U29" s="21" t="str">
        <f t="shared" si="1"/>
        <v>Month!H359</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360</v>
      </c>
      <c r="N30" s="21" t="str">
        <f t="shared" si="1"/>
        <v>Month!A360</v>
      </c>
      <c r="O30" s="21" t="str">
        <f t="shared" si="1"/>
        <v>Month!B360</v>
      </c>
      <c r="P30" s="21" t="str">
        <f t="shared" si="1"/>
        <v>Month!C360</v>
      </c>
      <c r="Q30" s="21" t="str">
        <f t="shared" si="1"/>
        <v>Month!D360</v>
      </c>
      <c r="R30" s="21" t="str">
        <f t="shared" si="1"/>
        <v>Month!E360</v>
      </c>
      <c r="S30" s="21" t="str">
        <f t="shared" si="1"/>
        <v>Month!F360</v>
      </c>
      <c r="T30" s="21" t="str">
        <f t="shared" si="1"/>
        <v>Month!G360</v>
      </c>
      <c r="U30" s="21" t="str">
        <f t="shared" si="1"/>
        <v>Month!H360</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361</v>
      </c>
      <c r="N31" s="21" t="str">
        <f t="shared" si="1"/>
        <v>Month!A361</v>
      </c>
      <c r="O31" s="21" t="str">
        <f t="shared" si="1"/>
        <v>Month!B361</v>
      </c>
      <c r="P31" s="21" t="str">
        <f t="shared" si="1"/>
        <v>Month!C361</v>
      </c>
      <c r="Q31" s="21" t="str">
        <f t="shared" si="1"/>
        <v>Month!D361</v>
      </c>
      <c r="R31" s="21" t="str">
        <f t="shared" si="1"/>
        <v>Month!E361</v>
      </c>
      <c r="S31" s="21" t="str">
        <f t="shared" si="1"/>
        <v>Month!F361</v>
      </c>
      <c r="T31" s="21" t="str">
        <f t="shared" si="1"/>
        <v>Month!G361</v>
      </c>
      <c r="U31" s="21" t="str">
        <f t="shared" si="1"/>
        <v>Month!H361</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362</v>
      </c>
      <c r="N32" s="21" t="str">
        <f t="shared" si="1"/>
        <v>Month!A362</v>
      </c>
      <c r="O32" s="21" t="str">
        <f t="shared" si="1"/>
        <v>Month!B362</v>
      </c>
      <c r="P32" s="21" t="str">
        <f t="shared" si="1"/>
        <v>Month!C362</v>
      </c>
      <c r="Q32" s="21" t="str">
        <f t="shared" si="1"/>
        <v>Month!D362</v>
      </c>
      <c r="R32" s="21" t="str">
        <f t="shared" si="1"/>
        <v>Month!E362</v>
      </c>
      <c r="S32" s="21" t="str">
        <f t="shared" si="1"/>
        <v>Month!F362</v>
      </c>
      <c r="T32" s="21" t="str">
        <f t="shared" si="1"/>
        <v>Month!G362</v>
      </c>
      <c r="U32" s="21" t="str">
        <f t="shared" si="1"/>
        <v>Month!H362</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363</v>
      </c>
      <c r="N33" s="21" t="str">
        <f t="shared" si="1"/>
        <v>Month!A363</v>
      </c>
      <c r="O33" s="21" t="str">
        <f t="shared" si="1"/>
        <v>Month!B363</v>
      </c>
      <c r="P33" s="21" t="str">
        <f t="shared" si="1"/>
        <v>Month!C363</v>
      </c>
      <c r="Q33" s="21" t="str">
        <f t="shared" si="1"/>
        <v>Month!D363</v>
      </c>
      <c r="R33" s="21" t="str">
        <f t="shared" si="1"/>
        <v>Month!E363</v>
      </c>
      <c r="S33" s="21" t="str">
        <f t="shared" si="1"/>
        <v>Month!F363</v>
      </c>
      <c r="T33" s="21" t="str">
        <f t="shared" si="1"/>
        <v>Month!G363</v>
      </c>
      <c r="U33" s="21" t="str">
        <f t="shared" si="1"/>
        <v>Month!H363</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364</v>
      </c>
      <c r="N34" s="21" t="str">
        <f t="shared" si="1"/>
        <v>Month!A364</v>
      </c>
      <c r="O34" s="21" t="str">
        <f t="shared" si="1"/>
        <v>Month!B364</v>
      </c>
      <c r="P34" s="21" t="str">
        <f t="shared" si="1"/>
        <v>Month!C364</v>
      </c>
      <c r="Q34" s="21" t="str">
        <f t="shared" si="1"/>
        <v>Month!D364</v>
      </c>
      <c r="R34" s="21" t="str">
        <f t="shared" si="1"/>
        <v>Month!E364</v>
      </c>
      <c r="S34" s="21" t="str">
        <f t="shared" si="1"/>
        <v>Month!F364</v>
      </c>
      <c r="T34" s="21" t="str">
        <f t="shared" si="1"/>
        <v>Month!G364</v>
      </c>
      <c r="U34" s="21" t="str">
        <f t="shared" si="1"/>
        <v>Month!H364</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365</v>
      </c>
      <c r="N35" s="21" t="str">
        <f t="shared" si="1"/>
        <v>Month!A365</v>
      </c>
      <c r="O35" s="21" t="str">
        <f t="shared" si="1"/>
        <v>Month!B365</v>
      </c>
      <c r="P35" s="21" t="str">
        <f t="shared" si="1"/>
        <v>Month!C365</v>
      </c>
      <c r="Q35" s="21" t="str">
        <f t="shared" si="1"/>
        <v>Month!D365</v>
      </c>
      <c r="R35" s="21" t="str">
        <f t="shared" si="1"/>
        <v>Month!E365</v>
      </c>
      <c r="S35" s="21" t="str">
        <f t="shared" si="1"/>
        <v>Month!F365</v>
      </c>
      <c r="T35" s="21" t="str">
        <f t="shared" si="1"/>
        <v>Month!G365</v>
      </c>
      <c r="U35" s="21" t="str">
        <f t="shared" si="1"/>
        <v>Month!H365</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366</v>
      </c>
      <c r="N36" s="21" t="str">
        <f t="shared" si="1"/>
        <v>Month!A366</v>
      </c>
      <c r="O36" s="21" t="str">
        <f t="shared" si="1"/>
        <v>Month!B366</v>
      </c>
      <c r="P36" s="21" t="str">
        <f t="shared" si="1"/>
        <v>Month!C366</v>
      </c>
      <c r="Q36" s="21" t="str">
        <f t="shared" si="1"/>
        <v>Month!D366</v>
      </c>
      <c r="R36" s="21" t="str">
        <f t="shared" si="1"/>
        <v>Month!E366</v>
      </c>
      <c r="S36" s="21" t="str">
        <f t="shared" si="1"/>
        <v>Month!F366</v>
      </c>
      <c r="T36" s="21" t="str">
        <f t="shared" si="1"/>
        <v>Month!G366</v>
      </c>
      <c r="U36" s="21" t="str">
        <f t="shared" si="1"/>
        <v>Month!H366</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369</v>
      </c>
      <c r="N41" s="21" t="str">
        <f>$P$39&amp;N$40&amp;$M41</f>
        <v>calculation_hide!b369</v>
      </c>
      <c r="O41" s="21" t="str">
        <f t="shared" ref="O41:T42" si="3">$P$39&amp;O$40&amp;$M41</f>
        <v>calculation_hide!c369</v>
      </c>
      <c r="P41" s="21" t="str">
        <f t="shared" si="3"/>
        <v>calculation_hide!d369</v>
      </c>
      <c r="Q41" s="21" t="str">
        <f>$P$39&amp;Q$40&amp;$M41</f>
        <v>calculation_hide!e369</v>
      </c>
      <c r="R41" s="21" t="str">
        <f>$P$39&amp;R$40&amp;$M41</f>
        <v>calculation_hide!f369</v>
      </c>
      <c r="S41" s="21" t="str">
        <f t="shared" si="3"/>
        <v>calculation_hide!g369</v>
      </c>
      <c r="T41" s="21" t="str">
        <f t="shared" si="3"/>
        <v>calculation_hide!h369</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381</v>
      </c>
      <c r="N42" s="21" t="str">
        <f>$P$39&amp;N$40&amp;$M42</f>
        <v>calculation_hide!b381</v>
      </c>
      <c r="O42" s="21" t="str">
        <f t="shared" si="3"/>
        <v>calculation_hide!c381</v>
      </c>
      <c r="P42" s="21" t="str">
        <f>$P$39&amp;P$40&amp;$M42</f>
        <v>calculation_hide!d381</v>
      </c>
      <c r="Q42" s="21" t="str">
        <f>$P$39&amp;Q$40&amp;$M42</f>
        <v>calculation_hide!e381</v>
      </c>
      <c r="R42" s="21" t="str">
        <f t="shared" si="3"/>
        <v>calculation_hide!f381</v>
      </c>
      <c r="S42" s="21" t="str">
        <f t="shared" si="3"/>
        <v>calculation_hide!g381</v>
      </c>
      <c r="T42" s="21" t="str">
        <f t="shared" si="3"/>
        <v>calculation_hide!h381</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636</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637</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638</v>
      </c>
      <c r="C377" s="22">
        <f>Month!B362+C376</f>
        <v>83.850000000000009</v>
      </c>
      <c r="D377" s="22">
        <f>Month!C362+D376</f>
        <v>83.04</v>
      </c>
      <c r="E377" s="22">
        <f>Month!D362+E376</f>
        <v>0.81</v>
      </c>
      <c r="F377" s="22">
        <f>Month!E362+F376</f>
        <v>583.06999999999994</v>
      </c>
      <c r="G377" s="22">
        <f>Month!F362+G376</f>
        <v>1511.1</v>
      </c>
      <c r="H377" s="22">
        <f>Month!G362+H376</f>
        <v>928.03</v>
      </c>
    </row>
    <row r="378" spans="1:8" x14ac:dyDescent="0.35">
      <c r="A378" s="41">
        <f t="shared" si="10"/>
        <v>2024</v>
      </c>
      <c r="B378" s="70" t="s">
        <v>639</v>
      </c>
      <c r="C378" s="22">
        <f>Month!B363+C377</f>
        <v>96.06</v>
      </c>
      <c r="D378" s="22">
        <f>Month!C363+D377</f>
        <v>95.25</v>
      </c>
      <c r="E378" s="22">
        <f>Month!D363+E377</f>
        <v>0.81</v>
      </c>
      <c r="F378" s="22">
        <f>Month!E363+F377</f>
        <v>581.91999999999996</v>
      </c>
      <c r="G378" s="22">
        <f>Month!F363+G377</f>
        <v>1639.6499999999999</v>
      </c>
      <c r="H378" s="22">
        <f>Month!G363+H377</f>
        <v>1057.73</v>
      </c>
    </row>
    <row r="379" spans="1:8" x14ac:dyDescent="0.35">
      <c r="A379" s="41">
        <f t="shared" si="10"/>
        <v>2024</v>
      </c>
      <c r="B379" s="70" t="s">
        <v>640</v>
      </c>
      <c r="C379" s="22">
        <f>Month!B364+C378</f>
        <v>106.5</v>
      </c>
      <c r="D379" s="22">
        <f>Month!C364+D378</f>
        <v>105.69</v>
      </c>
      <c r="E379" s="22">
        <f>Month!D364+E378</f>
        <v>0.81</v>
      </c>
      <c r="F379" s="22">
        <f>Month!E364+F378</f>
        <v>678.66</v>
      </c>
      <c r="G379" s="22">
        <f>Month!F364+G378</f>
        <v>1760.09</v>
      </c>
      <c r="H379" s="22">
        <f>Month!G364+H378</f>
        <v>1081.43</v>
      </c>
    </row>
    <row r="380" spans="1:8" x14ac:dyDescent="0.35">
      <c r="A380" s="41">
        <v>2025</v>
      </c>
      <c r="B380" s="70" t="s">
        <v>670</v>
      </c>
      <c r="C380" s="22">
        <f>Month!B365</f>
        <v>11.07</v>
      </c>
      <c r="D380" s="22">
        <f>Month!C365</f>
        <v>11.07</v>
      </c>
      <c r="E380" s="22">
        <f>Month!D365</f>
        <v>0</v>
      </c>
      <c r="F380" s="22">
        <f>Month!E365</f>
        <v>109.15</v>
      </c>
      <c r="G380" s="22">
        <f>Month!F365</f>
        <v>139.97999999999999</v>
      </c>
      <c r="H380" s="22">
        <f>Month!G365</f>
        <v>30.84</v>
      </c>
    </row>
    <row r="381" spans="1:8" x14ac:dyDescent="0.35">
      <c r="A381" s="41">
        <f>A380</f>
        <v>2025</v>
      </c>
      <c r="B381" s="70" t="s">
        <v>671</v>
      </c>
      <c r="C381" s="22">
        <f>Month!B366+C380</f>
        <v>22.55</v>
      </c>
      <c r="D381" s="22">
        <f>Month!C366+D380</f>
        <v>22.55</v>
      </c>
      <c r="E381" s="22">
        <f>Month!D366+E380</f>
        <v>0</v>
      </c>
      <c r="F381" s="22">
        <f>Month!E366+F380</f>
        <v>189.05</v>
      </c>
      <c r="G381" s="22">
        <f>Month!F366+G380</f>
        <v>281.45999999999998</v>
      </c>
      <c r="H381" s="22">
        <f>Month!G366+H380</f>
        <v>92.42</v>
      </c>
    </row>
    <row r="382" spans="1:8" x14ac:dyDescent="0.35">
      <c r="A382" s="41">
        <f t="shared" ref="A382:A391" si="11">A381</f>
        <v>2025</v>
      </c>
      <c r="B382" s="70" t="s">
        <v>672</v>
      </c>
      <c r="C382" s="22"/>
      <c r="D382" s="22"/>
      <c r="E382" s="22"/>
      <c r="F382" s="22"/>
      <c r="G382" s="22"/>
      <c r="H382" s="22"/>
    </row>
    <row r="383" spans="1:8" x14ac:dyDescent="0.35">
      <c r="A383" s="41">
        <f t="shared" si="11"/>
        <v>2025</v>
      </c>
      <c r="B383" s="70" t="s">
        <v>673</v>
      </c>
    </row>
    <row r="384" spans="1:8" x14ac:dyDescent="0.35">
      <c r="A384" s="41">
        <f t="shared" si="11"/>
        <v>2025</v>
      </c>
      <c r="B384" s="70" t="s">
        <v>674</v>
      </c>
    </row>
    <row r="385" spans="1:2" x14ac:dyDescent="0.35">
      <c r="A385" s="41">
        <f t="shared" si="11"/>
        <v>2025</v>
      </c>
      <c r="B385" s="70" t="s">
        <v>675</v>
      </c>
    </row>
    <row r="386" spans="1:2" x14ac:dyDescent="0.35">
      <c r="A386" s="41">
        <f t="shared" si="11"/>
        <v>2025</v>
      </c>
      <c r="B386" s="70" t="s">
        <v>676</v>
      </c>
    </row>
    <row r="387" spans="1:2" x14ac:dyDescent="0.35">
      <c r="A387" s="41">
        <f t="shared" si="11"/>
        <v>2025</v>
      </c>
      <c r="B387" s="70" t="s">
        <v>677</v>
      </c>
    </row>
    <row r="388" spans="1:2" x14ac:dyDescent="0.35">
      <c r="A388" s="41">
        <f t="shared" si="11"/>
        <v>2025</v>
      </c>
      <c r="B388" s="70" t="s">
        <v>678</v>
      </c>
    </row>
    <row r="389" spans="1:2" x14ac:dyDescent="0.35">
      <c r="A389" s="41">
        <f t="shared" si="11"/>
        <v>2025</v>
      </c>
      <c r="B389" s="70" t="s">
        <v>679</v>
      </c>
    </row>
    <row r="390" spans="1:2" x14ac:dyDescent="0.35">
      <c r="A390" s="41">
        <f t="shared" si="11"/>
        <v>2025</v>
      </c>
      <c r="B390" s="70" t="s">
        <v>680</v>
      </c>
    </row>
    <row r="391" spans="1:2" x14ac:dyDescent="0.35">
      <c r="A391" s="41">
        <f t="shared" si="11"/>
        <v>2025</v>
      </c>
      <c r="B391" s="70" t="s">
        <v>681</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2025-04-22T14:42:04Z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