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gemma.aronson\Downloads\"/>
    </mc:Choice>
  </mc:AlternateContent>
  <xr:revisionPtr revIDLastSave="0" documentId="8_{D86F008A-1CBA-4E43-9F8F-1A182F489D4F}" xr6:coauthVersionLast="47" xr6:coauthVersionMax="47" xr10:uidLastSave="{00000000-0000-0000-0000-000000000000}"/>
  <bookViews>
    <workbookView xWindow="-110" yWindow="-110" windowWidth="19420" windowHeight="10300" xr2:uid="{9D723287-AC50-4D9D-B725-3438041DB045}"/>
  </bookViews>
  <sheets>
    <sheet name="Introduction" sheetId="2" r:id="rId1"/>
    <sheet name="1 - Personnel Costs" sheetId="1" r:id="rId2"/>
    <sheet name="2 - Non-Personnel Costs" sheetId="6" r:id="rId3"/>
    <sheet name="3 - Summary of Costs" sheetId="7" r:id="rId4"/>
    <sheet name="Claims - Summary (FC use)" sheetId="5" r:id="rId5"/>
    <sheet name="Claims - Invoices (FC use)" sheetId="3" r:id="rId6"/>
    <sheet name="Claims - Timesheets (FC use)" sheetId="4" r:id="rId7"/>
    <sheet name="Version History (FC use only)" sheetId="10" r:id="rId8"/>
    <sheet name="Ref" sheetId="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4" l="1"/>
  <c r="H23" i="3"/>
  <c r="H25" i="6"/>
  <c r="H26" i="6"/>
  <c r="H22" i="6"/>
  <c r="H23" i="6"/>
  <c r="H24" i="6"/>
  <c r="H10" i="1" l="1"/>
  <c r="H11" i="1"/>
  <c r="H12" i="1"/>
  <c r="H13" i="1"/>
  <c r="H14" i="1"/>
  <c r="H15" i="1"/>
  <c r="H7" i="1"/>
  <c r="H8" i="1"/>
  <c r="H9" i="1"/>
  <c r="L13" i="1"/>
  <c r="H6" i="1"/>
  <c r="J6" i="1"/>
  <c r="J7" i="1"/>
  <c r="J8" i="1"/>
  <c r="J9" i="1"/>
  <c r="J10" i="1"/>
  <c r="J11" i="1"/>
  <c r="J12" i="1"/>
  <c r="J13" i="1"/>
  <c r="L9" i="1"/>
  <c r="B6" i="5"/>
  <c r="B7" i="5" s="1"/>
  <c r="B8" i="5" s="1"/>
  <c r="B9" i="5" s="1"/>
  <c r="B10" i="5" s="1"/>
  <c r="B11" i="5" s="1"/>
  <c r="B12" i="5" s="1"/>
  <c r="B13" i="5" s="1"/>
  <c r="B14" i="5" s="1"/>
  <c r="B15" i="5" s="1"/>
  <c r="J7" i="3"/>
  <c r="J8" i="3"/>
  <c r="J9" i="3"/>
  <c r="J10" i="3"/>
  <c r="J11" i="3"/>
  <c r="J12" i="3"/>
  <c r="J13" i="3"/>
  <c r="J14" i="3"/>
  <c r="J15" i="3"/>
  <c r="J16" i="3"/>
  <c r="J17" i="3"/>
  <c r="J18" i="3"/>
  <c r="J19" i="3"/>
  <c r="J20" i="3"/>
  <c r="J21" i="3"/>
  <c r="J22" i="3"/>
  <c r="J6" i="3"/>
  <c r="N7" i="4"/>
  <c r="O7" i="4" s="1"/>
  <c r="N8" i="4"/>
  <c r="O8" i="4" s="1"/>
  <c r="N9" i="4"/>
  <c r="N10" i="4"/>
  <c r="N11" i="4"/>
  <c r="N12" i="4"/>
  <c r="O12" i="4" s="1"/>
  <c r="N13" i="4"/>
  <c r="O13" i="4" s="1"/>
  <c r="N14" i="4"/>
  <c r="O14" i="4" s="1"/>
  <c r="N15" i="4"/>
  <c r="O15" i="4" s="1"/>
  <c r="N16" i="4"/>
  <c r="O16" i="4" s="1"/>
  <c r="N17" i="4"/>
  <c r="N18" i="4"/>
  <c r="N19" i="4"/>
  <c r="O19" i="4" s="1"/>
  <c r="N20" i="4"/>
  <c r="O20" i="4" s="1"/>
  <c r="N21" i="4"/>
  <c r="O21" i="4" s="1"/>
  <c r="N22" i="4"/>
  <c r="O22" i="4" s="1"/>
  <c r="N6" i="4"/>
  <c r="O6" i="4" s="1"/>
  <c r="O9" i="4"/>
  <c r="O17" i="4"/>
  <c r="O10" i="4"/>
  <c r="O11" i="4"/>
  <c r="O18" i="4"/>
  <c r="C10" i="7"/>
  <c r="M36" i="6"/>
  <c r="N36" i="6" s="1"/>
  <c r="M37" i="6"/>
  <c r="N37" i="6" s="1"/>
  <c r="M38" i="6"/>
  <c r="N38" i="6" s="1"/>
  <c r="M39" i="6"/>
  <c r="N39" i="6" s="1"/>
  <c r="M40" i="6"/>
  <c r="N40" i="6" s="1"/>
  <c r="M41" i="6"/>
  <c r="N41" i="6" s="1"/>
  <c r="M42" i="6"/>
  <c r="N42" i="6" s="1"/>
  <c r="M43" i="6"/>
  <c r="N43" i="6" s="1"/>
  <c r="M44" i="6"/>
  <c r="N44" i="6" s="1"/>
  <c r="M45" i="6"/>
  <c r="N45" i="6" s="1"/>
  <c r="M46" i="6"/>
  <c r="N46" i="6" s="1"/>
  <c r="M47" i="6"/>
  <c r="N47" i="6" s="1"/>
  <c r="M48" i="6"/>
  <c r="N48" i="6" s="1"/>
  <c r="M49" i="6"/>
  <c r="N49" i="6" s="1"/>
  <c r="M50" i="6"/>
  <c r="N50" i="6" s="1"/>
  <c r="M51" i="6"/>
  <c r="N51" i="6" s="1"/>
  <c r="M52" i="6"/>
  <c r="N52" i="6" s="1"/>
  <c r="M53" i="6"/>
  <c r="N53" i="6" s="1"/>
  <c r="M54" i="6"/>
  <c r="N54" i="6" s="1"/>
  <c r="M55" i="6"/>
  <c r="N55" i="6" s="1"/>
  <c r="K36" i="6"/>
  <c r="L36" i="6" s="1"/>
  <c r="K37" i="6"/>
  <c r="L37" i="6" s="1"/>
  <c r="K38" i="6"/>
  <c r="L38" i="6" s="1"/>
  <c r="K39" i="6"/>
  <c r="L39" i="6" s="1"/>
  <c r="K40" i="6"/>
  <c r="L40" i="6" s="1"/>
  <c r="K41" i="6"/>
  <c r="L41" i="6" s="1"/>
  <c r="K42" i="6"/>
  <c r="L42" i="6" s="1"/>
  <c r="K43" i="6"/>
  <c r="L43" i="6" s="1"/>
  <c r="K44" i="6"/>
  <c r="L44" i="6" s="1"/>
  <c r="K45" i="6"/>
  <c r="L45" i="6" s="1"/>
  <c r="K46" i="6"/>
  <c r="L46" i="6" s="1"/>
  <c r="K47" i="6"/>
  <c r="L47" i="6" s="1"/>
  <c r="K48" i="6"/>
  <c r="L48" i="6" s="1"/>
  <c r="K49" i="6"/>
  <c r="L49" i="6" s="1"/>
  <c r="K50" i="6"/>
  <c r="L50" i="6" s="1"/>
  <c r="K51" i="6"/>
  <c r="L51" i="6" s="1"/>
  <c r="K52" i="6"/>
  <c r="L52" i="6" s="1"/>
  <c r="K53" i="6"/>
  <c r="L53" i="6" s="1"/>
  <c r="K54" i="6"/>
  <c r="L54" i="6" s="1"/>
  <c r="K55" i="6"/>
  <c r="L55" i="6" s="1"/>
  <c r="I36" i="6"/>
  <c r="J36" i="6" s="1"/>
  <c r="I37" i="6"/>
  <c r="J37" i="6" s="1"/>
  <c r="I38" i="6"/>
  <c r="J38" i="6" s="1"/>
  <c r="I39" i="6"/>
  <c r="J39" i="6" s="1"/>
  <c r="I40" i="6"/>
  <c r="J40" i="6" s="1"/>
  <c r="I41" i="6"/>
  <c r="J41" i="6" s="1"/>
  <c r="I42" i="6"/>
  <c r="J42" i="6" s="1"/>
  <c r="I43" i="6"/>
  <c r="J43" i="6" s="1"/>
  <c r="I44" i="6"/>
  <c r="J44" i="6" s="1"/>
  <c r="I45" i="6"/>
  <c r="J45" i="6" s="1"/>
  <c r="I46" i="6"/>
  <c r="J46" i="6" s="1"/>
  <c r="I47" i="6"/>
  <c r="J47" i="6" s="1"/>
  <c r="I48" i="6"/>
  <c r="J48" i="6" s="1"/>
  <c r="I49" i="6"/>
  <c r="J49" i="6" s="1"/>
  <c r="I50" i="6"/>
  <c r="J50" i="6" s="1"/>
  <c r="I51" i="6"/>
  <c r="J51" i="6" s="1"/>
  <c r="I52" i="6"/>
  <c r="J52" i="6" s="1"/>
  <c r="I53" i="6"/>
  <c r="J53" i="6" s="1"/>
  <c r="I54" i="6"/>
  <c r="J54" i="6" s="1"/>
  <c r="I55" i="6"/>
  <c r="J55" i="6" s="1"/>
  <c r="H36" i="6"/>
  <c r="H37" i="6"/>
  <c r="H38" i="6"/>
  <c r="H39" i="6"/>
  <c r="H40" i="6"/>
  <c r="H41" i="6"/>
  <c r="H42" i="6"/>
  <c r="H43" i="6"/>
  <c r="H44" i="6"/>
  <c r="H45" i="6"/>
  <c r="H46" i="6"/>
  <c r="H47" i="6"/>
  <c r="H48" i="6"/>
  <c r="H49" i="6"/>
  <c r="H50" i="6"/>
  <c r="H51" i="6"/>
  <c r="H52" i="6"/>
  <c r="H53" i="6"/>
  <c r="H54" i="6"/>
  <c r="H55" i="6"/>
  <c r="E10" i="7"/>
  <c r="D10" i="7"/>
  <c r="T51" i="1"/>
  <c r="T52" i="1"/>
  <c r="U52" i="1" s="1"/>
  <c r="T53" i="1"/>
  <c r="U53" i="1" s="1"/>
  <c r="T54" i="1"/>
  <c r="T55" i="1"/>
  <c r="R51" i="1"/>
  <c r="S51" i="1" s="1"/>
  <c r="R52" i="1"/>
  <c r="R53" i="1"/>
  <c r="R54" i="1"/>
  <c r="R55" i="1"/>
  <c r="P51" i="1"/>
  <c r="P52" i="1"/>
  <c r="P53" i="1"/>
  <c r="P54" i="1"/>
  <c r="Q54" i="1" s="1"/>
  <c r="P55" i="1"/>
  <c r="O54" i="1"/>
  <c r="O55" i="1"/>
  <c r="N51" i="1"/>
  <c r="O51" i="1" s="1"/>
  <c r="N52" i="1"/>
  <c r="N53" i="1"/>
  <c r="N54" i="1"/>
  <c r="N55" i="1"/>
  <c r="L51" i="1"/>
  <c r="L52" i="1"/>
  <c r="O52" i="1" s="1"/>
  <c r="L53" i="1"/>
  <c r="L54" i="1"/>
  <c r="L55" i="1"/>
  <c r="J51" i="1"/>
  <c r="J52" i="1"/>
  <c r="J53" i="1"/>
  <c r="J54" i="1"/>
  <c r="J55" i="1"/>
  <c r="H51" i="1"/>
  <c r="H52" i="1"/>
  <c r="H53" i="1"/>
  <c r="H54" i="1"/>
  <c r="H55" i="1"/>
  <c r="T36" i="1"/>
  <c r="T37" i="1"/>
  <c r="T38" i="1"/>
  <c r="T39" i="1"/>
  <c r="U39" i="1" s="1"/>
  <c r="T40" i="1"/>
  <c r="T41" i="1"/>
  <c r="T42" i="1"/>
  <c r="T43" i="1"/>
  <c r="T44" i="1"/>
  <c r="T45" i="1"/>
  <c r="T46" i="1"/>
  <c r="T47" i="1"/>
  <c r="U47" i="1" s="1"/>
  <c r="T48" i="1"/>
  <c r="T49" i="1"/>
  <c r="T50" i="1"/>
  <c r="R36" i="1"/>
  <c r="R37" i="1"/>
  <c r="R38" i="1"/>
  <c r="R39" i="1"/>
  <c r="R40" i="1"/>
  <c r="S40" i="1" s="1"/>
  <c r="R41" i="1"/>
  <c r="S41" i="1" s="1"/>
  <c r="R42" i="1"/>
  <c r="R43" i="1"/>
  <c r="R44" i="1"/>
  <c r="R45" i="1"/>
  <c r="R46" i="1"/>
  <c r="R47" i="1"/>
  <c r="R48" i="1"/>
  <c r="S48" i="1" s="1"/>
  <c r="R49" i="1"/>
  <c r="S49" i="1" s="1"/>
  <c r="R50" i="1"/>
  <c r="P36" i="1"/>
  <c r="P37" i="1"/>
  <c r="P38" i="1"/>
  <c r="P39" i="1"/>
  <c r="P40" i="1"/>
  <c r="P41" i="1"/>
  <c r="P42" i="1"/>
  <c r="Q42" i="1" s="1"/>
  <c r="P43" i="1"/>
  <c r="Q43" i="1" s="1"/>
  <c r="P44" i="1"/>
  <c r="P45" i="1"/>
  <c r="P46" i="1"/>
  <c r="P47" i="1"/>
  <c r="P48" i="1"/>
  <c r="P49" i="1"/>
  <c r="P50" i="1"/>
  <c r="Q50" i="1" s="1"/>
  <c r="O36" i="1"/>
  <c r="O37" i="1"/>
  <c r="O42" i="1"/>
  <c r="O44" i="1"/>
  <c r="O45" i="1"/>
  <c r="O50" i="1"/>
  <c r="N36" i="1"/>
  <c r="N37" i="1"/>
  <c r="N38" i="1"/>
  <c r="N39" i="1"/>
  <c r="N40" i="1"/>
  <c r="N41" i="1"/>
  <c r="N42" i="1"/>
  <c r="N43" i="1"/>
  <c r="N44" i="1"/>
  <c r="N45" i="1"/>
  <c r="N46" i="1"/>
  <c r="N47" i="1"/>
  <c r="N48" i="1"/>
  <c r="N49" i="1"/>
  <c r="N50" i="1"/>
  <c r="L36" i="1"/>
  <c r="L37" i="1"/>
  <c r="L38" i="1"/>
  <c r="L39" i="1"/>
  <c r="L40" i="1"/>
  <c r="L41" i="1"/>
  <c r="L42" i="1"/>
  <c r="L43" i="1"/>
  <c r="L44" i="1"/>
  <c r="L45" i="1"/>
  <c r="L46" i="1"/>
  <c r="L47" i="1"/>
  <c r="L48" i="1"/>
  <c r="L49" i="1"/>
  <c r="L50" i="1"/>
  <c r="J36" i="1"/>
  <c r="J37" i="1"/>
  <c r="J38" i="1"/>
  <c r="J39" i="1"/>
  <c r="J40" i="1"/>
  <c r="O40" i="1" s="1"/>
  <c r="J41" i="1"/>
  <c r="O41" i="1" s="1"/>
  <c r="J42" i="1"/>
  <c r="J43" i="1"/>
  <c r="O43" i="1" s="1"/>
  <c r="J44" i="1"/>
  <c r="J45" i="1"/>
  <c r="J46" i="1"/>
  <c r="J47" i="1"/>
  <c r="J48" i="1"/>
  <c r="O48" i="1" s="1"/>
  <c r="J49" i="1"/>
  <c r="O49" i="1" s="1"/>
  <c r="J50" i="1"/>
  <c r="H36" i="1"/>
  <c r="H37" i="1"/>
  <c r="H38" i="1"/>
  <c r="H39" i="1"/>
  <c r="H40" i="1"/>
  <c r="H41" i="1"/>
  <c r="H42" i="1"/>
  <c r="H43" i="1"/>
  <c r="H44" i="1"/>
  <c r="H45" i="1"/>
  <c r="H46" i="1"/>
  <c r="H47" i="1"/>
  <c r="H48" i="1"/>
  <c r="H49" i="1"/>
  <c r="H50" i="1"/>
  <c r="E9" i="7"/>
  <c r="D9" i="7"/>
  <c r="C9" i="7"/>
  <c r="U54" i="1" l="1"/>
  <c r="S38" i="1"/>
  <c r="Q39" i="1"/>
  <c r="S46" i="1"/>
  <c r="U42" i="1"/>
  <c r="Q47" i="1"/>
  <c r="S53" i="1"/>
  <c r="Q44" i="1"/>
  <c r="U50" i="1"/>
  <c r="Q36" i="1"/>
  <c r="S45" i="1"/>
  <c r="Q46" i="1"/>
  <c r="Q38" i="1"/>
  <c r="S37" i="1"/>
  <c r="U44" i="1"/>
  <c r="U36" i="1"/>
  <c r="Q45" i="1"/>
  <c r="Q37" i="1"/>
  <c r="S44" i="1"/>
  <c r="S36" i="1"/>
  <c r="U48" i="1"/>
  <c r="U40" i="1"/>
  <c r="S54" i="1"/>
  <c r="S47" i="1"/>
  <c r="S39" i="1"/>
  <c r="Q51" i="1"/>
  <c r="U41" i="1"/>
  <c r="Q55" i="1"/>
  <c r="U43" i="1"/>
  <c r="U49" i="1"/>
  <c r="Q53" i="1"/>
  <c r="U55" i="1"/>
  <c r="S50" i="1"/>
  <c r="S42" i="1"/>
  <c r="S43" i="1"/>
  <c r="Q52" i="1"/>
  <c r="U46" i="1"/>
  <c r="U38" i="1"/>
  <c r="U45" i="1"/>
  <c r="U37" i="1"/>
  <c r="S55" i="1"/>
  <c r="O47" i="1"/>
  <c r="O39" i="1"/>
  <c r="O46" i="1"/>
  <c r="O38" i="1"/>
  <c r="S52" i="1"/>
  <c r="Q49" i="1"/>
  <c r="Q41" i="1"/>
  <c r="O53" i="1"/>
  <c r="U51" i="1"/>
  <c r="Q48" i="1"/>
  <c r="Q40" i="1"/>
  <c r="E7" i="5"/>
  <c r="E8" i="5"/>
  <c r="E9" i="5"/>
  <c r="E10" i="5"/>
  <c r="E11" i="5"/>
  <c r="E12" i="5"/>
  <c r="E13" i="5"/>
  <c r="E14" i="5"/>
  <c r="E15" i="5"/>
  <c r="E6" i="5"/>
  <c r="D9" i="5"/>
  <c r="D10" i="5"/>
  <c r="D11" i="5"/>
  <c r="D12" i="5"/>
  <c r="D13" i="5"/>
  <c r="D14" i="5"/>
  <c r="D15" i="5"/>
  <c r="D7" i="5"/>
  <c r="D8" i="5"/>
  <c r="D6" i="5"/>
  <c r="T8" i="1"/>
  <c r="T10" i="1"/>
  <c r="T11" i="1"/>
  <c r="T12" i="1"/>
  <c r="T13" i="1"/>
  <c r="T14" i="1"/>
  <c r="T15" i="1"/>
  <c r="T16" i="1"/>
  <c r="T17" i="1"/>
  <c r="T18" i="1"/>
  <c r="T19" i="1"/>
  <c r="T20" i="1"/>
  <c r="T21" i="1"/>
  <c r="T23" i="1"/>
  <c r="T24" i="1"/>
  <c r="T25" i="1"/>
  <c r="T26" i="1"/>
  <c r="T27" i="1"/>
  <c r="T28" i="1"/>
  <c r="T29" i="1"/>
  <c r="T30" i="1"/>
  <c r="T31" i="1"/>
  <c r="T32" i="1"/>
  <c r="T33" i="1"/>
  <c r="T34" i="1"/>
  <c r="T35" i="1"/>
  <c r="R8" i="1"/>
  <c r="R10" i="1"/>
  <c r="R11" i="1"/>
  <c r="R12" i="1"/>
  <c r="R13" i="1"/>
  <c r="R14" i="1"/>
  <c r="R15" i="1"/>
  <c r="R16" i="1"/>
  <c r="R17" i="1"/>
  <c r="R18" i="1"/>
  <c r="R19" i="1"/>
  <c r="R20" i="1"/>
  <c r="R21" i="1"/>
  <c r="R23" i="1"/>
  <c r="R24" i="1"/>
  <c r="R25" i="1"/>
  <c r="R26" i="1"/>
  <c r="R27" i="1"/>
  <c r="R28" i="1"/>
  <c r="R29" i="1"/>
  <c r="R30" i="1"/>
  <c r="R31" i="1"/>
  <c r="R32" i="1"/>
  <c r="R33" i="1"/>
  <c r="R34" i="1"/>
  <c r="R35" i="1"/>
  <c r="P8" i="1"/>
  <c r="P10" i="1"/>
  <c r="P11" i="1"/>
  <c r="P12" i="1"/>
  <c r="P13" i="1"/>
  <c r="P14" i="1"/>
  <c r="P15" i="1"/>
  <c r="P16" i="1"/>
  <c r="P17" i="1"/>
  <c r="P18" i="1"/>
  <c r="P19" i="1"/>
  <c r="P20" i="1"/>
  <c r="P21" i="1"/>
  <c r="P23" i="1"/>
  <c r="P24" i="1"/>
  <c r="P25" i="1"/>
  <c r="P26" i="1"/>
  <c r="P27" i="1"/>
  <c r="P28" i="1"/>
  <c r="P29" i="1"/>
  <c r="P30" i="1"/>
  <c r="P31" i="1"/>
  <c r="P32" i="1"/>
  <c r="P33" i="1"/>
  <c r="P34" i="1"/>
  <c r="P35" i="1"/>
  <c r="C6" i="3"/>
  <c r="C7" i="3"/>
  <c r="I12" i="6" s="1"/>
  <c r="J12" i="6" s="1"/>
  <c r="C8" i="3"/>
  <c r="I18" i="6" s="1"/>
  <c r="J18" i="6" s="1"/>
  <c r="C9" i="3"/>
  <c r="C10" i="3"/>
  <c r="C11" i="3"/>
  <c r="C12" i="3"/>
  <c r="C13" i="3"/>
  <c r="C14" i="3"/>
  <c r="C15" i="3"/>
  <c r="C16" i="3"/>
  <c r="C17" i="3"/>
  <c r="C18" i="3"/>
  <c r="C19" i="3"/>
  <c r="C20" i="3"/>
  <c r="C21" i="3"/>
  <c r="C22" i="3"/>
  <c r="C6" i="4"/>
  <c r="P9" i="1" s="1"/>
  <c r="C7" i="4"/>
  <c r="T7" i="1" s="1"/>
  <c r="C8" i="4"/>
  <c r="C9" i="4"/>
  <c r="C10" i="4"/>
  <c r="C11" i="4"/>
  <c r="C12" i="4"/>
  <c r="C13" i="4"/>
  <c r="C14" i="4"/>
  <c r="C15" i="4"/>
  <c r="C16" i="4"/>
  <c r="C17" i="4"/>
  <c r="C18" i="4"/>
  <c r="C19" i="4"/>
  <c r="C20" i="4"/>
  <c r="C21" i="4"/>
  <c r="C22" i="4"/>
  <c r="I8" i="6"/>
  <c r="J8" i="6" s="1"/>
  <c r="I9" i="6"/>
  <c r="J9" i="6" s="1"/>
  <c r="I10" i="6"/>
  <c r="J10" i="6" s="1"/>
  <c r="I11" i="6"/>
  <c r="J11" i="6" s="1"/>
  <c r="I13" i="6"/>
  <c r="J13" i="6" s="1"/>
  <c r="I14" i="6"/>
  <c r="J14" i="6" s="1"/>
  <c r="I15" i="6"/>
  <c r="J15" i="6" s="1"/>
  <c r="I16" i="6"/>
  <c r="J16" i="6" s="1"/>
  <c r="I17" i="6"/>
  <c r="J17" i="6" s="1"/>
  <c r="I19" i="6"/>
  <c r="J19" i="6" s="1"/>
  <c r="I20" i="6"/>
  <c r="J20" i="6" s="1"/>
  <c r="I21" i="6"/>
  <c r="J21" i="6" s="1"/>
  <c r="I22" i="6"/>
  <c r="J22" i="6" s="1"/>
  <c r="I23" i="6"/>
  <c r="J23" i="6" s="1"/>
  <c r="I24" i="6"/>
  <c r="J24" i="6" s="1"/>
  <c r="I25" i="6"/>
  <c r="J25" i="6" s="1"/>
  <c r="I26" i="6"/>
  <c r="J26" i="6" s="1"/>
  <c r="I27" i="6"/>
  <c r="J27" i="6" s="1"/>
  <c r="I28" i="6"/>
  <c r="J28" i="6" s="1"/>
  <c r="I29" i="6"/>
  <c r="J29" i="6" s="1"/>
  <c r="I30" i="6"/>
  <c r="J30" i="6" s="1"/>
  <c r="I31" i="6"/>
  <c r="J31" i="6" s="1"/>
  <c r="I32" i="6"/>
  <c r="J32" i="6" s="1"/>
  <c r="I33" i="6"/>
  <c r="J33" i="6" s="1"/>
  <c r="I34" i="6"/>
  <c r="J34" i="6" s="1"/>
  <c r="I35" i="6"/>
  <c r="J35" i="6" s="1"/>
  <c r="R22" i="1" l="1"/>
  <c r="T22" i="1"/>
  <c r="P22" i="1"/>
  <c r="E16" i="5"/>
  <c r="D16" i="5"/>
  <c r="P7" i="1"/>
  <c r="R9" i="1"/>
  <c r="R7" i="1"/>
  <c r="T9" i="1"/>
  <c r="I7" i="6" l="1"/>
  <c r="J7" i="6" s="1"/>
  <c r="P6" i="1"/>
  <c r="H6" i="6"/>
  <c r="H7" i="6"/>
  <c r="H8" i="6"/>
  <c r="H9" i="6"/>
  <c r="H10" i="6"/>
  <c r="H11" i="6"/>
  <c r="H12" i="6"/>
  <c r="H13" i="6"/>
  <c r="H14" i="6"/>
  <c r="H15" i="6"/>
  <c r="H16" i="6"/>
  <c r="H17" i="6"/>
  <c r="H18" i="6"/>
  <c r="H19" i="6"/>
  <c r="H20" i="6"/>
  <c r="H21" i="6"/>
  <c r="H27" i="6"/>
  <c r="H28" i="6"/>
  <c r="H29" i="6"/>
  <c r="H30" i="6"/>
  <c r="H31" i="6"/>
  <c r="H32" i="6"/>
  <c r="H33" i="6"/>
  <c r="H34" i="6"/>
  <c r="H35" i="6"/>
  <c r="E11" i="7" l="1"/>
  <c r="D11" i="7"/>
  <c r="E8" i="7"/>
  <c r="E15" i="7" s="1"/>
  <c r="D8" i="7"/>
  <c r="D15" i="7" s="1"/>
  <c r="C11" i="7"/>
  <c r="C8" i="7"/>
  <c r="C15" i="7" s="1"/>
  <c r="D7" i="7"/>
  <c r="E7" i="7"/>
  <c r="C7" i="7"/>
  <c r="F9" i="7" l="1"/>
  <c r="F10" i="7"/>
  <c r="F11" i="7"/>
  <c r="F8" i="7"/>
  <c r="F15" i="7" s="1"/>
  <c r="F7" i="7"/>
  <c r="H16" i="1"/>
  <c r="H17" i="1"/>
  <c r="H18" i="1"/>
  <c r="H19" i="1"/>
  <c r="H20" i="1"/>
  <c r="H21" i="1"/>
  <c r="H22" i="1"/>
  <c r="H23" i="1"/>
  <c r="H24" i="1"/>
  <c r="H25" i="1"/>
  <c r="H26" i="1"/>
  <c r="H27" i="1"/>
  <c r="H28" i="1"/>
  <c r="H29" i="1"/>
  <c r="H30" i="1"/>
  <c r="H31" i="1"/>
  <c r="H32" i="1"/>
  <c r="H33" i="1"/>
  <c r="H34" i="1"/>
  <c r="H35" i="1"/>
  <c r="T6" i="1"/>
  <c r="R6" i="1"/>
  <c r="L8" i="1"/>
  <c r="S8" i="1" s="1"/>
  <c r="M6" i="6"/>
  <c r="M7" i="6"/>
  <c r="N7" i="6" s="1"/>
  <c r="M8" i="6"/>
  <c r="N8" i="6" s="1"/>
  <c r="M9" i="6"/>
  <c r="N9" i="6" s="1"/>
  <c r="M10" i="6"/>
  <c r="N10" i="6" s="1"/>
  <c r="M11" i="6"/>
  <c r="N11" i="6" s="1"/>
  <c r="M12" i="6"/>
  <c r="N12" i="6" s="1"/>
  <c r="M13" i="6"/>
  <c r="N13" i="6" s="1"/>
  <c r="M14" i="6"/>
  <c r="N14" i="6" s="1"/>
  <c r="M15" i="6"/>
  <c r="N15" i="6" s="1"/>
  <c r="M16" i="6"/>
  <c r="N16" i="6" s="1"/>
  <c r="M17" i="6"/>
  <c r="N17" i="6" s="1"/>
  <c r="M18" i="6"/>
  <c r="N18" i="6" s="1"/>
  <c r="M19" i="6"/>
  <c r="N19" i="6" s="1"/>
  <c r="M20" i="6"/>
  <c r="N20" i="6" s="1"/>
  <c r="M21" i="6"/>
  <c r="N21" i="6" s="1"/>
  <c r="M22" i="6"/>
  <c r="N22" i="6" s="1"/>
  <c r="M23" i="6"/>
  <c r="N23" i="6" s="1"/>
  <c r="M24" i="6"/>
  <c r="N24" i="6" s="1"/>
  <c r="M25" i="6"/>
  <c r="N25" i="6" s="1"/>
  <c r="M26" i="6"/>
  <c r="N26" i="6" s="1"/>
  <c r="M27" i="6"/>
  <c r="N27" i="6" s="1"/>
  <c r="M28" i="6"/>
  <c r="N28" i="6" s="1"/>
  <c r="M29" i="6"/>
  <c r="N29" i="6" s="1"/>
  <c r="M30" i="6"/>
  <c r="N30" i="6" s="1"/>
  <c r="M31" i="6"/>
  <c r="N31" i="6" s="1"/>
  <c r="M32" i="6"/>
  <c r="N32" i="6" s="1"/>
  <c r="M33" i="6"/>
  <c r="N33" i="6" s="1"/>
  <c r="M34" i="6"/>
  <c r="N34" i="6" s="1"/>
  <c r="M35" i="6"/>
  <c r="N35" i="6" s="1"/>
  <c r="K6" i="6"/>
  <c r="K7" i="6"/>
  <c r="L7" i="6" s="1"/>
  <c r="K8" i="6"/>
  <c r="L8" i="6" s="1"/>
  <c r="K9" i="6"/>
  <c r="L9" i="6" s="1"/>
  <c r="K10" i="6"/>
  <c r="L10" i="6" s="1"/>
  <c r="K11" i="6"/>
  <c r="L11" i="6" s="1"/>
  <c r="K12" i="6"/>
  <c r="L12" i="6" s="1"/>
  <c r="K13" i="6"/>
  <c r="L13" i="6" s="1"/>
  <c r="K14" i="6"/>
  <c r="L14" i="6" s="1"/>
  <c r="K15" i="6"/>
  <c r="L15" i="6" s="1"/>
  <c r="K16" i="6"/>
  <c r="L16" i="6" s="1"/>
  <c r="K17" i="6"/>
  <c r="L17" i="6" s="1"/>
  <c r="K18" i="6"/>
  <c r="L18" i="6" s="1"/>
  <c r="K19" i="6"/>
  <c r="L19" i="6" s="1"/>
  <c r="K20" i="6"/>
  <c r="L20" i="6" s="1"/>
  <c r="K21" i="6"/>
  <c r="L21" i="6" s="1"/>
  <c r="K22" i="6"/>
  <c r="L22" i="6" s="1"/>
  <c r="K23" i="6"/>
  <c r="L23" i="6" s="1"/>
  <c r="K24" i="6"/>
  <c r="L24" i="6" s="1"/>
  <c r="K25" i="6"/>
  <c r="L25" i="6" s="1"/>
  <c r="K26" i="6"/>
  <c r="L26" i="6" s="1"/>
  <c r="K27" i="6"/>
  <c r="L27" i="6" s="1"/>
  <c r="K28" i="6"/>
  <c r="L28" i="6" s="1"/>
  <c r="K29" i="6"/>
  <c r="L29" i="6" s="1"/>
  <c r="K30" i="6"/>
  <c r="L30" i="6" s="1"/>
  <c r="K31" i="6"/>
  <c r="L31" i="6" s="1"/>
  <c r="K32" i="6"/>
  <c r="L32" i="6" s="1"/>
  <c r="K33" i="6"/>
  <c r="L33" i="6" s="1"/>
  <c r="K34" i="6"/>
  <c r="L34" i="6" s="1"/>
  <c r="K35" i="6"/>
  <c r="L35" i="6" s="1"/>
  <c r="I6" i="6"/>
  <c r="J6" i="6" l="1"/>
  <c r="D19" i="7"/>
  <c r="L6" i="6"/>
  <c r="D20" i="7"/>
  <c r="N6" i="6"/>
  <c r="D21" i="7"/>
  <c r="N6" i="1"/>
  <c r="N7" i="1"/>
  <c r="U7" i="1" s="1"/>
  <c r="N8" i="1"/>
  <c r="U8" i="1" s="1"/>
  <c r="N9" i="1"/>
  <c r="U9" i="1" s="1"/>
  <c r="N10" i="1"/>
  <c r="U10" i="1" s="1"/>
  <c r="N11" i="1"/>
  <c r="U11" i="1" s="1"/>
  <c r="N12" i="1"/>
  <c r="U12" i="1" s="1"/>
  <c r="N13" i="1"/>
  <c r="U13" i="1" s="1"/>
  <c r="N14" i="1"/>
  <c r="U14" i="1" s="1"/>
  <c r="N15" i="1"/>
  <c r="U15" i="1" s="1"/>
  <c r="N16" i="1"/>
  <c r="U16" i="1" s="1"/>
  <c r="N17" i="1"/>
  <c r="U17" i="1" s="1"/>
  <c r="N18" i="1"/>
  <c r="U18" i="1" s="1"/>
  <c r="N19" i="1"/>
  <c r="U19" i="1" s="1"/>
  <c r="N20" i="1"/>
  <c r="U20" i="1" s="1"/>
  <c r="N21" i="1"/>
  <c r="U21" i="1" s="1"/>
  <c r="N22" i="1"/>
  <c r="U22" i="1" s="1"/>
  <c r="N23" i="1"/>
  <c r="U23" i="1" s="1"/>
  <c r="N24" i="1"/>
  <c r="U24" i="1" s="1"/>
  <c r="N25" i="1"/>
  <c r="U25" i="1" s="1"/>
  <c r="N26" i="1"/>
  <c r="U26" i="1" s="1"/>
  <c r="N27" i="1"/>
  <c r="U27" i="1" s="1"/>
  <c r="N28" i="1"/>
  <c r="U28" i="1" s="1"/>
  <c r="N29" i="1"/>
  <c r="U29" i="1" s="1"/>
  <c r="N30" i="1"/>
  <c r="U30" i="1" s="1"/>
  <c r="N31" i="1"/>
  <c r="U31" i="1" s="1"/>
  <c r="N32" i="1"/>
  <c r="U32" i="1" s="1"/>
  <c r="N33" i="1"/>
  <c r="U33" i="1" s="1"/>
  <c r="N34" i="1"/>
  <c r="U34" i="1" s="1"/>
  <c r="N35" i="1"/>
  <c r="U35" i="1" s="1"/>
  <c r="L6" i="1"/>
  <c r="L7" i="1"/>
  <c r="S7" i="1" s="1"/>
  <c r="S9" i="1"/>
  <c r="L10" i="1"/>
  <c r="S10" i="1" s="1"/>
  <c r="L11" i="1"/>
  <c r="S11" i="1" s="1"/>
  <c r="L12" i="1"/>
  <c r="S12" i="1" s="1"/>
  <c r="S13" i="1"/>
  <c r="L14" i="1"/>
  <c r="S14" i="1" s="1"/>
  <c r="L15" i="1"/>
  <c r="S15" i="1" s="1"/>
  <c r="L16" i="1"/>
  <c r="S16" i="1" s="1"/>
  <c r="L17" i="1"/>
  <c r="S17" i="1" s="1"/>
  <c r="L18" i="1"/>
  <c r="S18" i="1" s="1"/>
  <c r="L19" i="1"/>
  <c r="S19" i="1" s="1"/>
  <c r="L20" i="1"/>
  <c r="S20" i="1" s="1"/>
  <c r="L21" i="1"/>
  <c r="S21" i="1" s="1"/>
  <c r="L22" i="1"/>
  <c r="S22" i="1" s="1"/>
  <c r="L23" i="1"/>
  <c r="L24" i="1"/>
  <c r="S24" i="1" s="1"/>
  <c r="L25" i="1"/>
  <c r="S25" i="1" s="1"/>
  <c r="L26" i="1"/>
  <c r="S26" i="1" s="1"/>
  <c r="L27" i="1"/>
  <c r="S27" i="1" s="1"/>
  <c r="L28" i="1"/>
  <c r="S28" i="1" s="1"/>
  <c r="L29" i="1"/>
  <c r="S29" i="1" s="1"/>
  <c r="L30" i="1"/>
  <c r="S30" i="1" s="1"/>
  <c r="L31" i="1"/>
  <c r="S31" i="1" s="1"/>
  <c r="L32" i="1"/>
  <c r="S32" i="1" s="1"/>
  <c r="L33" i="1"/>
  <c r="S33" i="1" s="1"/>
  <c r="L34" i="1"/>
  <c r="S34" i="1" s="1"/>
  <c r="L35" i="1"/>
  <c r="S35" i="1" s="1"/>
  <c r="J14" i="1"/>
  <c r="J15" i="1"/>
  <c r="J16" i="1"/>
  <c r="J17" i="1"/>
  <c r="J18" i="1"/>
  <c r="J19" i="1"/>
  <c r="J20" i="1"/>
  <c r="J21" i="1"/>
  <c r="J22" i="1"/>
  <c r="J23" i="1"/>
  <c r="Q23" i="1" s="1"/>
  <c r="J24" i="1"/>
  <c r="J25" i="1"/>
  <c r="J26" i="1"/>
  <c r="J27" i="1"/>
  <c r="J28" i="1"/>
  <c r="J29" i="1"/>
  <c r="J30" i="1"/>
  <c r="J31" i="1"/>
  <c r="J32" i="1"/>
  <c r="J33" i="1"/>
  <c r="J34" i="1"/>
  <c r="J35" i="1"/>
  <c r="F12" i="5"/>
  <c r="F13" i="5"/>
  <c r="F15" i="5"/>
  <c r="F9" i="5"/>
  <c r="F10" i="5"/>
  <c r="F11" i="5"/>
  <c r="F14" i="5"/>
  <c r="D22" i="7" l="1"/>
  <c r="Q18" i="1"/>
  <c r="O18" i="1"/>
  <c r="Q11" i="1"/>
  <c r="O11" i="1"/>
  <c r="Q33" i="1"/>
  <c r="O33" i="1"/>
  <c r="Q25" i="1"/>
  <c r="O25" i="1"/>
  <c r="Q17" i="1"/>
  <c r="O17" i="1"/>
  <c r="Q28" i="1"/>
  <c r="O28" i="1"/>
  <c r="Q35" i="1"/>
  <c r="O35" i="1"/>
  <c r="Q32" i="1"/>
  <c r="O32" i="1"/>
  <c r="Q16" i="1"/>
  <c r="O16" i="1"/>
  <c r="Q20" i="1"/>
  <c r="O20" i="1"/>
  <c r="Q24" i="1"/>
  <c r="O24" i="1"/>
  <c r="Q31" i="1"/>
  <c r="O31" i="1"/>
  <c r="Q15" i="1"/>
  <c r="O15" i="1"/>
  <c r="Q27" i="1"/>
  <c r="O27" i="1"/>
  <c r="Q34" i="1"/>
  <c r="O34" i="1"/>
  <c r="Q14" i="1"/>
  <c r="O14" i="1"/>
  <c r="Q12" i="1"/>
  <c r="O12" i="1"/>
  <c r="Q19" i="1"/>
  <c r="O19" i="1"/>
  <c r="Q26" i="1"/>
  <c r="O26" i="1"/>
  <c r="Q30" i="1"/>
  <c r="O30" i="1"/>
  <c r="Q22" i="1"/>
  <c r="O22" i="1"/>
  <c r="Q29" i="1"/>
  <c r="O29" i="1"/>
  <c r="Q21" i="1"/>
  <c r="O21" i="1"/>
  <c r="Q13" i="1"/>
  <c r="O13" i="1"/>
  <c r="Q9" i="1"/>
  <c r="O9" i="1"/>
  <c r="Q8" i="1"/>
  <c r="O8" i="1"/>
  <c r="O7" i="1"/>
  <c r="Q7" i="1"/>
  <c r="O6" i="1"/>
  <c r="Q10" i="1"/>
  <c r="O10" i="1"/>
  <c r="S23" i="1"/>
  <c r="O23" i="1"/>
  <c r="C6" i="7"/>
  <c r="C12" i="7" s="1"/>
  <c r="E6" i="7"/>
  <c r="E12" i="7" s="1"/>
  <c r="D6" i="7"/>
  <c r="D12" i="7" s="1"/>
  <c r="Q6" i="1"/>
  <c r="S6" i="1"/>
  <c r="C19" i="7" l="1"/>
  <c r="E21" i="7"/>
  <c r="C21" i="7"/>
  <c r="E20" i="7"/>
  <c r="C20" i="7"/>
  <c r="F6" i="7"/>
  <c r="F12" i="7" s="1"/>
  <c r="E19" i="7"/>
  <c r="F8" i="5"/>
  <c r="E22" i="7" l="1"/>
  <c r="C22" i="7"/>
  <c r="F6" i="5" l="1"/>
  <c r="F7" i="5"/>
  <c r="U6" i="1"/>
  <c r="F16" i="5" l="1"/>
</calcChain>
</file>

<file path=xl/sharedStrings.xml><?xml version="1.0" encoding="utf-8"?>
<sst xmlns="http://schemas.openxmlformats.org/spreadsheetml/2006/main" count="137" uniqueCount="104">
  <si>
    <t>SSG Finance Spreadsheet | Round 4</t>
  </si>
  <si>
    <t>How to complete each tab:</t>
  </si>
  <si>
    <t>1 - Personnel Costs</t>
  </si>
  <si>
    <t>Include rates and costs for internal staff and staff in partner organisations.</t>
  </si>
  <si>
    <t>2 - Non-Personnel Costs</t>
  </si>
  <si>
    <t>Include all other project costs (Materials &amp; Supplies, Works &amp; Services, Equipment and Travel &amp; Subsistence). Where many small costs are likely to be incurred, please try to group these into a single line (for example, 'Travel costs to/from site visits'). If your project involves multiple species, please make it clear which species each item applies to in the 'Item Description' eg. 'Fencing for Acer campestre seed stand planting site'.</t>
  </si>
  <si>
    <t>3 - Summary of Costs</t>
  </si>
  <si>
    <t>This will calculate automatically to show the total grant funding applied for overall and in each financial year. Please check the figures are correct. You will not be able to increase your overall grant funding or move budget between financial years.</t>
  </si>
  <si>
    <t>Personnel costs</t>
  </si>
  <si>
    <t>Grant funding applied for (to be completed by applicant)</t>
  </si>
  <si>
    <t>Grant funding claimed (FC use only)</t>
  </si>
  <si>
    <t>Item ref 🔒</t>
  </si>
  <si>
    <t>Name (if known)</t>
  </si>
  <si>
    <t>Job title</t>
  </si>
  <si>
    <t>Organisation</t>
  </si>
  <si>
    <t>Day rate (£)</t>
  </si>
  <si>
    <t>Hours/day</t>
  </si>
  <si>
    <t>Hourly rate (£)
(AUTO) 🔒</t>
  </si>
  <si>
    <t>FY 25/26
Days</t>
  </si>
  <si>
    <t>FY 25/26
Cost 🔒</t>
  </si>
  <si>
    <t>FY 26/27
Days</t>
  </si>
  <si>
    <t>FY 26/27
Cost 🔒</t>
  </si>
  <si>
    <t>FY 27/28
Days</t>
  </si>
  <si>
    <t>FY 27/28
Cost 🔒</t>
  </si>
  <si>
    <t>TOTAL (£) 🔒</t>
  </si>
  <si>
    <t>Claimed
FY 25/26 🔒</t>
  </si>
  <si>
    <t>Remaining
FY 25/26 🔒</t>
  </si>
  <si>
    <t>Claimed
FY 26/27 🔒</t>
  </si>
  <si>
    <t>Remaining
FY 26/27 🔒</t>
  </si>
  <si>
    <t>Claimed
FY 27/28 🔒</t>
  </si>
  <si>
    <t>Remaining
FY 27/28 🔒</t>
  </si>
  <si>
    <t>Other non-personnel costs</t>
  </si>
  <si>
    <t>Item description</t>
  </si>
  <si>
    <t>Cost type</t>
  </si>
  <si>
    <t>FY 25/26
Cost (£)</t>
  </si>
  <si>
    <t>FY 26/27
Cost (£)</t>
  </si>
  <si>
    <t>FY 27/28
Cost (£)</t>
  </si>
  <si>
    <t>FY 25/26
Claimed 🔒</t>
  </si>
  <si>
    <t>FY25/26
Remaining 🔒</t>
  </si>
  <si>
    <t>FY 26/27
Claimed 🔒</t>
  </si>
  <si>
    <t>FY 26/27
Remaining 🔒</t>
  </si>
  <si>
    <t>FY 27/28
Claimed 🔒</t>
  </si>
  <si>
    <t>FY 27/28
Remaining 🔒</t>
  </si>
  <si>
    <t>Summary of Grant Funding</t>
  </si>
  <si>
    <t>Grant Funding Summary (Auto fills)</t>
  </si>
  <si>
    <t>FY 25/26</t>
  </si>
  <si>
    <t>FY 26/27</t>
  </si>
  <si>
    <t>FY 27/28</t>
  </si>
  <si>
    <t>All FYs</t>
  </si>
  <si>
    <t>Non-personnel costs</t>
  </si>
  <si>
    <t>- Materials &amp; supplies</t>
  </si>
  <si>
    <t>- Works &amp; services</t>
  </si>
  <si>
    <t>- Equipment</t>
  </si>
  <si>
    <t>- Travel &amp; subsistence</t>
  </si>
  <si>
    <t>TOTAL</t>
  </si>
  <si>
    <r>
      <t xml:space="preserve">If you are a </t>
    </r>
    <r>
      <rPr>
        <b/>
        <sz val="11"/>
        <color theme="1"/>
        <rFont val="Calibri"/>
        <family val="2"/>
        <scheme val="minor"/>
      </rPr>
      <t>Local Authority, University or Public Body</t>
    </r>
    <r>
      <rPr>
        <sz val="11"/>
        <color theme="1"/>
        <rFont val="Calibri"/>
        <family val="2"/>
        <scheme val="minor"/>
      </rPr>
      <t>, you should read the Financial Viability guidance on the 'How to complete your application' page and use the values below to determine whether you need to submit additional evidence.</t>
    </r>
  </si>
  <si>
    <t>Value of Capital Costs</t>
  </si>
  <si>
    <t>Summary of Costs Claimed (FC use only)</t>
  </si>
  <si>
    <t>Claim Year</t>
  </si>
  <si>
    <t>Awarded</t>
  </si>
  <si>
    <t>Claimed</t>
  </si>
  <si>
    <t>Remaining</t>
  </si>
  <si>
    <t>Total</t>
  </si>
  <si>
    <t>Claims Summary (FC use only)</t>
  </si>
  <si>
    <t>AUTO🔒</t>
  </si>
  <si>
    <t>MANUAL</t>
  </si>
  <si>
    <t>AUTO 🔒</t>
  </si>
  <si>
    <t>Claim No.</t>
  </si>
  <si>
    <t>Financial Year</t>
  </si>
  <si>
    <t>Invoice Total</t>
  </si>
  <si>
    <t>Timesheet Total</t>
  </si>
  <si>
    <t>Claims Tracker - Invoices (FC use only)</t>
  </si>
  <si>
    <t>COPY FROM SPENDING TRACKER</t>
  </si>
  <si>
    <t>Item Ref</t>
  </si>
  <si>
    <t>Invoice Ref</t>
  </si>
  <si>
    <t>Item Description</t>
  </si>
  <si>
    <t>Invoice Date</t>
  </si>
  <si>
    <t>Amount Claimed (£)</t>
  </si>
  <si>
    <t>Cost on Invoice (£)</t>
  </si>
  <si>
    <t>%  Claimed</t>
  </si>
  <si>
    <t>Claimant Notes</t>
  </si>
  <si>
    <t>AO Notes</t>
  </si>
  <si>
    <t>DA Checked?</t>
  </si>
  <si>
    <t>Claims Tracker - Timesheets (FC use only)</t>
  </si>
  <si>
    <t xml:space="preserve">Staff Member </t>
  </si>
  <si>
    <t>Job Title/Role</t>
  </si>
  <si>
    <t>Activity</t>
  </si>
  <si>
    <t>Date from</t>
  </si>
  <si>
    <t>Date to</t>
  </si>
  <si>
    <t xml:space="preserve">Rate (£) </t>
  </si>
  <si>
    <t>Units (day/hour)</t>
  </si>
  <si>
    <t xml:space="preserve">Quantity </t>
  </si>
  <si>
    <t xml:space="preserve">Amount Claimed (£) </t>
  </si>
  <si>
    <t xml:space="preserve">Total Cost (£) </t>
  </si>
  <si>
    <t>% Claimed</t>
  </si>
  <si>
    <t>Version History (FC use only)</t>
  </si>
  <si>
    <t>Version</t>
  </si>
  <si>
    <t>Date Confirmed</t>
  </si>
  <si>
    <t>Changes</t>
  </si>
  <si>
    <t>Cost types</t>
  </si>
  <si>
    <t>Materials &amp; supplies</t>
  </si>
  <si>
    <t>Works &amp; services</t>
  </si>
  <si>
    <t>Equipment</t>
  </si>
  <si>
    <t>Travel &amp; subsistence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</si>
</sst>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3" x14ac:knownFonts="1">
    <font>
      <sz val="11"/>
      <color theme="1"/>
      <name val="Calibri"/>
      <family val="2"/>
      <scheme val="minor"/>
    </font>
    <font>
      <b/>
      <sz val="11"/>
      <color theme="1"/>
      <name val="Calibri"/>
      <family val="2"/>
      <scheme val="minor"/>
    </font>
    <font>
      <b/>
      <sz val="20"/>
      <color rgb="FF00B050"/>
      <name val="Calibri"/>
      <family val="2"/>
      <scheme val="minor"/>
    </font>
    <font>
      <i/>
      <sz val="11"/>
      <color theme="1"/>
      <name val="Calibri"/>
      <family val="2"/>
      <scheme val="minor"/>
    </font>
    <font>
      <sz val="11"/>
      <color theme="0"/>
      <name val="Calibri"/>
      <family val="2"/>
      <scheme val="minor"/>
    </font>
    <font>
      <b/>
      <sz val="24"/>
      <name val="Calibri"/>
      <family val="2"/>
      <scheme val="minor"/>
    </font>
    <font>
      <sz val="11"/>
      <color theme="1"/>
      <name val="Calibri"/>
      <family val="2"/>
      <scheme val="minor"/>
    </font>
    <font>
      <b/>
      <sz val="14"/>
      <color theme="1"/>
      <name val="Calibri"/>
      <family val="2"/>
      <scheme val="minor"/>
    </font>
    <font>
      <sz val="8"/>
      <name val="Calibri"/>
      <family val="2"/>
      <scheme val="minor"/>
    </font>
    <font>
      <b/>
      <sz val="16"/>
      <color theme="1"/>
      <name val="Calibri"/>
      <family val="2"/>
      <scheme val="minor"/>
    </font>
    <font>
      <b/>
      <sz val="11"/>
      <color theme="0"/>
      <name val="Calibri"/>
      <family val="2"/>
      <scheme val="minor"/>
    </font>
    <font>
      <b/>
      <sz val="12"/>
      <color theme="0"/>
      <name val="Calibri"/>
      <family val="2"/>
      <scheme val="minor"/>
    </font>
    <font>
      <b/>
      <sz val="16"/>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006939"/>
        <bgColor indexed="64"/>
      </patternFill>
    </fill>
    <fill>
      <patternFill patternType="solid">
        <fgColor rgb="FF007390"/>
        <bgColor indexed="64"/>
      </patternFill>
    </fill>
    <fill>
      <patternFill patternType="solid">
        <fgColor rgb="FF862041"/>
        <bgColor indexed="64"/>
      </patternFill>
    </fill>
    <fill>
      <patternFill patternType="solid">
        <fgColor rgb="FFB947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62">
    <xf numFmtId="0" fontId="0" fillId="0" borderId="0" xfId="0"/>
    <xf numFmtId="0" fontId="0" fillId="0" borderId="1" xfId="0" applyBorder="1"/>
    <xf numFmtId="0" fontId="4" fillId="0" borderId="0" xfId="0" applyFont="1"/>
    <xf numFmtId="0" fontId="0" fillId="0" borderId="1" xfId="0" applyBorder="1" applyAlignment="1">
      <alignment wrapText="1"/>
    </xf>
    <xf numFmtId="0" fontId="0" fillId="0" borderId="1" xfId="0" applyBorder="1" applyAlignment="1" applyProtection="1">
      <alignment horizontal="left" wrapText="1"/>
      <protection locked="0"/>
    </xf>
    <xf numFmtId="44" fontId="0" fillId="0" borderId="1" xfId="1" applyFont="1" applyBorder="1" applyAlignment="1" applyProtection="1">
      <alignment horizontal="right"/>
      <protection locked="0"/>
    </xf>
    <xf numFmtId="0" fontId="3" fillId="0" borderId="1" xfId="0" applyFont="1" applyBorder="1" applyAlignment="1" applyProtection="1">
      <alignment horizontal="left" wrapText="1"/>
      <protection locked="0"/>
    </xf>
    <xf numFmtId="0" fontId="0" fillId="0" borderId="0" xfId="0" applyAlignment="1">
      <alignment wrapText="1"/>
    </xf>
    <xf numFmtId="164" fontId="0" fillId="0" borderId="1" xfId="0" applyNumberFormat="1" applyBorder="1" applyAlignment="1" applyProtection="1">
      <alignment horizontal="right"/>
      <protection locked="0"/>
    </xf>
    <xf numFmtId="44" fontId="0" fillId="0" borderId="1" xfId="1" applyFont="1" applyBorder="1" applyAlignment="1" applyProtection="1">
      <alignment horizontal="left" wrapText="1"/>
      <protection locked="0"/>
    </xf>
    <xf numFmtId="44" fontId="6" fillId="2" borderId="1" xfId="1" applyFont="1" applyFill="1" applyBorder="1" applyAlignment="1" applyProtection="1">
      <alignment horizontal="right"/>
    </xf>
    <xf numFmtId="44" fontId="0" fillId="2" borderId="1" xfId="1" applyFont="1" applyFill="1" applyBorder="1" applyAlignment="1" applyProtection="1">
      <alignment horizontal="right"/>
    </xf>
    <xf numFmtId="44" fontId="6" fillId="2" borderId="2" xfId="1" applyFont="1" applyFill="1" applyBorder="1" applyAlignment="1" applyProtection="1">
      <alignment horizontal="right"/>
    </xf>
    <xf numFmtId="44" fontId="0" fillId="0" borderId="1" xfId="1" applyFont="1" applyBorder="1" applyAlignment="1" applyProtection="1">
      <alignment horizontal="right"/>
    </xf>
    <xf numFmtId="2" fontId="0" fillId="0" borderId="6" xfId="0" applyNumberFormat="1" applyBorder="1"/>
    <xf numFmtId="0" fontId="0" fillId="3" borderId="0" xfId="0" applyFill="1"/>
    <xf numFmtId="0" fontId="1" fillId="3" borderId="1" xfId="0" applyFont="1" applyFill="1" applyBorder="1"/>
    <xf numFmtId="44" fontId="1" fillId="3" borderId="1" xfId="1" applyFont="1" applyFill="1" applyBorder="1" applyProtection="1"/>
    <xf numFmtId="44" fontId="1" fillId="3" borderId="1" xfId="0" applyNumberFormat="1" applyFont="1" applyFill="1" applyBorder="1"/>
    <xf numFmtId="0" fontId="0" fillId="3" borderId="1" xfId="0" quotePrefix="1" applyFill="1" applyBorder="1" applyAlignment="1">
      <alignment horizontal="left" wrapText="1"/>
    </xf>
    <xf numFmtId="44" fontId="0" fillId="3" borderId="1" xfId="1" applyFont="1" applyFill="1" applyBorder="1" applyProtection="1"/>
    <xf numFmtId="44" fontId="0" fillId="3" borderId="1" xfId="0" applyNumberFormat="1" applyFill="1" applyBorder="1"/>
    <xf numFmtId="0" fontId="0" fillId="3" borderId="1" xfId="0" applyFill="1" applyBorder="1" applyAlignment="1">
      <alignment horizontal="left"/>
    </xf>
    <xf numFmtId="44" fontId="6" fillId="3" borderId="1" xfId="1" applyFont="1" applyFill="1" applyBorder="1" applyProtection="1"/>
    <xf numFmtId="0" fontId="9" fillId="3" borderId="0" xfId="0" applyFont="1" applyFill="1"/>
    <xf numFmtId="0" fontId="0" fillId="3" borderId="0" xfId="0" applyFill="1" applyAlignment="1">
      <alignment wrapText="1"/>
    </xf>
    <xf numFmtId="0" fontId="0" fillId="3" borderId="0" xfId="0" applyFill="1" applyAlignment="1">
      <alignment horizontal="left" wrapText="1"/>
    </xf>
    <xf numFmtId="0" fontId="7" fillId="3" borderId="0" xfId="0" applyFont="1" applyFill="1" applyAlignment="1">
      <alignment horizontal="left" wrapText="1"/>
    </xf>
    <xf numFmtId="0" fontId="0" fillId="0" borderId="6" xfId="0" applyBorder="1" applyAlignment="1">
      <alignment wrapText="1"/>
    </xf>
    <xf numFmtId="10" fontId="0" fillId="0" borderId="1" xfId="2" applyNumberFormat="1" applyFont="1" applyBorder="1" applyAlignment="1">
      <alignment wrapText="1"/>
    </xf>
    <xf numFmtId="0" fontId="0" fillId="0" borderId="0" xfId="0" applyAlignment="1">
      <alignment horizontal="left" wrapText="1"/>
    </xf>
    <xf numFmtId="0" fontId="0" fillId="3" borderId="0" xfId="0" applyFill="1" applyAlignment="1">
      <alignment vertical="center"/>
    </xf>
    <xf numFmtId="0" fontId="1" fillId="0" borderId="0" xfId="0" applyFont="1"/>
    <xf numFmtId="0" fontId="7" fillId="0" borderId="0" xfId="0" applyFont="1"/>
    <xf numFmtId="0" fontId="0" fillId="0" borderId="4" xfId="0" applyBorder="1" applyAlignment="1" applyProtection="1">
      <alignment horizontal="left" wrapText="1"/>
      <protection locked="0"/>
    </xf>
    <xf numFmtId="0" fontId="0" fillId="4" borderId="0" xfId="0" applyFill="1"/>
    <xf numFmtId="0" fontId="10" fillId="5" borderId="1" xfId="0" applyFont="1" applyFill="1" applyBorder="1" applyAlignment="1">
      <alignment horizontal="left"/>
    </xf>
    <xf numFmtId="0" fontId="10" fillId="8" borderId="1" xfId="0" applyFont="1" applyFill="1" applyBorder="1"/>
    <xf numFmtId="0" fontId="10" fillId="8" borderId="1" xfId="0" applyFont="1" applyFill="1" applyBorder="1" applyAlignment="1">
      <alignment horizontal="left" vertical="center" wrapText="1"/>
    </xf>
    <xf numFmtId="0" fontId="10" fillId="8" borderId="1" xfId="0" applyFont="1" applyFill="1" applyBorder="1" applyAlignment="1">
      <alignment vertical="center" wrapText="1"/>
    </xf>
    <xf numFmtId="0" fontId="10" fillId="7" borderId="1" xfId="0" applyFont="1" applyFill="1" applyBorder="1" applyAlignment="1">
      <alignment vertical="center" wrapText="1"/>
    </xf>
    <xf numFmtId="0" fontId="4" fillId="8" borderId="1" xfId="0" applyFont="1" applyFill="1" applyBorder="1" applyAlignment="1">
      <alignment horizontal="center" wrapText="1"/>
    </xf>
    <xf numFmtId="0" fontId="1" fillId="4" borderId="1" xfId="0" applyFont="1" applyFill="1" applyBorder="1"/>
    <xf numFmtId="44" fontId="1" fillId="4" borderId="1" xfId="1" applyFont="1" applyFill="1" applyBorder="1" applyProtection="1"/>
    <xf numFmtId="0" fontId="10" fillId="5" borderId="5" xfId="0" applyFont="1" applyFill="1" applyBorder="1" applyAlignment="1">
      <alignment vertical="top"/>
    </xf>
    <xf numFmtId="0" fontId="10" fillId="5" borderId="11" xfId="0" applyFont="1" applyFill="1" applyBorder="1" applyAlignment="1">
      <alignment vertical="top" wrapText="1"/>
    </xf>
    <xf numFmtId="0" fontId="0" fillId="3" borderId="1" xfId="0" applyFill="1" applyBorder="1" applyAlignment="1">
      <alignment vertical="center" wrapText="1"/>
    </xf>
    <xf numFmtId="0" fontId="10" fillId="5" borderId="10" xfId="0" applyFont="1" applyFill="1" applyBorder="1" applyAlignment="1">
      <alignment vertical="top"/>
    </xf>
    <xf numFmtId="44" fontId="1" fillId="4" borderId="1" xfId="1" applyFont="1" applyFill="1" applyBorder="1"/>
    <xf numFmtId="0" fontId="5" fillId="0" borderId="0" xfId="0" applyFont="1"/>
    <xf numFmtId="0" fontId="2" fillId="0" borderId="0" xfId="0" applyFont="1"/>
    <xf numFmtId="0" fontId="10" fillId="5" borderId="7" xfId="0" applyFont="1" applyFill="1" applyBorder="1" applyAlignment="1">
      <alignment horizontal="left" vertical="center"/>
    </xf>
    <xf numFmtId="0" fontId="10" fillId="5" borderId="5" xfId="0" applyFont="1" applyFill="1" applyBorder="1" applyAlignment="1">
      <alignment horizontal="left" vertical="center"/>
    </xf>
    <xf numFmtId="0" fontId="10" fillId="5" borderId="5" xfId="0" applyFont="1" applyFill="1" applyBorder="1" applyAlignment="1">
      <alignment horizontal="left" vertical="center" wrapText="1"/>
    </xf>
    <xf numFmtId="0" fontId="10" fillId="8" borderId="5"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7" borderId="2" xfId="0" applyFont="1" applyFill="1" applyBorder="1" applyAlignment="1">
      <alignment horizontal="left" vertical="center" wrapText="1"/>
    </xf>
    <xf numFmtId="44" fontId="0" fillId="0" borderId="1" xfId="1" applyFont="1" applyBorder="1" applyAlignment="1" applyProtection="1">
      <alignment horizontal="left" wrapText="1"/>
    </xf>
    <xf numFmtId="44" fontId="0" fillId="0" borderId="1" xfId="0" applyNumberFormat="1" applyBorder="1" applyAlignment="1">
      <alignment horizontal="right"/>
    </xf>
    <xf numFmtId="44" fontId="0" fillId="0" borderId="4" xfId="1" applyFont="1" applyBorder="1" applyAlignment="1" applyProtection="1">
      <alignment horizontal="left" wrapText="1"/>
    </xf>
    <xf numFmtId="44" fontId="0" fillId="2" borderId="4" xfId="1" applyFont="1" applyFill="1" applyBorder="1" applyAlignment="1" applyProtection="1">
      <alignment horizontal="right"/>
    </xf>
    <xf numFmtId="44" fontId="0" fillId="2" borderId="1" xfId="1" applyFont="1" applyFill="1" applyBorder="1" applyAlignment="1">
      <alignment horizontal="right"/>
    </xf>
    <xf numFmtId="44" fontId="0" fillId="0" borderId="4" xfId="0" applyNumberFormat="1" applyBorder="1" applyAlignment="1">
      <alignment horizontal="right"/>
    </xf>
    <xf numFmtId="44" fontId="0" fillId="2" borderId="1" xfId="0" applyNumberFormat="1" applyFill="1" applyBorder="1" applyAlignment="1">
      <alignment horizontal="right"/>
    </xf>
    <xf numFmtId="44" fontId="0" fillId="2" borderId="4" xfId="0" applyNumberFormat="1" applyFill="1" applyBorder="1" applyAlignment="1">
      <alignment horizontal="right"/>
    </xf>
    <xf numFmtId="44" fontId="0" fillId="0" borderId="4" xfId="1" applyFont="1" applyBorder="1" applyAlignment="1" applyProtection="1">
      <alignment horizontal="left" wrapText="1"/>
      <protection locked="0"/>
    </xf>
    <xf numFmtId="164" fontId="0" fillId="0" borderId="4" xfId="0" applyNumberFormat="1" applyBorder="1" applyAlignment="1" applyProtection="1">
      <alignment horizontal="right"/>
      <protection locked="0"/>
    </xf>
    <xf numFmtId="0" fontId="0" fillId="0" borderId="1" xfId="0" applyBorder="1" applyAlignment="1" applyProtection="1">
      <alignment horizontal="right"/>
      <protection locked="0"/>
    </xf>
    <xf numFmtId="0" fontId="0" fillId="0" borderId="4" xfId="0" applyBorder="1" applyAlignment="1" applyProtection="1">
      <alignment horizontal="right"/>
      <protection locked="0"/>
    </xf>
    <xf numFmtId="44" fontId="0" fillId="0" borderId="1" xfId="0" applyNumberFormat="1" applyBorder="1" applyAlignment="1" applyProtection="1">
      <alignment horizontal="right"/>
      <protection locked="0"/>
    </xf>
    <xf numFmtId="44" fontId="0" fillId="0" borderId="4" xfId="0" applyNumberFormat="1" applyBorder="1" applyAlignment="1" applyProtection="1">
      <alignment horizontal="right"/>
      <protection locked="0"/>
    </xf>
    <xf numFmtId="44" fontId="0" fillId="0" borderId="4" xfId="1" applyFont="1" applyBorder="1" applyAlignment="1" applyProtection="1">
      <alignment horizontal="right"/>
      <protection locked="0"/>
    </xf>
    <xf numFmtId="44" fontId="0" fillId="0" borderId="4" xfId="1" applyFont="1" applyBorder="1" applyAlignment="1" applyProtection="1">
      <alignment horizontal="right"/>
    </xf>
    <xf numFmtId="44" fontId="0" fillId="2" borderId="2" xfId="1" applyFont="1" applyFill="1" applyBorder="1" applyAlignment="1" applyProtection="1">
      <alignment horizontal="right"/>
    </xf>
    <xf numFmtId="44" fontId="0" fillId="2" borderId="9" xfId="1" applyFont="1" applyFill="1" applyBorder="1" applyAlignment="1" applyProtection="1">
      <alignment horizontal="right"/>
    </xf>
    <xf numFmtId="44" fontId="0" fillId="2" borderId="2" xfId="0" applyNumberFormat="1" applyFill="1" applyBorder="1" applyAlignment="1">
      <alignment horizontal="right"/>
    </xf>
    <xf numFmtId="44" fontId="0" fillId="2" borderId="9" xfId="0" applyNumberFormat="1" applyFill="1" applyBorder="1" applyAlignment="1">
      <alignment horizontal="right"/>
    </xf>
    <xf numFmtId="44" fontId="0" fillId="0" borderId="0" xfId="0" applyNumberFormat="1"/>
    <xf numFmtId="0" fontId="10" fillId="5" borderId="1" xfId="0" applyFont="1" applyFill="1" applyBorder="1" applyAlignment="1">
      <alignment vertical="center" wrapText="1"/>
    </xf>
    <xf numFmtId="0" fontId="10" fillId="6" borderId="1" xfId="0" applyFont="1" applyFill="1" applyBorder="1" applyAlignment="1">
      <alignment vertical="center" wrapText="1"/>
    </xf>
    <xf numFmtId="0" fontId="10" fillId="7" borderId="2" xfId="0" applyFont="1" applyFill="1" applyBorder="1" applyAlignment="1">
      <alignment vertical="center" wrapText="1"/>
    </xf>
    <xf numFmtId="2" fontId="0" fillId="0" borderId="1" xfId="0" applyNumberFormat="1" applyBorder="1"/>
    <xf numFmtId="0" fontId="10" fillId="8" borderId="7" xfId="0" applyFont="1" applyFill="1" applyBorder="1" applyAlignment="1">
      <alignment vertical="center" wrapText="1"/>
    </xf>
    <xf numFmtId="0" fontId="10" fillId="8" borderId="3" xfId="0" applyFont="1" applyFill="1" applyBorder="1" applyAlignment="1">
      <alignment vertical="center" wrapText="1"/>
    </xf>
    <xf numFmtId="0" fontId="10" fillId="6" borderId="3" xfId="0" applyFont="1" applyFill="1" applyBorder="1" applyAlignment="1">
      <alignment vertical="center" wrapText="1"/>
    </xf>
    <xf numFmtId="44" fontId="0" fillId="0" borderId="1" xfId="1" applyFont="1" applyBorder="1" applyProtection="1"/>
    <xf numFmtId="44" fontId="1" fillId="4" borderId="1" xfId="0" applyNumberFormat="1" applyFont="1" applyFill="1" applyBorder="1"/>
    <xf numFmtId="44" fontId="0" fillId="3" borderId="0" xfId="0" applyNumberFormat="1" applyFill="1"/>
    <xf numFmtId="0" fontId="0" fillId="0" borderId="6" xfId="0" applyBorder="1" applyProtection="1">
      <protection locked="0"/>
    </xf>
    <xf numFmtId="0" fontId="0" fillId="0" borderId="1" xfId="0" applyBorder="1" applyProtection="1">
      <protection locked="0"/>
    </xf>
    <xf numFmtId="0" fontId="4" fillId="8" borderId="1" xfId="0" applyFont="1" applyFill="1" applyBorder="1" applyAlignment="1">
      <alignment wrapText="1"/>
    </xf>
    <xf numFmtId="0" fontId="4" fillId="8" borderId="2" xfId="0" applyFont="1" applyFill="1" applyBorder="1" applyAlignment="1">
      <alignment horizontal="center" wrapText="1"/>
    </xf>
    <xf numFmtId="0" fontId="4" fillId="8" borderId="6" xfId="0" applyFont="1" applyFill="1" applyBorder="1" applyAlignment="1">
      <alignment horizontal="center" wrapText="1"/>
    </xf>
    <xf numFmtId="0" fontId="9" fillId="3" borderId="0" xfId="0" applyFont="1" applyFill="1" applyAlignment="1">
      <alignment horizontal="left"/>
    </xf>
    <xf numFmtId="0" fontId="12" fillId="3" borderId="0" xfId="0" applyFont="1" applyFill="1"/>
    <xf numFmtId="0" fontId="4" fillId="6" borderId="1" xfId="0" applyFont="1" applyFill="1" applyBorder="1" applyAlignment="1">
      <alignment horizontal="center"/>
    </xf>
    <xf numFmtId="0" fontId="11" fillId="6" borderId="1" xfId="0" applyFont="1" applyFill="1" applyBorder="1" applyAlignment="1">
      <alignment horizontal="left" vertical="center" wrapText="1"/>
    </xf>
    <xf numFmtId="0" fontId="0" fillId="3" borderId="0" xfId="0" applyFill="1" applyAlignment="1">
      <alignment vertical="center" wrapText="1"/>
    </xf>
    <xf numFmtId="0" fontId="0" fillId="0" borderId="6" xfId="0" applyBorder="1"/>
    <xf numFmtId="10" fontId="0" fillId="0" borderId="1" xfId="2" applyNumberFormat="1" applyFont="1" applyBorder="1" applyProtection="1"/>
    <xf numFmtId="0" fontId="0" fillId="0" borderId="8" xfId="0" applyBorder="1" applyProtection="1">
      <protection locked="0"/>
    </xf>
    <xf numFmtId="14" fontId="0" fillId="0" borderId="1" xfId="0" applyNumberFormat="1" applyBorder="1" applyProtection="1">
      <protection locked="0"/>
    </xf>
    <xf numFmtId="44" fontId="0" fillId="0" borderId="1" xfId="1" applyFont="1" applyBorder="1" applyProtection="1">
      <protection locked="0"/>
    </xf>
    <xf numFmtId="0" fontId="0" fillId="0" borderId="4" xfId="0" applyBorder="1" applyProtection="1">
      <protection locked="0"/>
    </xf>
    <xf numFmtId="14" fontId="0" fillId="0" borderId="4" xfId="0" applyNumberFormat="1" applyBorder="1" applyProtection="1">
      <protection locked="0"/>
    </xf>
    <xf numFmtId="44" fontId="0" fillId="0" borderId="4" xfId="1" applyFont="1" applyBorder="1" applyProtection="1">
      <protection locked="0"/>
    </xf>
    <xf numFmtId="0" fontId="0" fillId="0" borderId="2" xfId="0" applyBorder="1" applyProtection="1">
      <protection locked="0"/>
    </xf>
    <xf numFmtId="0" fontId="0" fillId="0" borderId="9" xfId="0" applyBorder="1" applyProtection="1">
      <protection locked="0"/>
    </xf>
    <xf numFmtId="0" fontId="0" fillId="0" borderId="2" xfId="0" applyBorder="1" applyProtection="1">
      <protection locked="0"/>
      <extLst>
        <ext xmlns:xfpb="http://schemas.microsoft.com/office/spreadsheetml/2022/featurepropertybag" uri="{C7286773-470A-42A8-94C5-96B5CB345126}">
          <xfpb:xfComplement i="0"/>
        </ext>
      </extLst>
    </xf>
    <xf numFmtId="0" fontId="0" fillId="0" borderId="9" xfId="0" applyBorder="1" applyProtection="1">
      <protection locked="0"/>
      <extLst>
        <ext xmlns:xfpb="http://schemas.microsoft.com/office/spreadsheetml/2022/featurepropertybag" uri="{C7286773-470A-42A8-94C5-96B5CB345126}">
          <xfpb:xfComplement i="0"/>
        </ext>
      </extLst>
    </xf>
    <xf numFmtId="0" fontId="0" fillId="0" borderId="2" xfId="0" applyBorder="1" applyAlignment="1" applyProtection="1">
      <alignment wrapText="1"/>
      <protection locked="0"/>
      <extLst>
        <ext xmlns:xfpb="http://schemas.microsoft.com/office/spreadsheetml/2022/featurepropertybag" uri="{C7286773-470A-42A8-94C5-96B5CB345126}">
          <xfpb:xfComplement i="0"/>
        </ext>
      </extLst>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0" fillId="0" borderId="4" xfId="0" applyBorder="1" applyAlignment="1" applyProtection="1">
      <alignment wrapText="1"/>
      <protection locked="0"/>
    </xf>
    <xf numFmtId="0" fontId="0" fillId="0" borderId="9" xfId="0" applyBorder="1" applyAlignment="1" applyProtection="1">
      <alignment wrapText="1"/>
      <protection locked="0"/>
    </xf>
    <xf numFmtId="14" fontId="0" fillId="0" borderId="1" xfId="2" applyNumberFormat="1" applyFont="1" applyBorder="1" applyAlignment="1" applyProtection="1">
      <alignment wrapText="1"/>
      <protection locked="0"/>
    </xf>
    <xf numFmtId="44" fontId="0" fillId="0" borderId="1" xfId="1" applyFont="1" applyBorder="1" applyAlignment="1" applyProtection="1">
      <alignment wrapText="1"/>
      <protection locked="0"/>
    </xf>
    <xf numFmtId="14" fontId="0" fillId="0" borderId="1" xfId="0" applyNumberFormat="1" applyBorder="1" applyAlignment="1" applyProtection="1">
      <alignment wrapText="1"/>
      <protection locked="0"/>
    </xf>
    <xf numFmtId="14" fontId="0" fillId="0" borderId="4" xfId="0" applyNumberFormat="1" applyBorder="1" applyAlignment="1" applyProtection="1">
      <alignment wrapText="1"/>
      <protection locked="0"/>
    </xf>
    <xf numFmtId="44" fontId="0" fillId="0" borderId="4" xfId="1" applyFont="1" applyBorder="1" applyAlignment="1" applyProtection="1">
      <alignment wrapText="1"/>
      <protection locked="0"/>
    </xf>
    <xf numFmtId="0" fontId="0" fillId="0" borderId="6" xfId="0" applyBorder="1" applyAlignment="1" applyProtection="1">
      <alignment horizontal="left" wrapText="1"/>
      <protection locked="0"/>
    </xf>
    <xf numFmtId="0" fontId="0" fillId="0" borderId="8" xfId="0" applyBorder="1" applyAlignment="1" applyProtection="1">
      <alignment horizontal="left" wrapText="1"/>
      <protection locked="0"/>
    </xf>
    <xf numFmtId="2" fontId="0" fillId="0" borderId="1" xfId="0" applyNumberFormat="1" applyBorder="1" applyAlignment="1" applyProtection="1">
      <alignment horizontal="left" wrapText="1"/>
      <protection locked="0"/>
    </xf>
    <xf numFmtId="2" fontId="0" fillId="0" borderId="4" xfId="0" applyNumberFormat="1" applyBorder="1" applyAlignment="1" applyProtection="1">
      <alignment horizontal="left" wrapText="1"/>
      <protection locked="0"/>
    </xf>
    <xf numFmtId="0" fontId="4" fillId="6" borderId="1" xfId="0" applyFont="1" applyFill="1" applyBorder="1" applyAlignment="1">
      <alignment horizontal="center" vertical="center"/>
    </xf>
    <xf numFmtId="0" fontId="1" fillId="3" borderId="0" xfId="0" applyFont="1" applyFill="1" applyAlignment="1">
      <alignment wrapText="1"/>
    </xf>
    <xf numFmtId="0" fontId="1" fillId="0" borderId="8" xfId="0" applyFont="1" applyBorder="1" applyAlignment="1" applyProtection="1">
      <alignment horizontal="left" wrapText="1"/>
      <protection locked="0"/>
    </xf>
    <xf numFmtId="0" fontId="1" fillId="0" borderId="8" xfId="0" applyFont="1" applyBorder="1" applyAlignment="1">
      <alignment horizontal="left" wrapText="1"/>
    </xf>
    <xf numFmtId="0" fontId="1" fillId="0" borderId="4" xfId="0" applyFont="1" applyBorder="1" applyAlignment="1" applyProtection="1">
      <alignment horizontal="left" wrapText="1"/>
      <protection locked="0"/>
    </xf>
    <xf numFmtId="0" fontId="1" fillId="0" borderId="4" xfId="0" applyFont="1" applyBorder="1" applyAlignment="1" applyProtection="1">
      <alignment wrapText="1"/>
      <protection locked="0"/>
    </xf>
    <xf numFmtId="44" fontId="1" fillId="0" borderId="4" xfId="0" applyNumberFormat="1" applyFont="1" applyBorder="1" applyAlignment="1" applyProtection="1">
      <alignment wrapText="1"/>
      <protection locked="0"/>
    </xf>
    <xf numFmtId="0" fontId="1" fillId="0" borderId="4" xfId="0" applyFont="1" applyBorder="1" applyAlignment="1">
      <alignment wrapText="1"/>
    </xf>
    <xf numFmtId="0" fontId="1" fillId="0" borderId="9" xfId="0" applyFont="1" applyBorder="1" applyAlignment="1" applyProtection="1">
      <alignment wrapText="1"/>
      <protection locked="0"/>
    </xf>
    <xf numFmtId="0" fontId="1" fillId="0" borderId="8" xfId="0" applyFont="1" applyBorder="1" applyProtection="1">
      <protection locked="0"/>
    </xf>
    <xf numFmtId="0" fontId="1" fillId="0" borderId="8" xfId="0" applyFont="1" applyBorder="1"/>
    <xf numFmtId="0" fontId="1" fillId="0" borderId="4" xfId="0" applyFont="1" applyBorder="1" applyProtection="1">
      <protection locked="0"/>
    </xf>
    <xf numFmtId="44" fontId="1" fillId="0" borderId="4" xfId="0" applyNumberFormat="1" applyFont="1" applyBorder="1" applyProtection="1">
      <protection locked="0"/>
    </xf>
    <xf numFmtId="0" fontId="1" fillId="0" borderId="4" xfId="0" applyFont="1" applyBorder="1"/>
    <xf numFmtId="0" fontId="1" fillId="0" borderId="9" xfId="0" applyFont="1" applyBorder="1" applyProtection="1">
      <protection locked="0"/>
    </xf>
    <xf numFmtId="0" fontId="1" fillId="3" borderId="0" xfId="0" applyFont="1" applyFill="1"/>
    <xf numFmtId="0" fontId="10" fillId="5" borderId="1" xfId="0" applyFont="1" applyFill="1" applyBorder="1" applyAlignment="1">
      <alignment horizontal="left" vertical="center"/>
    </xf>
    <xf numFmtId="0" fontId="10" fillId="5" borderId="2" xfId="0" applyFont="1" applyFill="1" applyBorder="1" applyAlignment="1">
      <alignment horizontal="center"/>
    </xf>
    <xf numFmtId="0" fontId="10" fillId="5" borderId="11" xfId="0" applyFont="1" applyFill="1" applyBorder="1" applyAlignment="1">
      <alignment horizontal="center"/>
    </xf>
    <xf numFmtId="0" fontId="10" fillId="5" borderId="6" xfId="0" applyFont="1" applyFill="1" applyBorder="1" applyAlignment="1">
      <alignment horizontal="center"/>
    </xf>
    <xf numFmtId="0" fontId="10" fillId="5" borderId="9" xfId="0" applyFont="1" applyFill="1" applyBorder="1" applyAlignment="1">
      <alignment horizontal="center"/>
    </xf>
    <xf numFmtId="0" fontId="10" fillId="5" borderId="10" xfId="0" applyFont="1" applyFill="1" applyBorder="1" applyAlignment="1">
      <alignment horizontal="center"/>
    </xf>
    <xf numFmtId="0" fontId="10" fillId="5" borderId="8" xfId="0" applyFont="1" applyFill="1" applyBorder="1" applyAlignment="1">
      <alignment horizontal="center"/>
    </xf>
    <xf numFmtId="0" fontId="10" fillId="5" borderId="4" xfId="0" applyFont="1" applyFill="1" applyBorder="1" applyAlignment="1">
      <alignment horizontal="left" vertical="center"/>
    </xf>
    <xf numFmtId="0" fontId="10" fillId="5" borderId="1" xfId="0" applyFont="1" applyFill="1" applyBorder="1" applyAlignment="1">
      <alignment horizontal="center"/>
    </xf>
    <xf numFmtId="0" fontId="10" fillId="8" borderId="1" xfId="0" applyFont="1" applyFill="1" applyBorder="1" applyAlignment="1">
      <alignment horizontal="center"/>
    </xf>
    <xf numFmtId="0" fontId="0" fillId="4" borderId="1" xfId="0" applyFill="1" applyBorder="1" applyAlignment="1">
      <alignment horizontal="left" vertical="top" wrapText="1"/>
    </xf>
    <xf numFmtId="0" fontId="1" fillId="4" borderId="1" xfId="0" applyFont="1" applyFill="1" applyBorder="1" applyAlignment="1">
      <alignment horizontal="left" vertical="top" wrapText="1"/>
    </xf>
    <xf numFmtId="0" fontId="4" fillId="6" borderId="2" xfId="0" applyFont="1" applyFill="1" applyBorder="1" applyAlignment="1">
      <alignment horizontal="center" wrapText="1"/>
    </xf>
    <xf numFmtId="0" fontId="4" fillId="6" borderId="11" xfId="0" applyFont="1" applyFill="1" applyBorder="1" applyAlignment="1">
      <alignment horizontal="center" wrapText="1"/>
    </xf>
    <xf numFmtId="0" fontId="4" fillId="6" borderId="6" xfId="0" applyFont="1" applyFill="1" applyBorder="1" applyAlignment="1">
      <alignment horizontal="center" wrapText="1"/>
    </xf>
    <xf numFmtId="0" fontId="4" fillId="8" borderId="11" xfId="0" applyFont="1" applyFill="1" applyBorder="1" applyAlignment="1">
      <alignment horizontal="center" wrapText="1"/>
    </xf>
    <xf numFmtId="0" fontId="4" fillId="8" borderId="6" xfId="0" applyFont="1" applyFill="1" applyBorder="1" applyAlignment="1">
      <alignment horizontal="center" wrapText="1"/>
    </xf>
    <xf numFmtId="0" fontId="4" fillId="8" borderId="2" xfId="0" applyFont="1" applyFill="1" applyBorder="1" applyAlignment="1">
      <alignment horizontal="center" wrapText="1"/>
    </xf>
    <xf numFmtId="0" fontId="4" fillId="6" borderId="1" xfId="0" applyFont="1" applyFill="1" applyBorder="1" applyAlignment="1">
      <alignment horizontal="center"/>
    </xf>
  </cellXfs>
  <cellStyles count="3">
    <cellStyle name="Currency" xfId="1" builtinId="4"/>
    <cellStyle name="Normal" xfId="0" builtinId="0"/>
    <cellStyle name="Percent" xfId="2" builtinId="5"/>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protection locked="0" hidden="0"/>
    </dxf>
    <dxf>
      <border diagonalUp="0" diagonalDown="0">
        <left style="thin">
          <color indexed="64"/>
        </left>
        <right/>
        <top style="thin">
          <color indexed="64"/>
        </top>
        <bottom style="thin">
          <color indexed="64"/>
        </bottom>
      </border>
      <protection locked="0" hidden="0"/>
      <extLst>
        <ext xmlns:xfpb="http://schemas.microsoft.com/office/spreadsheetml/2022/featurepropertybag" uri="{0417FA29-78FA-4A13-93AC-8FF0FAFDF519}">
          <xfpb:DXFComplement i="0"/>
        </ext>
      </extLst>
    </dxf>
    <dxf>
      <font>
        <b/>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protection locked="0" hidden="0"/>
    </dxf>
    <dxf>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14" formatCode="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0" formatCode="General"/>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0" formatCode="Genera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protection locked="1" hidden="0"/>
    </dxf>
    <dxf>
      <numFmt numFmtId="0" formatCode="General"/>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protection locked="0" hidden="0"/>
    </dxf>
    <dxf>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b/>
      </font>
    </dxf>
    <dxf>
      <border outline="0">
        <left style="thin">
          <color indexed="64"/>
        </left>
        <right style="thin">
          <color indexed="64"/>
        </right>
        <top style="thin">
          <color indexed="64"/>
        </top>
        <bottom style="thin">
          <color indexed="64"/>
        </bottom>
      </border>
    </dxf>
    <dxf>
      <protection locked="1" hidden="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border>
      <protection locked="0" hidden="0"/>
    </dxf>
    <dxf>
      <alignmen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font>
      <alignment horizontal="general" vertical="bottom" textRotation="0" wrapText="1" indent="0" justifyLastLine="0" shrinkToFit="0" readingOrder="0"/>
      <border diagonalUp="0" diagonalDown="0" outline="0">
        <left style="thin">
          <color indexed="64"/>
        </left>
        <right/>
        <top/>
        <bottom/>
      </border>
      <protection locked="0" hidden="0"/>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font>
      <alignment vertical="bottom" textRotation="0" wrapText="1" indent="0" justifyLastLine="0" shrinkToFit="0" readingOrder="0"/>
      <border diagonalUp="0" diagonalDown="0" outline="0">
        <left style="thin">
          <color indexed="64"/>
        </left>
        <right style="thin">
          <color indexed="64"/>
        </right>
        <top/>
        <bottom/>
      </border>
      <protection locked="0" hidden="0"/>
    </dxf>
    <dxf>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alignmen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4" formatCode="0.00%"/>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alignment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family val="2"/>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font>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font>
      <alignment vertical="bottom" textRotation="0" wrapText="1" indent="0" justifyLastLine="0" shrinkToFit="0" readingOrder="0"/>
      <border diagonalUp="0" diagonalDown="0" outline="0">
        <left style="thin">
          <color indexed="64"/>
        </left>
        <right style="thin">
          <color indexed="64"/>
        </right>
        <top/>
        <bottom/>
      </border>
      <protection locked="0" hidden="0"/>
    </dxf>
    <dxf>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font>
      <alignment vertical="bottom" textRotation="0" wrapText="1" indent="0" justifyLastLine="0" shrinkToFit="0" readingOrder="0"/>
      <border diagonalUp="0" diagonalDown="0" outline="0">
        <left style="thin">
          <color indexed="64"/>
        </left>
        <right style="thin">
          <color indexed="64"/>
        </right>
        <top/>
        <bottom/>
      </border>
      <protection locked="0" hidden="0"/>
    </dxf>
    <dxf>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font>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numFmt numFmtId="2" formatCode="0.00"/>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font>
      <alignment horizontal="left" vertical="bottom" textRotation="0" wrapText="1" indent="0" justifyLastLine="0" shrinkToFit="0" readingOrder="0"/>
      <border diagonalUp="0" diagonalDown="0" outline="0">
        <left/>
        <right style="thin">
          <color indexed="64"/>
        </right>
        <top/>
        <bottom/>
      </border>
    </dxf>
    <dxf>
      <numFmt numFmtId="0" formatCode="Genera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1" indent="0" justifyLastLine="0" shrinkToFit="0" readingOrder="0"/>
      <border diagonalUp="0" diagonalDown="0" outline="0">
        <left/>
        <right style="thin">
          <color indexed="64"/>
        </right>
        <top/>
        <bottom/>
      </border>
      <protection locked="0" hidden="0"/>
    </dxf>
    <dxf>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font>
        <b/>
      </font>
    </dxf>
    <dxf>
      <border outline="0">
        <left style="thin">
          <color indexed="64"/>
        </left>
        <right style="thin">
          <color indexed="64"/>
        </right>
        <top style="thin">
          <color indexed="64"/>
        </top>
        <bottom style="thin">
          <color indexed="64"/>
        </bottom>
      </border>
    </dxf>
    <dxf>
      <alignment vertical="bottom"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94700"/>
        </patternFill>
      </fill>
      <alignmen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protection locked="1" hidden="0"/>
    </dxf>
    <dxf>
      <font>
        <b/>
        <family val="2"/>
      </font>
      <fill>
        <patternFill patternType="solid">
          <fgColor indexed="64"/>
          <bgColor theme="2"/>
        </patternFill>
      </fill>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protection locked="1" hidden="0"/>
    </dxf>
    <dxf>
      <font>
        <b/>
        <i val="0"/>
        <strike val="0"/>
        <condense val="0"/>
        <extend val="0"/>
        <outline val="0"/>
        <shadow val="0"/>
        <u val="none"/>
        <vertAlign val="baseline"/>
        <sz val="11"/>
        <color theme="0"/>
        <name val="Calibri"/>
        <family val="2"/>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b val="0"/>
        <i/>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rgb="FF000000"/>
        </left>
        <right style="thin">
          <color rgb="FF000000"/>
        </right>
        <top style="thin">
          <color rgb="FF000000"/>
        </top>
        <bottom style="thin">
          <color rgb="FF000000"/>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numFmt numFmtId="34" formatCode="_-&quot;£&quot;* #,##0.00_-;\-&quot;£&quot;* #,##0.00_-;_-&quot;£&quot;* &quot;-&quot;??_-;_-@_-"/>
      <fill>
        <patternFill patternType="solid">
          <fgColor indexed="64"/>
          <bgColor theme="0" tint="-0.14999847407452621"/>
        </patternFill>
      </fill>
      <border>
        <left style="thin">
          <color indexed="64"/>
        </left>
      </border>
      <protection locked="1" hidden="0"/>
    </dxf>
    <dxf>
      <font>
        <b val="0"/>
        <i/>
        <strike val="0"/>
        <condense val="0"/>
        <extend val="0"/>
        <outline val="0"/>
        <shadow val="0"/>
        <u val="none"/>
        <vertAlign val="baseline"/>
        <sz val="11"/>
        <color theme="1"/>
        <name val="Calibri"/>
        <family val="2"/>
        <scheme val="minor"/>
      </font>
      <numFmt numFmtId="13" formatCode="0%"/>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34" formatCode="_-&quot;£&quot;* #,##0.00_-;\-&quot;£&quot;* #,##0.00_-;_-&quot;£&quot;*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34" formatCode="_-&quot;£&quot;* #,##0.00_-;\-&quot;£&quot;* #,##0.00_-;_-&quot;£&quot;*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34" formatCode="_-&quot;£&quot;* #,##0.00_-;\-&quot;£&quot;* #,##0.00_-;_-&quot;£&quot;*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4" formatCode="_-&quot;£&quot;* #,##0.00_-;\-&quot;£&quot;* #,##0.00_-;_-&quot;£&quot;*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34" formatCode="_-&quot;£&quot;* #,##0.00_-;\-&quot;£&quot;* #,##0.00_-;_-&quot;£&quot;*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4" formatCode="_-&quot;£&quot;* #,##0.00_-;\-&quot;£&quot;* #,##0.00_-;_-&quot;£&quot;*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left" vertical="center" textRotation="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name val="Calibri"/>
        <family val="2"/>
        <scheme val="minor"/>
      </font>
      <fill>
        <patternFill patternType="solid">
          <fgColor indexed="64"/>
          <bgColor theme="0"/>
        </patternFill>
      </fill>
      <alignment horizontal="general" vertical="center" textRotation="0" indent="0" justifyLastLine="0" shrinkToFit="0" readingOrder="0"/>
      <border diagonalUp="0" diagonalDown="0" outline="0">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theme="0"/>
        <name val="Calibri"/>
        <family val="2"/>
        <scheme val="minor"/>
      </font>
      <fill>
        <patternFill patternType="solid">
          <fgColor indexed="64"/>
          <bgColor rgb="FF006939"/>
        </patternFill>
      </fill>
      <alignment horizontal="general" vertical="top" textRotation="0" indent="0" justifyLastLine="0" shrinkToFit="0" readingOrder="0"/>
      <border diagonalUp="0" diagonalDown="0" outline="0">
        <left/>
        <right/>
        <top style="thin">
          <color indexed="64"/>
        </top>
        <bottom style="thin">
          <color indexed="64"/>
        </bottom>
      </border>
    </dxf>
    <dxf>
      <border diagonalUp="0" diagonalDown="0" outline="0">
        <left/>
        <right/>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border>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colors>
    <mruColors>
      <color rgb="FFB94700"/>
      <color rgb="FF007390"/>
      <color rgb="FF006939"/>
      <color rgb="FF862041"/>
      <color rgb="FF1006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19050</xdr:colOff>
      <xdr:row>5</xdr:row>
      <xdr:rowOff>44450</xdr:rowOff>
    </xdr:to>
    <xdr:sp macro="" textlink="">
      <xdr:nvSpPr>
        <xdr:cNvPr id="2" name="TextBox 1">
          <a:extLst>
            <a:ext uri="{FF2B5EF4-FFF2-40B4-BE49-F238E27FC236}">
              <a16:creationId xmlns:a16="http://schemas.microsoft.com/office/drawing/2014/main" id="{B91EFB13-C286-55A2-83ED-220D9BEE729B}"/>
            </a:ext>
          </a:extLst>
        </xdr:cNvPr>
        <xdr:cNvSpPr txBox="1"/>
      </xdr:nvSpPr>
      <xdr:spPr>
        <a:xfrm>
          <a:off x="1945821" y="406400"/>
          <a:ext cx="12279086" cy="985157"/>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2800" b="1">
              <a:solidFill>
                <a:schemeClr val="dk1"/>
              </a:solidFill>
              <a:latin typeface="+mn-lt"/>
              <a:ea typeface="+mn-lt"/>
              <a:cs typeface="+mn-lt"/>
            </a:rPr>
            <a:t>Seed Sour</a:t>
          </a:r>
          <a:r>
            <a:rPr lang="en-US" sz="2800" b="1" i="0"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cing Grant</a:t>
          </a:r>
          <a:r>
            <a:rPr lang="en-US" sz="2800" b="1">
              <a:solidFill>
                <a:schemeClr val="dk1"/>
              </a:solidFill>
              <a:latin typeface="+mn-lt"/>
              <a:ea typeface="+mn-lt"/>
              <a:cs typeface="+mn-lt"/>
            </a:rPr>
            <a:t> (</a:t>
          </a:r>
          <a:r>
            <a:rPr lang="en-US" sz="2800" b="1" i="0"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SSG</a:t>
          </a:r>
          <a:r>
            <a:rPr lang="en-US" sz="2800" b="1">
              <a:solidFill>
                <a:schemeClr val="dk1"/>
              </a:solidFill>
              <a:latin typeface="+mn-lt"/>
              <a:ea typeface="+mn-lt"/>
              <a:cs typeface="+mn-lt"/>
            </a:rPr>
            <a:t>)</a:t>
          </a:r>
        </a:p>
        <a:p>
          <a:pPr marL="0" indent="0"/>
          <a:r>
            <a:rPr lang="en-US" sz="2800" b="1">
              <a:solidFill>
                <a:schemeClr val="dk1"/>
              </a:solidFill>
              <a:latin typeface="+mn-lt"/>
              <a:ea typeface="+mn-lt"/>
              <a:cs typeface="+mn-lt"/>
            </a:rPr>
            <a:t>Finance Spreadsheet</a:t>
          </a:r>
        </a:p>
      </xdr:txBody>
    </xdr:sp>
    <xdr:clientData/>
  </xdr:twoCellAnchor>
  <xdr:twoCellAnchor editAs="oneCell">
    <xdr:from>
      <xdr:col>2</xdr:col>
      <xdr:colOff>6162675</xdr:colOff>
      <xdr:row>0</xdr:row>
      <xdr:rowOff>133350</xdr:rowOff>
    </xdr:from>
    <xdr:to>
      <xdr:col>3</xdr:col>
      <xdr:colOff>0</xdr:colOff>
      <xdr:row>5</xdr:row>
      <xdr:rowOff>9525</xdr:rowOff>
    </xdr:to>
    <xdr:pic>
      <xdr:nvPicPr>
        <xdr:cNvPr id="3" name="Picture 2">
          <a:extLst>
            <a:ext uri="{FF2B5EF4-FFF2-40B4-BE49-F238E27FC236}">
              <a16:creationId xmlns:a16="http://schemas.microsoft.com/office/drawing/2014/main" id="{C3DC97D9-B663-236F-39EF-BA4BB0402F86}"/>
            </a:ext>
            <a:ext uri="{147F2762-F138-4A5C-976F-8EAC2B608ADB}">
              <a16:predDERef xmlns:a16="http://schemas.microsoft.com/office/drawing/2014/main" pred="{B91EFB13-C286-55A2-83ED-220D9BEE72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2050" y="133350"/>
          <a:ext cx="4029075" cy="70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104775</xdr:rowOff>
    </xdr:from>
    <xdr:to>
      <xdr:col>2</xdr:col>
      <xdr:colOff>10199007</xdr:colOff>
      <xdr:row>23</xdr:row>
      <xdr:rowOff>28575</xdr:rowOff>
    </xdr:to>
    <xdr:sp macro="" textlink="">
      <xdr:nvSpPr>
        <xdr:cNvPr id="7" name="TextBox 3">
          <a:extLst>
            <a:ext uri="{FF2B5EF4-FFF2-40B4-BE49-F238E27FC236}">
              <a16:creationId xmlns:a16="http://schemas.microsoft.com/office/drawing/2014/main" id="{1416BB99-2690-A1C6-7DF2-895540F6291F}"/>
            </a:ext>
          </a:extLst>
        </xdr:cNvPr>
        <xdr:cNvSpPr txBox="1"/>
      </xdr:nvSpPr>
      <xdr:spPr>
        <a:xfrm>
          <a:off x="171450" y="933450"/>
          <a:ext cx="12646932" cy="3181350"/>
        </a:xfrm>
        <a:prstGeom prst="rect">
          <a:avLst/>
        </a:prstGeom>
        <a:solidFill>
          <a:schemeClr val="bg2"/>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latin typeface="+mn-lt"/>
              <a:ea typeface="Verdana" panose="020B0604030504040204" pitchFamily="34" charset="0"/>
            </a:rPr>
            <a:t>Guidance on completing your SSG Finance Spreadsheet</a:t>
          </a:r>
          <a:endParaRPr lang="en-GB" sz="1800" b="1" baseline="0">
            <a:latin typeface="+mn-lt"/>
            <a:ea typeface="Verdana" panose="020B0604030504040204" pitchFamily="34" charset="0"/>
          </a:endParaRPr>
        </a:p>
        <a:p>
          <a:endParaRPr lang="en-GB" sz="1100" baseline="0">
            <a:latin typeface="+mn-lt"/>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Verdana" panose="020B0604030504040204" pitchFamily="34" charset="0"/>
              <a:cs typeface="+mn-cs"/>
            </a:rPr>
            <a:t>Please read the SSG Application Guidance before completing your Finance Spreadsheet.</a:t>
          </a:r>
          <a:endParaRPr lang="en-GB" sz="1100" baseline="0">
            <a:latin typeface="+mn-lt"/>
            <a:ea typeface="Verdana" panose="020B0604030504040204" pitchFamily="34" charset="0"/>
          </a:endParaRPr>
        </a:p>
        <a:p>
          <a:endParaRPr lang="en-GB" sz="1100" baseline="0">
            <a:latin typeface="+mn-lt"/>
            <a:ea typeface="Verdana" panose="020B0604030504040204" pitchFamily="34" charset="0"/>
          </a:endParaRPr>
        </a:p>
        <a:p>
          <a:r>
            <a:rPr lang="en-GB" sz="1100" b="0" baseline="0">
              <a:solidFill>
                <a:sysClr val="windowText" lastClr="000000"/>
              </a:solidFill>
              <a:latin typeface="+mn-lt"/>
              <a:ea typeface="Verdana" panose="020B0604030504040204" pitchFamily="34" charset="0"/>
            </a:rPr>
            <a:t>The information you provide on this spreadsheet forms part of your answer to Question 8 'Costs and Value for Money'.</a:t>
          </a:r>
        </a:p>
        <a:p>
          <a:r>
            <a:rPr lang="en-GB" sz="1100" b="0" baseline="0">
              <a:solidFill>
                <a:sysClr val="windowText" lastClr="000000"/>
              </a:solidFill>
              <a:latin typeface="+mn-lt"/>
              <a:ea typeface="Verdana" panose="020B0604030504040204" pitchFamily="34" charset="0"/>
            </a:rPr>
            <a:t>Columns marked with a 'lock' symbol contain protected formulas that cannot be altered.</a:t>
          </a:r>
        </a:p>
        <a:p>
          <a:r>
            <a:rPr lang="en-GB" sz="1100" b="0" baseline="0">
              <a:solidFill>
                <a:sysClr val="windowText" lastClr="000000"/>
              </a:solidFill>
              <a:latin typeface="+mn-lt"/>
              <a:ea typeface="Verdana" panose="020B0604030504040204" pitchFamily="34" charset="0"/>
            </a:rPr>
            <a:t>If your application is successful, this will become your project budget. You will need to link each cost you claim for to the relevant item reference in this Finance Spreadsheet, so please ensure the information you include is comprehensive and all anticipated costs are included.</a:t>
          </a:r>
        </a:p>
        <a:p>
          <a:r>
            <a:rPr lang="en-GB" sz="1100" b="0" u="none">
              <a:latin typeface="+mn-lt"/>
              <a:ea typeface="Verdana" panose="020B0604030504040204" pitchFamily="34" charset="0"/>
            </a:rPr>
            <a:t>You will </a:t>
          </a:r>
          <a:r>
            <a:rPr lang="en-GB" sz="1100" b="1" u="sng">
              <a:latin typeface="+mn-lt"/>
              <a:ea typeface="Verdana" panose="020B0604030504040204" pitchFamily="34" charset="0"/>
            </a:rPr>
            <a:t>not</a:t>
          </a:r>
          <a:r>
            <a:rPr lang="en-GB" sz="1100">
              <a:latin typeface="+mn-lt"/>
              <a:ea typeface="Verdana" panose="020B0604030504040204" pitchFamily="34" charset="0"/>
            </a:rPr>
            <a:t> be</a:t>
          </a:r>
          <a:r>
            <a:rPr lang="en-GB" sz="1100" baseline="0">
              <a:latin typeface="+mn-lt"/>
              <a:ea typeface="Verdana" panose="020B0604030504040204" pitchFamily="34" charset="0"/>
            </a:rPr>
            <a:t> </a:t>
          </a:r>
          <a:r>
            <a:rPr lang="en-GB" sz="1100">
              <a:latin typeface="+mn-lt"/>
              <a:ea typeface="Verdana" panose="020B0604030504040204" pitchFamily="34" charset="0"/>
            </a:rPr>
            <a:t>able to</a:t>
          </a:r>
          <a:r>
            <a:rPr lang="en-GB" sz="1100" baseline="0">
              <a:latin typeface="+mn-lt"/>
              <a:ea typeface="Verdana" panose="020B0604030504040204" pitchFamily="34" charset="0"/>
            </a:rPr>
            <a:t> move funding between financial years or increase your total grant funding.</a:t>
          </a:r>
        </a:p>
        <a:p>
          <a:r>
            <a:rPr lang="en-GB" sz="1100" baseline="0">
              <a:latin typeface="+mn-lt"/>
              <a:ea typeface="Verdana" panose="020B0604030504040204" pitchFamily="34" charset="0"/>
            </a:rPr>
            <a:t>If, during your project, you want to request changes to your project expenditure within a financial year, for example moving budget between categories of spend, you must contact ssg@forestrycommission.gov.uk. </a:t>
          </a:r>
        </a:p>
        <a:p>
          <a:endParaRPr lang="en-GB" sz="1100" baseline="0">
            <a:latin typeface="+mn-lt"/>
            <a:ea typeface="Verdana" panose="020B0604030504040204" pitchFamily="34" charset="0"/>
          </a:endParaRPr>
        </a:p>
        <a:p>
          <a:r>
            <a:rPr lang="en-GB" sz="1100" baseline="0">
              <a:latin typeface="+mn-lt"/>
              <a:ea typeface="Verdana" panose="020B0604030504040204" pitchFamily="34" charset="0"/>
            </a:rPr>
            <a:t>All costs:</a:t>
          </a:r>
        </a:p>
        <a:p>
          <a:r>
            <a:rPr lang="en-GB" sz="1100" baseline="0">
              <a:latin typeface="+mn-lt"/>
              <a:ea typeface="Verdana" panose="020B0604030504040204" pitchFamily="34" charset="0"/>
            </a:rPr>
            <a:t>- Must be in £ Sterling</a:t>
          </a:r>
        </a:p>
        <a:p>
          <a:r>
            <a:rPr lang="en-GB" sz="1100" baseline="0">
              <a:latin typeface="+mn-lt"/>
              <a:ea typeface="Verdana" panose="020B0604030504040204" pitchFamily="34" charset="0"/>
            </a:rPr>
            <a:t>- Must be exclusive of any VAT </a:t>
          </a:r>
          <a:r>
            <a:rPr lang="en-GB" sz="1100">
              <a:solidFill>
                <a:schemeClr val="dk1"/>
              </a:solidFill>
              <a:effectLst/>
              <a:latin typeface="+mn-lt"/>
              <a:ea typeface="Verdana" panose="020B0604030504040204" pitchFamily="34" charset="0"/>
              <a:cs typeface="+mn-cs"/>
            </a:rPr>
            <a:t>you will be able to recover from HMRC. If you will not be able to recover VAT on a cost, please show the cost inclusive of VAT. If you will be able to recover VAT on a cost, please show the cost exclusive of VAT.</a:t>
          </a:r>
        </a:p>
        <a:p>
          <a:endParaRPr lang="en-GB" sz="1100">
            <a:solidFill>
              <a:schemeClr val="dk1"/>
            </a:solidFill>
            <a:effectLst/>
            <a:latin typeface="+mn-lt"/>
            <a:ea typeface="+mn-ea"/>
            <a:cs typeface="+mn-cs"/>
          </a:endParaRPr>
        </a:p>
        <a:p>
          <a:r>
            <a:rPr lang="en-GB" sz="1100">
              <a:solidFill>
                <a:schemeClr val="dk1"/>
              </a:solidFill>
              <a:effectLst/>
              <a:latin typeface="+mn-lt"/>
              <a:ea typeface="Verdana" panose="020B0604030504040204" pitchFamily="34" charset="0"/>
              <a:cs typeface="+mn-cs"/>
            </a:rPr>
            <a:t>Please contact ssg@forestrycommission.gov.uk if you have any questions about how to complete this Finance Spreadsheet.</a:t>
          </a:r>
        </a:p>
        <a:p>
          <a:endParaRPr lang="en-GB" sz="1100" baseline="0">
            <a:latin typeface="Verdana" panose="020B0604030504040204" pitchFamily="34" charset="0"/>
            <a:ea typeface="Verdana" panose="020B0604030504040204" pitchFamily="34" charset="0"/>
          </a:endParaRPr>
        </a:p>
        <a:p>
          <a:endParaRPr lang="en-GB" sz="1200" baseline="0"/>
        </a:p>
      </xdr:txBody>
    </xdr:sp>
    <xdr:clientData/>
  </xdr:twoCellAnchor>
  <xdr:twoCellAnchor editAs="oneCell">
    <xdr:from>
      <xdr:col>34</xdr:col>
      <xdr:colOff>276224</xdr:colOff>
      <xdr:row>4</xdr:row>
      <xdr:rowOff>149226</xdr:rowOff>
    </xdr:from>
    <xdr:to>
      <xdr:col>52</xdr:col>
      <xdr:colOff>323849</xdr:colOff>
      <xdr:row>16</xdr:row>
      <xdr:rowOff>47980</xdr:rowOff>
    </xdr:to>
    <xdr:pic>
      <xdr:nvPicPr>
        <xdr:cNvPr id="26" name="Picture 4">
          <a:extLst>
            <a:ext uri="{FF2B5EF4-FFF2-40B4-BE49-F238E27FC236}">
              <a16:creationId xmlns:a16="http://schemas.microsoft.com/office/drawing/2014/main" id="{46C064E6-4446-B26C-743D-BCA20C5BE7B6}"/>
            </a:ext>
          </a:extLst>
        </xdr:cNvPr>
        <xdr:cNvPicPr>
          <a:picLocks noChangeAspect="1"/>
        </xdr:cNvPicPr>
      </xdr:nvPicPr>
      <xdr:blipFill>
        <a:blip xmlns:r="http://schemas.openxmlformats.org/officeDocument/2006/relationships" r:embed="rId2"/>
        <a:stretch>
          <a:fillRect/>
        </a:stretch>
      </xdr:blipFill>
      <xdr:spPr>
        <a:xfrm>
          <a:off x="22221824" y="692151"/>
          <a:ext cx="11020426" cy="2011036"/>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bag type="DXFComplements" extRef="D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4967125-F5CD-4AD6-BA48-117BB537D1A3}" name="Table7" displayName="Table7" ref="B26:C28" headerRowCount="0" totalsRowShown="0" headerRowDxfId="138" dataDxfId="136" headerRowBorderDxfId="137" tableBorderDxfId="135" totalsRowBorderDxfId="134">
  <tableColumns count="2">
    <tableColumn id="1" xr3:uid="{8DC5477A-9379-4F62-9535-30F5503EBAD1}" name="How to complete each tab" headerRowDxfId="133" dataDxfId="132"/>
    <tableColumn id="4" xr3:uid="{67458DF5-A38D-4544-B004-A479EA36D5F2}" name="Column1" headerRowDxfId="131" dataDxfId="13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E62D32-80BF-46C0-BD93-E4B29A458FAC}" name="Personnel" displayName="Personnel" ref="B5:U55" totalsRowShown="0" headerRowDxfId="129" dataDxfId="128" tableBorderDxfId="127">
  <autoFilter ref="B5:U55" xr:uid="{09E62D32-80BF-46C0-BD93-E4B29A458FAC}"/>
  <tableColumns count="20">
    <tableColumn id="1" xr3:uid="{F8D33642-41B5-4C66-9B1E-EE24BAFF94A8}" name="Item ref 🔒" dataDxfId="126"/>
    <tableColumn id="2" xr3:uid="{085499B4-A10C-4F01-B8C9-F3FE1CAD18A1}" name="Name (if known)" dataDxfId="125"/>
    <tableColumn id="12" xr3:uid="{4B43164A-C51A-4CC0-81DC-8E5021E1FE33}" name="Job title" dataDxfId="124"/>
    <tableColumn id="11" xr3:uid="{8D364BB4-2A45-4552-85B5-0369CE4E905B}" name="Organisation" dataDxfId="123"/>
    <tableColumn id="13" xr3:uid="{42910AA8-90BE-4497-840D-18B689466C98}" name="Day rate (£)" dataDxfId="122" dataCellStyle="Currency"/>
    <tableColumn id="14" xr3:uid="{9DE98313-1A1A-4772-98FA-F4A96054E55C}" name="Hours/day" dataDxfId="121"/>
    <tableColumn id="15" xr3:uid="{F394B353-A564-410A-9191-268C20CB6DC3}" name="Hourly rate (£)_x000a_(AUTO) 🔒" dataDxfId="120" dataCellStyle="Currency">
      <calculatedColumnFormula>IFERROR(Personnel[[#This Row],[Day rate (£)]]/Personnel[[#This Row],[Hours/day]],0)</calculatedColumnFormula>
    </tableColumn>
    <tableColumn id="3" xr3:uid="{8F2DBC0C-7464-490C-B70F-E123AFE97A5C}" name="FY 25/26_x000a_Days" dataDxfId="119"/>
    <tableColumn id="4" xr3:uid="{151AE504-065B-4A02-8732-8029D05D4713}" name="FY 25/26_x000a_Cost 🔒" dataDxfId="118">
      <calculatedColumnFormula>Personnel[[#This Row],[FY 25/26
Days]]*Personnel[[#This Row],[Day rate (£)]]</calculatedColumnFormula>
    </tableColumn>
    <tableColumn id="17" xr3:uid="{B6D76D72-AC29-49CE-AD18-4EE2E31BC3C1}" name="FY 26/27_x000a_Days" dataDxfId="117"/>
    <tableColumn id="16" xr3:uid="{C6909477-FCE7-4F66-945E-1D171FF26E26}" name="FY 26/27_x000a_Cost 🔒" dataDxfId="116">
      <calculatedColumnFormula>Personnel[[#This Row],[FY 26/27
Days]]*Personnel[[#This Row],[Day rate (£)]]</calculatedColumnFormula>
    </tableColumn>
    <tableColumn id="19" xr3:uid="{DE775F89-5AB7-4977-949F-C8B940A1546F}" name="FY 27/28_x000a_Days" dataDxfId="115"/>
    <tableColumn id="18" xr3:uid="{25B7D5AA-7E83-4158-9F6B-8BC5FB1A8B36}" name="FY 27/28_x000a_Cost 🔒" dataDxfId="114">
      <calculatedColumnFormula>Personnel[[#This Row],[FY 27/28
Days]]*Personnel[[#This Row],[Day rate (£)]]</calculatedColumnFormula>
    </tableColumn>
    <tableColumn id="6" xr3:uid="{FF0FA41C-A64A-4CC6-9079-40114A084755}" name="TOTAL (£) 🔒" dataDxfId="113">
      <calculatedColumnFormula>Personnel[[#This Row],[FY 25/26
Cost 🔒]]+Personnel[[#This Row],[FY 26/27
Cost 🔒]]+Personnel[[#This Row],[FY 27/28
Cost 🔒]]</calculatedColumnFormula>
    </tableColumn>
    <tableColumn id="7" xr3:uid="{9F093585-D389-415E-9C42-22E9EEF9D5EF}" name="Claimed_x000a_FY 25/26 🔒" dataDxfId="112" dataCellStyle="Currency">
      <calculatedColumnFormula>(SUMIFS(Table1[Amount Claimed (£)],Table1[Item Ref],Personnel[[#This Row],[Item ref 🔒]],Table1[Financial Year],"25/26"))+(SUMIFS(Table3[Amount Claimed (£) ],Table3[Item Ref],Personnel[[#This Row],[Item ref 🔒]],Table3[Financial Year],"25/26"))</calculatedColumnFormula>
    </tableColumn>
    <tableColumn id="22" xr3:uid="{0AAC763D-98AE-4D87-B292-BB089F483557}" name="Remaining_x000a_FY 25/26 🔒" dataDxfId="111" dataCellStyle="Currency">
      <calculatedColumnFormula>Personnel[[#This Row],[FY 25/26
Cost 🔒]]-Personnel[[#This Row],[Claimed
FY 25/26 🔒]]</calculatedColumnFormula>
    </tableColumn>
    <tableColumn id="8" xr3:uid="{C9F80433-EE24-4B42-A3E9-108E5CA6C42F}" name="Claimed_x000a_FY 26/27 🔒" dataDxfId="110" dataCellStyle="Currency">
      <calculatedColumnFormula>(SUMIFS(Table1[Amount Claimed (£)],Table1[Item Ref],Personnel[[#This Row],[Item ref 🔒]],Table1[Financial Year],"26/27"))+(SUMIFS(Table3[Amount Claimed (£) ],Table3[Item Ref],Personnel[[#This Row],[Item ref 🔒]],Table3[Financial Year],"26/27"))</calculatedColumnFormula>
    </tableColumn>
    <tableColumn id="23" xr3:uid="{912A59D0-58B3-4ADE-A24C-C6F0CBDC78BD}" name="Remaining_x000a_FY 26/27 🔒" dataDxfId="109" dataCellStyle="Currency">
      <calculatedColumnFormula>Personnel[[#This Row],[FY 26/27
Cost 🔒]]-Personnel[[#This Row],[Claimed
FY 26/27 🔒]]</calculatedColumnFormula>
    </tableColumn>
    <tableColumn id="9" xr3:uid="{859E721B-8DB1-46E9-8268-769B00640EC3}" name="Claimed_x000a_FY 27/28 🔒" dataDxfId="108">
      <calculatedColumnFormula>(SUMIFS(Table1[Amount Claimed (£)],Table1[Item Ref],Personnel[[#This Row],[Item ref 🔒]],Table1[Financial Year],"27/28"))+(SUMIFS(Table3[Amount Claimed (£) ],Table3[Item Ref],Personnel[[#This Row],[Item ref 🔒]],Table3[Financial Year],"27/28"))</calculatedColumnFormula>
    </tableColumn>
    <tableColumn id="24" xr3:uid="{FF1C86BA-580E-430C-8430-20441295F8EE}" name="Remaining_x000a_FY 27/28 🔒" dataDxfId="107">
      <calculatedColumnFormula>Personnel[[#This Row],[FY 27/28
Cost 🔒]]-Personnel[[#This Row],[Claimed
FY 27/28 🔒]]</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598D11-1755-4B8E-ACF8-3FB69ECFD6C2}" name="Non_personnel" displayName="Non_personnel" ref="B5:N55" totalsRowShown="0" headerRowDxfId="106" dataDxfId="105" tableBorderDxfId="104">
  <autoFilter ref="B5:N55" xr:uid="{09E62D32-80BF-46C0-BD93-E4B29A458FAC}"/>
  <tableColumns count="13">
    <tableColumn id="1" xr3:uid="{9443145F-9AB4-4CCA-A50F-265A01D367F7}" name="Item ref 🔒" dataDxfId="103"/>
    <tableColumn id="2" xr3:uid="{4AD1E695-56EC-4321-886A-DC8B10041458}" name="Item description" dataDxfId="102"/>
    <tableColumn id="8" xr3:uid="{75D7C69F-9E42-49B2-9432-9BB069EB9CAC}" name="Cost type" dataDxfId="101"/>
    <tableColumn id="3" xr3:uid="{C857706F-EAC9-40D1-917D-2E98EDFB9CC4}" name="FY 25/26_x000a_Cost (£)" dataDxfId="100" dataCellStyle="Currency"/>
    <tableColumn id="4" xr3:uid="{7EAD5AEB-7F52-4819-85E6-534826AD2615}" name="FY 26/27_x000a_Cost (£)" dataDxfId="99" dataCellStyle="Currency"/>
    <tableColumn id="5" xr3:uid="{DCDA9D03-34E3-4E4B-A189-6ECE7CF24DB3}" name="FY 27/28_x000a_Cost (£)" dataDxfId="98" dataCellStyle="Currency"/>
    <tableColumn id="6" xr3:uid="{BD4A8CD0-C018-4C0F-A023-C78BB3B4472F}" name="TOTAL (£) 🔒" dataDxfId="97" dataCellStyle="Currency">
      <calculatedColumnFormula>SUM(Non_personnel[[#This Row],[FY 25/26
Cost (£)]:[FY 27/28
Cost (£)]])</calculatedColumnFormula>
    </tableColumn>
    <tableColumn id="7" xr3:uid="{DD419DE2-8DAD-479C-9648-3AD0D8BD0246}" name="FY 25/26_x000a_Claimed 🔒" dataDxfId="96" dataCellStyle="Currency">
      <calculatedColumnFormula>SUMIFS(Table1[Amount Claimed (£)],Table1[Item Ref],Non_personnel[[#This Row],[Item ref 🔒]],Table1[Financial Year],"25/26")</calculatedColumnFormula>
    </tableColumn>
    <tableColumn id="20" xr3:uid="{432EA45D-64D0-44BF-B85B-378AB005D15A}" name="FY25/26_x000a_Remaining 🔒" dataDxfId="95" dataCellStyle="Currency">
      <calculatedColumnFormula>Non_personnel[[#This Row],[FY 25/26
Cost (£)]]-Non_personnel[[#This Row],[FY 25/26
Claimed 🔒]]</calculatedColumnFormula>
    </tableColumn>
    <tableColumn id="19" xr3:uid="{F2317009-6403-4ED2-8C55-A1E1B9C82EFA}" name="FY 26/27_x000a_Claimed 🔒" dataDxfId="94" dataCellStyle="Currency">
      <calculatedColumnFormula>SUMIFS(Table1[Amount Claimed (£)],Table1[Item Ref],Non_personnel[[#This Row],[Item ref 🔒]],Table1[Financial Year],"26/27")</calculatedColumnFormula>
    </tableColumn>
    <tableColumn id="18" xr3:uid="{6B845EA0-D1C4-4757-AAAB-D8650418ED1B}" name="FY 26/27_x000a_Remaining 🔒" dataDxfId="93" dataCellStyle="Currency">
      <calculatedColumnFormula>Non_personnel[[#This Row],[FY 26/27
Cost (£)]]-Non_personnel[[#This Row],[FY 26/27
Claimed 🔒]]</calculatedColumnFormula>
    </tableColumn>
    <tableColumn id="17" xr3:uid="{0F2C9012-78BE-43DE-A059-E3774AF74A8E}" name="FY 27/28_x000a_Claimed 🔒" dataDxfId="92" dataCellStyle="Currency">
      <calculatedColumnFormula>SUMIFS(Table1[Amount Claimed (£)],Table1[Item Ref],Non_personnel[[#This Row],[Item ref 🔒]],Table1[Financial Year],"27/28")</calculatedColumnFormula>
    </tableColumn>
    <tableColumn id="10" xr3:uid="{0598D013-5DFB-43C9-82C4-945B92C52A6F}" name="FY 27/28_x000a_Remaining 🔒" dataDxfId="91">
      <calculatedColumnFormula>Non_personnel[[#This Row],[FY 27/28
Cost (£)]]-Non_personnel[[#This Row],[FY 27/28
Claimed 🔒]]</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8ABDC5-9E21-41FC-BC3C-0E675AC61ACA}" name="Table4" displayName="Table4" ref="B5:F16" totalsRowCount="1" headerRowDxfId="90" dataDxfId="89" totalsRowDxfId="87" tableBorderDxfId="88" dataCellStyle="Currency">
  <autoFilter ref="B5:F15" xr:uid="{B28ABDC5-9E21-41FC-BC3C-0E675AC61ACA}"/>
  <tableColumns count="5">
    <tableColumn id="1" xr3:uid="{EE76B168-9BE4-4ECB-986B-66FF3D1A16C7}" name="Claim No." totalsRowLabel="Total" dataDxfId="86" totalsRowDxfId="85">
      <calculatedColumnFormula>IFERROR(B5+1,1)</calculatedColumnFormula>
    </tableColumn>
    <tableColumn id="2" xr3:uid="{ABFC4630-7E23-46C2-BB6A-36E77072FDC7}" name="Financial Year" dataDxfId="84" totalsRowDxfId="83"/>
    <tableColumn id="3" xr3:uid="{8158B14B-E615-495A-B9A3-93B8D5E545F0}" name="Invoice Total" totalsRowFunction="sum" dataDxfId="82" totalsRowDxfId="81" dataCellStyle="Currency">
      <calculatedColumnFormula>SUMIF(Table1[Claim No.],Table4[[#This Row],[Claim No.]],Table1[Amount Claimed (£)])</calculatedColumnFormula>
    </tableColumn>
    <tableColumn id="4" xr3:uid="{794B0F35-991B-49A2-BD43-BCE4ADCBAE7A}" name="Timesheet Total" totalsRowFunction="sum" dataDxfId="80" totalsRowDxfId="79" dataCellStyle="Currency">
      <calculatedColumnFormula>SUMIF(Table3[Claim No.],Table4[[#This Row],[Claim No.]],Table3[Amount Claimed (£) ])</calculatedColumnFormula>
    </tableColumn>
    <tableColumn id="5" xr3:uid="{C3E93BFC-85C2-48E4-B65E-FE651271B703}" name="Total" totalsRowFunction="sum" dataDxfId="78" totalsRowDxfId="77" dataCellStyle="Currency">
      <calculatedColumnFormula>D6+E6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625DC8-66D9-48D3-9DDF-990788F8A816}" name="Table1" displayName="Table1" ref="B5:M23" totalsRowCount="1" headerRowDxfId="76" dataDxfId="74" totalsRowDxfId="72" headerRowBorderDxfId="75" tableBorderDxfId="73" totalsRowBorderDxfId="71">
  <autoFilter ref="B5:M22" xr:uid="{A4625DC8-66D9-48D3-9DDF-990788F8A816}"/>
  <tableColumns count="12">
    <tableColumn id="1" xr3:uid="{AABB1268-17D4-45A0-B720-84CDB4ED8AD7}" name="Claim No." totalsRowLabel="Total" dataDxfId="70" totalsRowDxfId="69"/>
    <tableColumn id="11" xr3:uid="{CEF72C25-A007-4F99-97A5-0BBC0A88E40A}" name="Financial Year" dataDxfId="68" totalsRowDxfId="67">
      <calculatedColumnFormula>_xlfn.XLOOKUP(Table1[[#This Row],[Claim No.]],Table4[Claim No.],Table4[Financial Year],"-")</calculatedColumnFormula>
    </tableColumn>
    <tableColumn id="2" xr3:uid="{DA8C132A-7530-4D41-8A88-F8CE91D7E55D}" name="Item Ref" dataDxfId="66" totalsRowDxfId="65"/>
    <tableColumn id="3" xr3:uid="{52F56A28-71BD-4C85-BB54-72AC06B855EE}" name="Invoice Ref" dataDxfId="64" totalsRowDxfId="63"/>
    <tableColumn id="4" xr3:uid="{E9E0C531-28C6-4909-91C0-11D152FC7C89}" name="Item Description" dataDxfId="62" totalsRowDxfId="61"/>
    <tableColumn id="8" xr3:uid="{E25239E8-9F63-4804-9449-832BA53A426E}" name="Invoice Date" dataDxfId="60" totalsRowDxfId="59"/>
    <tableColumn id="6" xr3:uid="{F3E1EC2E-18B4-4B96-8491-F68619496F9C}" name="Amount Claimed (£)" totalsRowFunction="sum" dataDxfId="58" totalsRowDxfId="57" dataCellStyle="Currency"/>
    <tableColumn id="5" xr3:uid="{DF201333-A036-47D4-88EE-8E11B2A4DFBC}" name="Cost on Invoice (£)" dataDxfId="56" totalsRowDxfId="55" dataCellStyle="Currency" totalsRowCellStyle="Currency"/>
    <tableColumn id="7" xr3:uid="{0E699196-3FB9-4F2C-98D1-37479DE89DC9}" name="%  Claimed" dataDxfId="54" totalsRowDxfId="53">
      <calculatedColumnFormula>IFERROR((Table1[[#This Row],[Amount Claimed (£)]]/Table1[[#This Row],[Cost on Invoice (£)]]),0)</calculatedColumnFormula>
    </tableColumn>
    <tableColumn id="9" xr3:uid="{A097C259-7F94-4DE4-AA05-09C158884332}" name="Claimant Notes" dataDxfId="52" totalsRowDxfId="51"/>
    <tableColumn id="12" xr3:uid="{6A081E2F-D759-497E-9EA8-2A1DC13A7FA2}" name="AO Notes" dataDxfId="50" totalsRowDxfId="49"/>
    <tableColumn id="10" xr3:uid="{838E0893-82B1-4AD7-9471-194FC2357E83}" name="DA Checked?" dataDxfId="48" totalsRowDxfId="4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81E15D-FCEE-4B41-B8E8-0889DF7F7E11}" name="Table3" displayName="Table3" ref="B5:R23" totalsRowCount="1" headerRowDxfId="46" dataDxfId="44" totalsRowDxfId="42" headerRowBorderDxfId="45" tableBorderDxfId="43" totalsRowBorderDxfId="41">
  <autoFilter ref="B5:R22" xr:uid="{CF81E15D-FCEE-4B41-B8E8-0889DF7F7E11}"/>
  <tableColumns count="17">
    <tableColumn id="1" xr3:uid="{EF0D1AE9-069B-465B-A066-06EDC734AFD8}" name="Claim No." totalsRowLabel="Total" dataDxfId="40" totalsRowDxfId="39"/>
    <tableColumn id="16" xr3:uid="{57DE9497-979C-4F66-854E-03B97FED8D25}" name="Financial Year" dataDxfId="38" totalsRowDxfId="37">
      <calculatedColumnFormula>_xlfn.XLOOKUP(Table3[[#This Row],[Claim No.]],Table4[Claim No.],Table4[Financial Year],"-")</calculatedColumnFormula>
    </tableColumn>
    <tableColumn id="2" xr3:uid="{D03E29D6-EA3E-43A0-A759-80DB66BDBF81}" name="Item Ref" dataDxfId="36" totalsRowDxfId="35"/>
    <tableColumn id="3" xr3:uid="{14925EC7-EE68-4E3F-B6F9-9E763B761CBA}" name="Staff Member " dataDxfId="34" totalsRowDxfId="33"/>
    <tableColumn id="4" xr3:uid="{AE91623E-E4F0-444D-9AD4-5458E56D1A4C}" name="Job Title/Role" dataDxfId="32" totalsRowDxfId="31"/>
    <tableColumn id="5" xr3:uid="{04B6FDD5-1C4F-4275-85DA-4AF7E9B7CBD0}" name="Activity" dataDxfId="30" totalsRowDxfId="29"/>
    <tableColumn id="6" xr3:uid="{BF892003-6EE9-4F40-AB15-30C8BD24604A}" name="Date from" dataDxfId="28" totalsRowDxfId="27"/>
    <tableColumn id="7" xr3:uid="{2B97691B-70CD-4577-96E6-AC57BCAE2809}" name="Date to" dataDxfId="26" totalsRowDxfId="25"/>
    <tableColumn id="8" xr3:uid="{F3A6B0E7-3295-45D3-A608-8DA637DF5C63}" name="Rate (£) " dataDxfId="24" totalsRowDxfId="23" dataCellStyle="Currency"/>
    <tableColumn id="9" xr3:uid="{D56451AF-4D86-4651-8F5D-B21910DA21E9}" name="Units (day/hour)" dataDxfId="22" totalsRowDxfId="21"/>
    <tableColumn id="10" xr3:uid="{6FB1A806-91EC-4A07-AF9A-5B37BBB44BCD}" name="Quantity " dataDxfId="20" totalsRowDxfId="19"/>
    <tableColumn id="12" xr3:uid="{06B1AFE1-0FAF-4040-BFD1-9A636B078B5C}" name="Amount Claimed (£) " totalsRowFunction="sum" dataDxfId="18" totalsRowDxfId="17" dataCellStyle="Currency"/>
    <tableColumn id="11" xr3:uid="{054A6E29-A595-4D0D-AE7D-CC3E55048051}" name="Total Cost (£) " dataDxfId="16" totalsRowDxfId="15" dataCellStyle="Currency">
      <calculatedColumnFormula>Table3[[#This Row],[Rate (£) ]]*Table3[[#This Row],[Quantity ]]</calculatedColumnFormula>
    </tableColumn>
    <tableColumn id="13" xr3:uid="{59E3021E-197B-4203-BFED-7F2238A2A944}" name="% Claimed" dataDxfId="14" totalsRowDxfId="13">
      <calculatedColumnFormula>IFERROR((Table3[[#This Row],[Amount Claimed (£) ]]/Table3[[#This Row],[Total Cost (£) ]]),0)</calculatedColumnFormula>
    </tableColumn>
    <tableColumn id="14" xr3:uid="{1309357D-BA69-4F66-B58F-1ABC4FBD88BD}" name="Claimant Notes" dataDxfId="12" totalsRowDxfId="11"/>
    <tableColumn id="17" xr3:uid="{599C34BA-E0FD-4D0D-84B6-EF0982DFF9DA}" name="AO Notes" dataDxfId="10" totalsRowDxfId="9"/>
    <tableColumn id="15" xr3:uid="{411FB5AC-721A-454A-B23C-85E8C81E2342}" name="DA Checked?" dataDxfId="8" totalsRowDxfId="7"/>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D4DD-EFAA-44C1-927E-F8326DA3B91F}">
  <sheetPr>
    <tabColor rgb="FF006939"/>
  </sheetPr>
  <dimension ref="B1:H38"/>
  <sheetViews>
    <sheetView showGridLines="0" tabSelected="1" zoomScale="57" zoomScaleNormal="57" workbookViewId="0">
      <selection activeCell="C27" sqref="C27"/>
    </sheetView>
  </sheetViews>
  <sheetFormatPr defaultRowHeight="14.5" x14ac:dyDescent="0.35"/>
  <cols>
    <col min="1" max="1" width="2.453125" customWidth="1"/>
    <col min="2" max="2" width="35" customWidth="1"/>
    <col min="3" max="3" width="146.26953125" customWidth="1"/>
    <col min="5" max="5" width="79.81640625" style="7" customWidth="1"/>
  </cols>
  <sheetData>
    <row r="1" spans="2:2" x14ac:dyDescent="0.35">
      <c r="B1" s="35" t="s">
        <v>0</v>
      </c>
    </row>
    <row r="2" spans="2:2" ht="8.5" customHeight="1" x14ac:dyDescent="0.35"/>
    <row r="25" spans="2:3" ht="27.65" customHeight="1" x14ac:dyDescent="0.35">
      <c r="B25" s="143" t="s">
        <v>1</v>
      </c>
      <c r="C25" s="143"/>
    </row>
    <row r="26" spans="2:3" ht="17.5" customHeight="1" x14ac:dyDescent="0.35">
      <c r="B26" s="44" t="s">
        <v>2</v>
      </c>
      <c r="C26" s="31" t="s">
        <v>3</v>
      </c>
    </row>
    <row r="27" spans="2:3" ht="47.15" customHeight="1" x14ac:dyDescent="0.35">
      <c r="B27" s="45" t="s">
        <v>4</v>
      </c>
      <c r="C27" s="46" t="s">
        <v>5</v>
      </c>
    </row>
    <row r="28" spans="2:3" ht="30.65" customHeight="1" x14ac:dyDescent="0.35">
      <c r="B28" s="47" t="s">
        <v>6</v>
      </c>
      <c r="C28" s="46" t="s">
        <v>7</v>
      </c>
    </row>
    <row r="38" spans="8:8" x14ac:dyDescent="0.35">
      <c r="H38" s="2"/>
    </row>
  </sheetData>
  <sheetProtection algorithmName="SHA-512" hashValue="nZh8mzL1rk7h+fTW4C8qJWo+LsG7GMcalqPRXS7gXhELe6PLEtk+ENNBsxvhRy5QBJeOtLE9m2iYVOhhVZJsxA==" saltValue="ybvdD3Y8qwLVKZLeIJ0KkA==" spinCount="100000" sheet="1" objects="1" scenarios="1"/>
  <mergeCells count="1">
    <mergeCell ref="B25:C25"/>
  </mergeCells>
  <phoneticPr fontId="8" type="noConversion"/>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DEE3-0A54-46F0-B956-DA615B4A41AC}">
  <sheetPr>
    <tabColor rgb="FF007390"/>
  </sheetPr>
  <dimension ref="B1:U55"/>
  <sheetViews>
    <sheetView showGridLines="0" zoomScaleNormal="100" workbookViewId="0">
      <selection activeCell="K12" sqref="K12"/>
    </sheetView>
  </sheetViews>
  <sheetFormatPr defaultRowHeight="14.5" x14ac:dyDescent="0.35"/>
  <cols>
    <col min="1" max="1" width="1.26953125" customWidth="1"/>
    <col min="2" max="2" width="14.54296875" customWidth="1"/>
    <col min="3" max="4" width="31.453125" customWidth="1"/>
    <col min="5" max="5" width="27.453125" customWidth="1"/>
    <col min="6" max="6" width="10.26953125" customWidth="1"/>
    <col min="7" max="7" width="13.7265625" customWidth="1"/>
    <col min="8" max="8" width="12.453125" customWidth="1"/>
    <col min="9" max="15" width="12.26953125" customWidth="1"/>
    <col min="16" max="21" width="14.453125" customWidth="1"/>
  </cols>
  <sheetData>
    <row r="1" spans="2:21" ht="9" customHeight="1" x14ac:dyDescent="0.35"/>
    <row r="2" spans="2:21" ht="29.5" customHeight="1" x14ac:dyDescent="0.7">
      <c r="B2" s="49" t="s">
        <v>8</v>
      </c>
    </row>
    <row r="3" spans="2:21" ht="13" customHeight="1" x14ac:dyDescent="0.6">
      <c r="B3" s="50"/>
    </row>
    <row r="4" spans="2:21" x14ac:dyDescent="0.35">
      <c r="B4" s="147" t="s">
        <v>9</v>
      </c>
      <c r="C4" s="148"/>
      <c r="D4" s="148"/>
      <c r="E4" s="148"/>
      <c r="F4" s="148"/>
      <c r="G4" s="148"/>
      <c r="H4" s="148"/>
      <c r="I4" s="148"/>
      <c r="J4" s="148"/>
      <c r="K4" s="148"/>
      <c r="L4" s="148"/>
      <c r="M4" s="148"/>
      <c r="N4" s="148"/>
      <c r="O4" s="149"/>
      <c r="P4" s="144" t="s">
        <v>10</v>
      </c>
      <c r="Q4" s="145"/>
      <c r="R4" s="145"/>
      <c r="S4" s="145"/>
      <c r="T4" s="145"/>
      <c r="U4" s="146"/>
    </row>
    <row r="5" spans="2:21" ht="43.5" x14ac:dyDescent="0.35">
      <c r="B5" s="51" t="s">
        <v>11</v>
      </c>
      <c r="C5" s="52" t="s">
        <v>12</v>
      </c>
      <c r="D5" s="52" t="s">
        <v>13</v>
      </c>
      <c r="E5" s="52" t="s">
        <v>14</v>
      </c>
      <c r="F5" s="52" t="s">
        <v>15</v>
      </c>
      <c r="G5" s="52" t="s">
        <v>16</v>
      </c>
      <c r="H5" s="53" t="s">
        <v>17</v>
      </c>
      <c r="I5" s="54" t="s">
        <v>18</v>
      </c>
      <c r="J5" s="54" t="s">
        <v>19</v>
      </c>
      <c r="K5" s="55" t="s">
        <v>20</v>
      </c>
      <c r="L5" s="55" t="s">
        <v>21</v>
      </c>
      <c r="M5" s="56" t="s">
        <v>22</v>
      </c>
      <c r="N5" s="56" t="s">
        <v>23</v>
      </c>
      <c r="O5" s="57" t="s">
        <v>24</v>
      </c>
      <c r="P5" s="38" t="s">
        <v>25</v>
      </c>
      <c r="Q5" s="38" t="s">
        <v>26</v>
      </c>
      <c r="R5" s="58" t="s">
        <v>27</v>
      </c>
      <c r="S5" s="58" t="s">
        <v>28</v>
      </c>
      <c r="T5" s="59" t="s">
        <v>29</v>
      </c>
      <c r="U5" s="59" t="s">
        <v>30</v>
      </c>
    </row>
    <row r="6" spans="2:21" x14ac:dyDescent="0.35">
      <c r="B6" s="14">
        <v>1.01</v>
      </c>
      <c r="C6" s="4"/>
      <c r="D6" s="4"/>
      <c r="E6" s="4"/>
      <c r="F6" s="9"/>
      <c r="G6" s="4"/>
      <c r="H6" s="60">
        <f>IFERROR(Personnel[[#This Row],[Day rate (£)]]/Personnel[[#This Row],[Hours/day]],0)</f>
        <v>0</v>
      </c>
      <c r="I6" s="8"/>
      <c r="J6" s="61">
        <f>Personnel[[#This Row],[FY 25/26
Days]]*Personnel[[#This Row],[Day rate (£)]]</f>
        <v>0</v>
      </c>
      <c r="K6" s="8"/>
      <c r="L6" s="61">
        <f>Personnel[[#This Row],[FY 26/27
Days]]*Personnel[[#This Row],[Day rate (£)]]</f>
        <v>0</v>
      </c>
      <c r="M6" s="8"/>
      <c r="N6" s="61">
        <f>Personnel[[#This Row],[FY 27/28
Days]]*Personnel[[#This Row],[Day rate (£)]]</f>
        <v>0</v>
      </c>
      <c r="O6" s="61">
        <f>Personnel[[#This Row],[FY 25/26
Cost 🔒]]+Personnel[[#This Row],[FY 26/27
Cost 🔒]]+Personnel[[#This Row],[FY 27/28
Cost 🔒]]</f>
        <v>0</v>
      </c>
      <c r="P6" s="10">
        <f>(SUMIFS(Table1[Amount Claimed (£)],Table1[Item Ref],Personnel[[#This Row],[Item ref 🔒]],Table1[Financial Year],"25/26"))+(SUMIFS(Table3[Amount Claimed (£) ],Table3[Item Ref],Personnel[[#This Row],[Item ref 🔒]],Table3[Financial Year],"25/26"))</f>
        <v>0</v>
      </c>
      <c r="Q6" s="10">
        <f>Personnel[[#This Row],[FY 25/26
Cost 🔒]]-Personnel[[#This Row],[Claimed
FY 25/26 🔒]]</f>
        <v>0</v>
      </c>
      <c r="R6" s="10">
        <f>(SUMIFS(Table1[Amount Claimed (£)],Table1[Item Ref],Personnel[[#This Row],[Item ref 🔒]],Table1[Financial Year],"26/27"))+(SUMIFS(Table3[Amount Claimed (£) ],Table3[Item Ref],Personnel[[#This Row],[Item ref 🔒]],Table3[Financial Year],"26/27"))</f>
        <v>0</v>
      </c>
      <c r="S6" s="10">
        <f>Personnel[[#This Row],[FY 26/27
Cost 🔒]]-Personnel[[#This Row],[Claimed
FY 26/27 🔒]]</f>
        <v>0</v>
      </c>
      <c r="T6" s="10">
        <f>(SUMIFS(Table1[Amount Claimed (£)],Table1[Item Ref],Personnel[[#This Row],[Item ref 🔒]],Table1[Financial Year],"27/28"))+(SUMIFS(Table3[Amount Claimed (£) ],Table3[Item Ref],Personnel[[#This Row],[Item ref 🔒]],Table3[Financial Year],"27/28"))</f>
        <v>0</v>
      </c>
      <c r="U6" s="11">
        <f>Personnel[[#This Row],[FY 27/28
Cost 🔒]]-Personnel[[#This Row],[Claimed
FY 27/28 🔒]]</f>
        <v>0</v>
      </c>
    </row>
    <row r="7" spans="2:21" x14ac:dyDescent="0.35">
      <c r="B7" s="14">
        <v>1.02</v>
      </c>
      <c r="C7" s="4"/>
      <c r="D7" s="4"/>
      <c r="E7" s="4"/>
      <c r="F7" s="9"/>
      <c r="G7" s="4"/>
      <c r="H7" s="60">
        <f>IFERROR(Personnel[[#This Row],[Day rate (£)]]/Personnel[[#This Row],[Hours/day]],0)</f>
        <v>0</v>
      </c>
      <c r="I7" s="8"/>
      <c r="J7" s="61">
        <f>Personnel[[#This Row],[FY 25/26
Days]]*Personnel[[#This Row],[Day rate (£)]]</f>
        <v>0</v>
      </c>
      <c r="K7" s="8"/>
      <c r="L7" s="61">
        <f>Personnel[[#This Row],[FY 26/27
Days]]*Personnel[[#This Row],[Day rate (£)]]</f>
        <v>0</v>
      </c>
      <c r="M7" s="8"/>
      <c r="N7" s="61">
        <f>Personnel[[#This Row],[FY 27/28
Days]]*Personnel[[#This Row],[Day rate (£)]]</f>
        <v>0</v>
      </c>
      <c r="O7" s="61">
        <f>Personnel[[#This Row],[FY 25/26
Cost 🔒]]+Personnel[[#This Row],[FY 26/27
Cost 🔒]]+Personnel[[#This Row],[FY 27/28
Cost 🔒]]</f>
        <v>0</v>
      </c>
      <c r="P7" s="10">
        <f>(SUMIFS(Table1[Amount Claimed (£)],Table1[Item Ref],Personnel[[#This Row],[Item ref 🔒]],Table1[Financial Year],"25/26"))+(SUMIFS(Table3[Amount Claimed (£) ],Table3[Item Ref],Personnel[[#This Row],[Item ref 🔒]],Table3[Financial Year],"25/26"))</f>
        <v>0</v>
      </c>
      <c r="Q7" s="10">
        <f>Personnel[[#This Row],[FY 25/26
Cost 🔒]]-Personnel[[#This Row],[Claimed
FY 25/26 🔒]]</f>
        <v>0</v>
      </c>
      <c r="R7" s="10">
        <f>(SUMIFS(Table1[Amount Claimed (£)],Table1[Item Ref],Personnel[[#This Row],[Item ref 🔒]],Table1[Financial Year],"26/27"))+(SUMIFS(Table3[Amount Claimed (£) ],Table3[Item Ref],Personnel[[#This Row],[Item ref 🔒]],Table3[Financial Year],"26/27"))</f>
        <v>0</v>
      </c>
      <c r="S7" s="10">
        <f>Personnel[[#This Row],[FY 26/27
Cost 🔒]]-Personnel[[#This Row],[Claimed
FY 26/27 🔒]]</f>
        <v>0</v>
      </c>
      <c r="T7" s="10">
        <f>(SUMIFS(Table1[Amount Claimed (£)],Table1[Item Ref],Personnel[[#This Row],[Item ref 🔒]],Table1[Financial Year],"27/28"))+(SUMIFS(Table3[Amount Claimed (£) ],Table3[Item Ref],Personnel[[#This Row],[Item ref 🔒]],Table3[Financial Year],"27/28"))</f>
        <v>0</v>
      </c>
      <c r="U7" s="11">
        <f>Personnel[[#This Row],[FY 27/28
Cost 🔒]]-Personnel[[#This Row],[Claimed
FY 27/28 🔒]]</f>
        <v>0</v>
      </c>
    </row>
    <row r="8" spans="2:21" x14ac:dyDescent="0.35">
      <c r="B8" s="14">
        <v>1.03</v>
      </c>
      <c r="C8" s="4"/>
      <c r="D8" s="4"/>
      <c r="E8" s="4"/>
      <c r="F8" s="9"/>
      <c r="G8" s="4"/>
      <c r="H8" s="60">
        <f>IFERROR(Personnel[[#This Row],[Day rate (£)]]/Personnel[[#This Row],[Hours/day]],0)</f>
        <v>0</v>
      </c>
      <c r="I8" s="8"/>
      <c r="J8" s="61">
        <f>Personnel[[#This Row],[FY 25/26
Days]]*Personnel[[#This Row],[Day rate (£)]]</f>
        <v>0</v>
      </c>
      <c r="K8" s="8"/>
      <c r="L8" s="61">
        <f>Personnel[[#This Row],[FY 26/27
Days]]*Personnel[[#This Row],[Day rate (£)]]</f>
        <v>0</v>
      </c>
      <c r="M8" s="8"/>
      <c r="N8" s="61">
        <f>Personnel[[#This Row],[FY 27/28
Days]]*Personnel[[#This Row],[Day rate (£)]]</f>
        <v>0</v>
      </c>
      <c r="O8" s="61">
        <f>Personnel[[#This Row],[FY 25/26
Cost 🔒]]+Personnel[[#This Row],[FY 26/27
Cost 🔒]]+Personnel[[#This Row],[FY 27/28
Cost 🔒]]</f>
        <v>0</v>
      </c>
      <c r="P8" s="10">
        <f>(SUMIFS(Table1[Amount Claimed (£)],Table1[Item Ref],Personnel[[#This Row],[Item ref 🔒]],Table1[Financial Year],"25/26"))+(SUMIFS(Table3[Amount Claimed (£) ],Table3[Item Ref],Personnel[[#This Row],[Item ref 🔒]],Table3[Financial Year],"25/26"))</f>
        <v>0</v>
      </c>
      <c r="Q8" s="10">
        <f>Personnel[[#This Row],[FY 25/26
Cost 🔒]]-Personnel[[#This Row],[Claimed
FY 25/26 🔒]]</f>
        <v>0</v>
      </c>
      <c r="R8" s="10">
        <f>(SUMIFS(Table1[Amount Claimed (£)],Table1[Item Ref],Personnel[[#This Row],[Item ref 🔒]],Table1[Financial Year],"26/27"))+(SUMIFS(Table3[Amount Claimed (£) ],Table3[Item Ref],Personnel[[#This Row],[Item ref 🔒]],Table3[Financial Year],"26/27"))</f>
        <v>0</v>
      </c>
      <c r="S8" s="10">
        <f>Personnel[[#This Row],[FY 26/27
Cost 🔒]]-Personnel[[#This Row],[Claimed
FY 26/27 🔒]]</f>
        <v>0</v>
      </c>
      <c r="T8" s="10">
        <f>(SUMIFS(Table1[Amount Claimed (£)],Table1[Item Ref],Personnel[[#This Row],[Item ref 🔒]],Table1[Financial Year],"27/28"))+(SUMIFS(Table3[Amount Claimed (£) ],Table3[Item Ref],Personnel[[#This Row],[Item ref 🔒]],Table3[Financial Year],"27/28"))</f>
        <v>0</v>
      </c>
      <c r="U8" s="11">
        <f>Personnel[[#This Row],[FY 27/28
Cost 🔒]]-Personnel[[#This Row],[Claimed
FY 27/28 🔒]]</f>
        <v>0</v>
      </c>
    </row>
    <row r="9" spans="2:21" x14ac:dyDescent="0.35">
      <c r="B9" s="14">
        <v>1.04</v>
      </c>
      <c r="C9" s="4"/>
      <c r="D9" s="4"/>
      <c r="E9" s="4"/>
      <c r="F9" s="9"/>
      <c r="G9" s="4"/>
      <c r="H9" s="60">
        <f>IFERROR(Personnel[[#This Row],[Day rate (£)]]/Personnel[[#This Row],[Hours/day]],0)</f>
        <v>0</v>
      </c>
      <c r="I9" s="8"/>
      <c r="J9" s="61">
        <f>Personnel[[#This Row],[FY 25/26
Days]]*Personnel[[#This Row],[Day rate (£)]]</f>
        <v>0</v>
      </c>
      <c r="K9" s="8"/>
      <c r="L9" s="61">
        <f>Personnel[[#This Row],[FY 26/27
Days]]*Personnel[[#This Row],[Day rate (£)]]</f>
        <v>0</v>
      </c>
      <c r="M9" s="8"/>
      <c r="N9" s="61">
        <f>Personnel[[#This Row],[FY 27/28
Days]]*Personnel[[#This Row],[Day rate (£)]]</f>
        <v>0</v>
      </c>
      <c r="O9" s="61">
        <f>Personnel[[#This Row],[FY 25/26
Cost 🔒]]+Personnel[[#This Row],[FY 26/27
Cost 🔒]]+Personnel[[#This Row],[FY 27/28
Cost 🔒]]</f>
        <v>0</v>
      </c>
      <c r="P9" s="10">
        <f>(SUMIFS(Table1[Amount Claimed (£)],Table1[Item Ref],Personnel[[#This Row],[Item ref 🔒]],Table1[Financial Year],"25/26"))+(SUMIFS(Table3[Amount Claimed (£) ],Table3[Item Ref],Personnel[[#This Row],[Item ref 🔒]],Table3[Financial Year],"25/26"))</f>
        <v>0</v>
      </c>
      <c r="Q9" s="10">
        <f>Personnel[[#This Row],[FY 25/26
Cost 🔒]]-Personnel[[#This Row],[Claimed
FY 25/26 🔒]]</f>
        <v>0</v>
      </c>
      <c r="R9" s="10">
        <f>(SUMIFS(Table1[Amount Claimed (£)],Table1[Item Ref],Personnel[[#This Row],[Item ref 🔒]],Table1[Financial Year],"26/27"))+(SUMIFS(Table3[Amount Claimed (£) ],Table3[Item Ref],Personnel[[#This Row],[Item ref 🔒]],Table3[Financial Year],"26/27"))</f>
        <v>0</v>
      </c>
      <c r="S9" s="10">
        <f>Personnel[[#This Row],[FY 26/27
Cost 🔒]]-Personnel[[#This Row],[Claimed
FY 26/27 🔒]]</f>
        <v>0</v>
      </c>
      <c r="T9" s="10">
        <f>(SUMIFS(Table1[Amount Claimed (£)],Table1[Item Ref],Personnel[[#This Row],[Item ref 🔒]],Table1[Financial Year],"27/28"))+(SUMIFS(Table3[Amount Claimed (£) ],Table3[Item Ref],Personnel[[#This Row],[Item ref 🔒]],Table3[Financial Year],"27/28"))</f>
        <v>0</v>
      </c>
      <c r="U9" s="11">
        <f>Personnel[[#This Row],[FY 27/28
Cost 🔒]]-Personnel[[#This Row],[Claimed
FY 27/28 🔒]]</f>
        <v>0</v>
      </c>
    </row>
    <row r="10" spans="2:21" x14ac:dyDescent="0.35">
      <c r="B10" s="14">
        <v>1.05</v>
      </c>
      <c r="C10" s="4"/>
      <c r="D10" s="4"/>
      <c r="E10" s="4"/>
      <c r="F10" s="9"/>
      <c r="G10" s="4"/>
      <c r="H10" s="60">
        <f>IFERROR(Personnel[[#This Row],[Day rate (£)]]/Personnel[[#This Row],[Hours/day]],0)</f>
        <v>0</v>
      </c>
      <c r="I10" s="8"/>
      <c r="J10" s="61">
        <f>Personnel[[#This Row],[FY 25/26
Days]]*Personnel[[#This Row],[Day rate (£)]]</f>
        <v>0</v>
      </c>
      <c r="K10" s="8"/>
      <c r="L10" s="61">
        <f>Personnel[[#This Row],[FY 26/27
Days]]*Personnel[[#This Row],[Day rate (£)]]</f>
        <v>0</v>
      </c>
      <c r="M10" s="8"/>
      <c r="N10" s="61">
        <f>Personnel[[#This Row],[FY 27/28
Days]]*Personnel[[#This Row],[Day rate (£)]]</f>
        <v>0</v>
      </c>
      <c r="O10" s="61">
        <f>Personnel[[#This Row],[FY 25/26
Cost 🔒]]+Personnel[[#This Row],[FY 26/27
Cost 🔒]]+Personnel[[#This Row],[FY 27/28
Cost 🔒]]</f>
        <v>0</v>
      </c>
      <c r="P10" s="10">
        <f>(SUMIFS(Table1[Amount Claimed (£)],Table1[Item Ref],Personnel[[#This Row],[Item ref 🔒]],Table1[Financial Year],"25/26"))+(SUMIFS(Table3[Amount Claimed (£) ],Table3[Item Ref],Personnel[[#This Row],[Item ref 🔒]],Table3[Financial Year],"25/26"))</f>
        <v>0</v>
      </c>
      <c r="Q10" s="10">
        <f>Personnel[[#This Row],[FY 25/26
Cost 🔒]]-Personnel[[#This Row],[Claimed
FY 25/26 🔒]]</f>
        <v>0</v>
      </c>
      <c r="R10" s="10">
        <f>(SUMIFS(Table1[Amount Claimed (£)],Table1[Item Ref],Personnel[[#This Row],[Item ref 🔒]],Table1[Financial Year],"26/27"))+(SUMIFS(Table3[Amount Claimed (£) ],Table3[Item Ref],Personnel[[#This Row],[Item ref 🔒]],Table3[Financial Year],"26/27"))</f>
        <v>0</v>
      </c>
      <c r="S10" s="10">
        <f>Personnel[[#This Row],[FY 26/27
Cost 🔒]]-Personnel[[#This Row],[Claimed
FY 26/27 🔒]]</f>
        <v>0</v>
      </c>
      <c r="T10" s="10">
        <f>(SUMIFS(Table1[Amount Claimed (£)],Table1[Item Ref],Personnel[[#This Row],[Item ref 🔒]],Table1[Financial Year],"27/28"))+(SUMIFS(Table3[Amount Claimed (£) ],Table3[Item Ref],Personnel[[#This Row],[Item ref 🔒]],Table3[Financial Year],"27/28"))</f>
        <v>0</v>
      </c>
      <c r="U10" s="11">
        <f>Personnel[[#This Row],[FY 27/28
Cost 🔒]]-Personnel[[#This Row],[Claimed
FY 27/28 🔒]]</f>
        <v>0</v>
      </c>
    </row>
    <row r="11" spans="2:21" x14ac:dyDescent="0.35">
      <c r="B11" s="14">
        <v>1.06</v>
      </c>
      <c r="C11" s="4"/>
      <c r="D11" s="4"/>
      <c r="E11" s="4"/>
      <c r="F11" s="9"/>
      <c r="G11" s="4"/>
      <c r="H11" s="60">
        <f>IFERROR(Personnel[[#This Row],[Day rate (£)]]/Personnel[[#This Row],[Hours/day]],0)</f>
        <v>0</v>
      </c>
      <c r="I11" s="8"/>
      <c r="J11" s="61">
        <f>Personnel[[#This Row],[FY 25/26
Days]]*Personnel[[#This Row],[Day rate (£)]]</f>
        <v>0</v>
      </c>
      <c r="K11" s="8"/>
      <c r="L11" s="61">
        <f>Personnel[[#This Row],[FY 26/27
Days]]*Personnel[[#This Row],[Day rate (£)]]</f>
        <v>0</v>
      </c>
      <c r="M11" s="8"/>
      <c r="N11" s="61">
        <f>Personnel[[#This Row],[FY 27/28
Days]]*Personnel[[#This Row],[Day rate (£)]]</f>
        <v>0</v>
      </c>
      <c r="O11" s="61">
        <f>Personnel[[#This Row],[FY 25/26
Cost 🔒]]+Personnel[[#This Row],[FY 26/27
Cost 🔒]]+Personnel[[#This Row],[FY 27/28
Cost 🔒]]</f>
        <v>0</v>
      </c>
      <c r="P11" s="10">
        <f>(SUMIFS(Table1[Amount Claimed (£)],Table1[Item Ref],Personnel[[#This Row],[Item ref 🔒]],Table1[Financial Year],"25/26"))+(SUMIFS(Table3[Amount Claimed (£) ],Table3[Item Ref],Personnel[[#This Row],[Item ref 🔒]],Table3[Financial Year],"25/26"))</f>
        <v>0</v>
      </c>
      <c r="Q11" s="10">
        <f>Personnel[[#This Row],[FY 25/26
Cost 🔒]]-Personnel[[#This Row],[Claimed
FY 25/26 🔒]]</f>
        <v>0</v>
      </c>
      <c r="R11" s="10">
        <f>(SUMIFS(Table1[Amount Claimed (£)],Table1[Item Ref],Personnel[[#This Row],[Item ref 🔒]],Table1[Financial Year],"26/27"))+(SUMIFS(Table3[Amount Claimed (£) ],Table3[Item Ref],Personnel[[#This Row],[Item ref 🔒]],Table3[Financial Year],"26/27"))</f>
        <v>0</v>
      </c>
      <c r="S11" s="10">
        <f>Personnel[[#This Row],[FY 26/27
Cost 🔒]]-Personnel[[#This Row],[Claimed
FY 26/27 🔒]]</f>
        <v>0</v>
      </c>
      <c r="T11" s="10">
        <f>(SUMIFS(Table1[Amount Claimed (£)],Table1[Item Ref],Personnel[[#This Row],[Item ref 🔒]],Table1[Financial Year],"27/28"))+(SUMIFS(Table3[Amount Claimed (£) ],Table3[Item Ref],Personnel[[#This Row],[Item ref 🔒]],Table3[Financial Year],"27/28"))</f>
        <v>0</v>
      </c>
      <c r="U11" s="11">
        <f>Personnel[[#This Row],[FY 27/28
Cost 🔒]]-Personnel[[#This Row],[Claimed
FY 27/28 🔒]]</f>
        <v>0</v>
      </c>
    </row>
    <row r="12" spans="2:21" x14ac:dyDescent="0.35">
      <c r="B12" s="14">
        <v>1.07</v>
      </c>
      <c r="C12" s="4"/>
      <c r="D12" s="4"/>
      <c r="E12" s="4"/>
      <c r="F12" s="9"/>
      <c r="G12" s="4"/>
      <c r="H12" s="60">
        <f>IFERROR(Personnel[[#This Row],[Day rate (£)]]/Personnel[[#This Row],[Hours/day]],0)</f>
        <v>0</v>
      </c>
      <c r="I12" s="8"/>
      <c r="J12" s="61">
        <f>Personnel[[#This Row],[FY 25/26
Days]]*Personnel[[#This Row],[Day rate (£)]]</f>
        <v>0</v>
      </c>
      <c r="K12" s="8"/>
      <c r="L12" s="61">
        <f>Personnel[[#This Row],[FY 26/27
Days]]*Personnel[[#This Row],[Day rate (£)]]</f>
        <v>0</v>
      </c>
      <c r="M12" s="8"/>
      <c r="N12" s="61">
        <f>Personnel[[#This Row],[FY 27/28
Days]]*Personnel[[#This Row],[Day rate (£)]]</f>
        <v>0</v>
      </c>
      <c r="O12" s="61">
        <f>Personnel[[#This Row],[FY 25/26
Cost 🔒]]+Personnel[[#This Row],[FY 26/27
Cost 🔒]]+Personnel[[#This Row],[FY 27/28
Cost 🔒]]</f>
        <v>0</v>
      </c>
      <c r="P12" s="10">
        <f>(SUMIFS(Table1[Amount Claimed (£)],Table1[Item Ref],Personnel[[#This Row],[Item ref 🔒]],Table1[Financial Year],"25/26"))+(SUMIFS(Table3[Amount Claimed (£) ],Table3[Item Ref],Personnel[[#This Row],[Item ref 🔒]],Table3[Financial Year],"25/26"))</f>
        <v>0</v>
      </c>
      <c r="Q12" s="10">
        <f>Personnel[[#This Row],[FY 25/26
Cost 🔒]]-Personnel[[#This Row],[Claimed
FY 25/26 🔒]]</f>
        <v>0</v>
      </c>
      <c r="R12" s="10">
        <f>(SUMIFS(Table1[Amount Claimed (£)],Table1[Item Ref],Personnel[[#This Row],[Item ref 🔒]],Table1[Financial Year],"26/27"))+(SUMIFS(Table3[Amount Claimed (£) ],Table3[Item Ref],Personnel[[#This Row],[Item ref 🔒]],Table3[Financial Year],"26/27"))</f>
        <v>0</v>
      </c>
      <c r="S12" s="10">
        <f>Personnel[[#This Row],[FY 26/27
Cost 🔒]]-Personnel[[#This Row],[Claimed
FY 26/27 🔒]]</f>
        <v>0</v>
      </c>
      <c r="T12" s="10">
        <f>(SUMIFS(Table1[Amount Claimed (£)],Table1[Item Ref],Personnel[[#This Row],[Item ref 🔒]],Table1[Financial Year],"27/28"))+(SUMIFS(Table3[Amount Claimed (£) ],Table3[Item Ref],Personnel[[#This Row],[Item ref 🔒]],Table3[Financial Year],"27/28"))</f>
        <v>0</v>
      </c>
      <c r="U12" s="11">
        <f>Personnel[[#This Row],[FY 27/28
Cost 🔒]]-Personnel[[#This Row],[Claimed
FY 27/28 🔒]]</f>
        <v>0</v>
      </c>
    </row>
    <row r="13" spans="2:21" x14ac:dyDescent="0.35">
      <c r="B13" s="14">
        <v>1.08</v>
      </c>
      <c r="C13" s="4"/>
      <c r="D13" s="4"/>
      <c r="E13" s="4"/>
      <c r="F13" s="9"/>
      <c r="G13" s="4"/>
      <c r="H13" s="60">
        <f>IFERROR(Personnel[[#This Row],[Day rate (£)]]/Personnel[[#This Row],[Hours/day]],0)</f>
        <v>0</v>
      </c>
      <c r="I13" s="8"/>
      <c r="J13" s="61">
        <f>Personnel[[#This Row],[FY 25/26
Days]]*Personnel[[#This Row],[Day rate (£)]]</f>
        <v>0</v>
      </c>
      <c r="K13" s="8"/>
      <c r="L13" s="61">
        <f>Personnel[[#This Row],[FY 26/27
Days]]*Personnel[[#This Row],[Day rate (£)]]</f>
        <v>0</v>
      </c>
      <c r="M13" s="8"/>
      <c r="N13" s="61">
        <f>Personnel[[#This Row],[FY 27/28
Days]]*Personnel[[#This Row],[Day rate (£)]]</f>
        <v>0</v>
      </c>
      <c r="O13" s="61">
        <f>Personnel[[#This Row],[FY 25/26
Cost 🔒]]+Personnel[[#This Row],[FY 26/27
Cost 🔒]]+Personnel[[#This Row],[FY 27/28
Cost 🔒]]</f>
        <v>0</v>
      </c>
      <c r="P13" s="10">
        <f>(SUMIFS(Table1[Amount Claimed (£)],Table1[Item Ref],Personnel[[#This Row],[Item ref 🔒]],Table1[Financial Year],"25/26"))+(SUMIFS(Table3[Amount Claimed (£) ],Table3[Item Ref],Personnel[[#This Row],[Item ref 🔒]],Table3[Financial Year],"25/26"))</f>
        <v>0</v>
      </c>
      <c r="Q13" s="10">
        <f>Personnel[[#This Row],[FY 25/26
Cost 🔒]]-Personnel[[#This Row],[Claimed
FY 25/26 🔒]]</f>
        <v>0</v>
      </c>
      <c r="R13" s="10">
        <f>(SUMIFS(Table1[Amount Claimed (£)],Table1[Item Ref],Personnel[[#This Row],[Item ref 🔒]],Table1[Financial Year],"26/27"))+(SUMIFS(Table3[Amount Claimed (£) ],Table3[Item Ref],Personnel[[#This Row],[Item ref 🔒]],Table3[Financial Year],"26/27"))</f>
        <v>0</v>
      </c>
      <c r="S13" s="10">
        <f>Personnel[[#This Row],[FY 26/27
Cost 🔒]]-Personnel[[#This Row],[Claimed
FY 26/27 🔒]]</f>
        <v>0</v>
      </c>
      <c r="T13" s="10">
        <f>(SUMIFS(Table1[Amount Claimed (£)],Table1[Item Ref],Personnel[[#This Row],[Item ref 🔒]],Table1[Financial Year],"27/28"))+(SUMIFS(Table3[Amount Claimed (£) ],Table3[Item Ref],Personnel[[#This Row],[Item ref 🔒]],Table3[Financial Year],"27/28"))</f>
        <v>0</v>
      </c>
      <c r="U13" s="11">
        <f>Personnel[[#This Row],[FY 27/28
Cost 🔒]]-Personnel[[#This Row],[Claimed
FY 27/28 🔒]]</f>
        <v>0</v>
      </c>
    </row>
    <row r="14" spans="2:21" x14ac:dyDescent="0.35">
      <c r="B14" s="14">
        <v>1.0900000000000001</v>
      </c>
      <c r="C14" s="4"/>
      <c r="D14" s="4"/>
      <c r="E14" s="4"/>
      <c r="F14" s="9"/>
      <c r="G14" s="4"/>
      <c r="H14" s="60">
        <f>IFERROR(Personnel[[#This Row],[Day rate (£)]]/Personnel[[#This Row],[Hours/day]],0)</f>
        <v>0</v>
      </c>
      <c r="I14" s="8"/>
      <c r="J14" s="61">
        <f>Personnel[[#This Row],[FY 25/26
Days]]*Personnel[[#This Row],[Day rate (£)]]</f>
        <v>0</v>
      </c>
      <c r="K14" s="8"/>
      <c r="L14" s="61">
        <f>Personnel[[#This Row],[FY 26/27
Days]]*Personnel[[#This Row],[Day rate (£)]]</f>
        <v>0</v>
      </c>
      <c r="M14" s="8"/>
      <c r="N14" s="61">
        <f>Personnel[[#This Row],[FY 27/28
Days]]*Personnel[[#This Row],[Day rate (£)]]</f>
        <v>0</v>
      </c>
      <c r="O14" s="61">
        <f>Personnel[[#This Row],[FY 25/26
Cost 🔒]]+Personnel[[#This Row],[FY 26/27
Cost 🔒]]+Personnel[[#This Row],[FY 27/28
Cost 🔒]]</f>
        <v>0</v>
      </c>
      <c r="P14" s="10">
        <f>(SUMIFS(Table1[Amount Claimed (£)],Table1[Item Ref],Personnel[[#This Row],[Item ref 🔒]],Table1[Financial Year],"25/26"))+(SUMIFS(Table3[Amount Claimed (£) ],Table3[Item Ref],Personnel[[#This Row],[Item ref 🔒]],Table3[Financial Year],"25/26"))</f>
        <v>0</v>
      </c>
      <c r="Q14" s="10">
        <f>Personnel[[#This Row],[FY 25/26
Cost 🔒]]-Personnel[[#This Row],[Claimed
FY 25/26 🔒]]</f>
        <v>0</v>
      </c>
      <c r="R14" s="10">
        <f>(SUMIFS(Table1[Amount Claimed (£)],Table1[Item Ref],Personnel[[#This Row],[Item ref 🔒]],Table1[Financial Year],"26/27"))+(SUMIFS(Table3[Amount Claimed (£) ],Table3[Item Ref],Personnel[[#This Row],[Item ref 🔒]],Table3[Financial Year],"26/27"))</f>
        <v>0</v>
      </c>
      <c r="S14" s="10">
        <f>Personnel[[#This Row],[FY 26/27
Cost 🔒]]-Personnel[[#This Row],[Claimed
FY 26/27 🔒]]</f>
        <v>0</v>
      </c>
      <c r="T14" s="10">
        <f>(SUMIFS(Table1[Amount Claimed (£)],Table1[Item Ref],Personnel[[#This Row],[Item ref 🔒]],Table1[Financial Year],"27/28"))+(SUMIFS(Table3[Amount Claimed (£) ],Table3[Item Ref],Personnel[[#This Row],[Item ref 🔒]],Table3[Financial Year],"27/28"))</f>
        <v>0</v>
      </c>
      <c r="U14" s="11">
        <f>Personnel[[#This Row],[FY 27/28
Cost 🔒]]-Personnel[[#This Row],[Claimed
FY 27/28 🔒]]</f>
        <v>0</v>
      </c>
    </row>
    <row r="15" spans="2:21" x14ac:dyDescent="0.35">
      <c r="B15" s="14">
        <v>1.1000000000000001</v>
      </c>
      <c r="C15" s="4"/>
      <c r="D15" s="4"/>
      <c r="E15" s="4"/>
      <c r="F15" s="9"/>
      <c r="G15" s="4"/>
      <c r="H15" s="60">
        <f>IFERROR(Personnel[[#This Row],[Day rate (£)]]/Personnel[[#This Row],[Hours/day]],0)</f>
        <v>0</v>
      </c>
      <c r="I15" s="8"/>
      <c r="J15" s="61">
        <f>Personnel[[#This Row],[FY 25/26
Days]]*Personnel[[#This Row],[Day rate (£)]]</f>
        <v>0</v>
      </c>
      <c r="K15" s="8"/>
      <c r="L15" s="61">
        <f>Personnel[[#This Row],[FY 26/27
Days]]*Personnel[[#This Row],[Day rate (£)]]</f>
        <v>0</v>
      </c>
      <c r="M15" s="8"/>
      <c r="N15" s="61">
        <f>Personnel[[#This Row],[FY 27/28
Days]]*Personnel[[#This Row],[Day rate (£)]]</f>
        <v>0</v>
      </c>
      <c r="O15" s="61">
        <f>Personnel[[#This Row],[FY 25/26
Cost 🔒]]+Personnel[[#This Row],[FY 26/27
Cost 🔒]]+Personnel[[#This Row],[FY 27/28
Cost 🔒]]</f>
        <v>0</v>
      </c>
      <c r="P15" s="10">
        <f>(SUMIFS(Table1[Amount Claimed (£)],Table1[Item Ref],Personnel[[#This Row],[Item ref 🔒]],Table1[Financial Year],"25/26"))+(SUMIFS(Table3[Amount Claimed (£) ],Table3[Item Ref],Personnel[[#This Row],[Item ref 🔒]],Table3[Financial Year],"25/26"))</f>
        <v>0</v>
      </c>
      <c r="Q15" s="10">
        <f>Personnel[[#This Row],[FY 25/26
Cost 🔒]]-Personnel[[#This Row],[Claimed
FY 25/26 🔒]]</f>
        <v>0</v>
      </c>
      <c r="R15" s="10">
        <f>(SUMIFS(Table1[Amount Claimed (£)],Table1[Item Ref],Personnel[[#This Row],[Item ref 🔒]],Table1[Financial Year],"26/27"))+(SUMIFS(Table3[Amount Claimed (£) ],Table3[Item Ref],Personnel[[#This Row],[Item ref 🔒]],Table3[Financial Year],"26/27"))</f>
        <v>0</v>
      </c>
      <c r="S15" s="10">
        <f>Personnel[[#This Row],[FY 26/27
Cost 🔒]]-Personnel[[#This Row],[Claimed
FY 26/27 🔒]]</f>
        <v>0</v>
      </c>
      <c r="T15" s="10">
        <f>(SUMIFS(Table1[Amount Claimed (£)],Table1[Item Ref],Personnel[[#This Row],[Item ref 🔒]],Table1[Financial Year],"27/28"))+(SUMIFS(Table3[Amount Claimed (£) ],Table3[Item Ref],Personnel[[#This Row],[Item ref 🔒]],Table3[Financial Year],"27/28"))</f>
        <v>0</v>
      </c>
      <c r="U15" s="11">
        <f>Personnel[[#This Row],[FY 27/28
Cost 🔒]]-Personnel[[#This Row],[Claimed
FY 27/28 🔒]]</f>
        <v>0</v>
      </c>
    </row>
    <row r="16" spans="2:21" x14ac:dyDescent="0.35">
      <c r="B16" s="14">
        <v>1.1100000000000001</v>
      </c>
      <c r="C16" s="4"/>
      <c r="D16" s="4"/>
      <c r="E16" s="4"/>
      <c r="F16" s="9"/>
      <c r="G16" s="4"/>
      <c r="H16" s="60">
        <f>IFERROR(Personnel[[#This Row],[Day rate (£)]]/Personnel[[#This Row],[Hours/day]],0)</f>
        <v>0</v>
      </c>
      <c r="I16" s="8"/>
      <c r="J16" s="61">
        <f>Personnel[[#This Row],[FY 25/26
Days]]*Personnel[[#This Row],[Day rate (£)]]</f>
        <v>0</v>
      </c>
      <c r="K16" s="8"/>
      <c r="L16" s="61">
        <f>Personnel[[#This Row],[FY 26/27
Days]]*Personnel[[#This Row],[Day rate (£)]]</f>
        <v>0</v>
      </c>
      <c r="M16" s="8"/>
      <c r="N16" s="61">
        <f>Personnel[[#This Row],[FY 27/28
Days]]*Personnel[[#This Row],[Day rate (£)]]</f>
        <v>0</v>
      </c>
      <c r="O16" s="61">
        <f>Personnel[[#This Row],[FY 25/26
Cost 🔒]]+Personnel[[#This Row],[FY 26/27
Cost 🔒]]+Personnel[[#This Row],[FY 27/28
Cost 🔒]]</f>
        <v>0</v>
      </c>
      <c r="P16" s="10">
        <f>(SUMIFS(Table1[Amount Claimed (£)],Table1[Item Ref],Personnel[[#This Row],[Item ref 🔒]],Table1[Financial Year],"25/26"))+(SUMIFS(Table3[Amount Claimed (£) ],Table3[Item Ref],Personnel[[#This Row],[Item ref 🔒]],Table3[Financial Year],"25/26"))</f>
        <v>0</v>
      </c>
      <c r="Q16" s="10">
        <f>Personnel[[#This Row],[FY 25/26
Cost 🔒]]-Personnel[[#This Row],[Claimed
FY 25/26 🔒]]</f>
        <v>0</v>
      </c>
      <c r="R16" s="10">
        <f>(SUMIFS(Table1[Amount Claimed (£)],Table1[Item Ref],Personnel[[#This Row],[Item ref 🔒]],Table1[Financial Year],"26/27"))+(SUMIFS(Table3[Amount Claimed (£) ],Table3[Item Ref],Personnel[[#This Row],[Item ref 🔒]],Table3[Financial Year],"26/27"))</f>
        <v>0</v>
      </c>
      <c r="S16" s="10">
        <f>Personnel[[#This Row],[FY 26/27
Cost 🔒]]-Personnel[[#This Row],[Claimed
FY 26/27 🔒]]</f>
        <v>0</v>
      </c>
      <c r="T16" s="10">
        <f>(SUMIFS(Table1[Amount Claimed (£)],Table1[Item Ref],Personnel[[#This Row],[Item ref 🔒]],Table1[Financial Year],"27/28"))+(SUMIFS(Table3[Amount Claimed (£) ],Table3[Item Ref],Personnel[[#This Row],[Item ref 🔒]],Table3[Financial Year],"27/28"))</f>
        <v>0</v>
      </c>
      <c r="U16" s="11">
        <f>Personnel[[#This Row],[FY 27/28
Cost 🔒]]-Personnel[[#This Row],[Claimed
FY 27/28 🔒]]</f>
        <v>0</v>
      </c>
    </row>
    <row r="17" spans="2:21" x14ac:dyDescent="0.35">
      <c r="B17" s="14">
        <v>1.1200000000000001</v>
      </c>
      <c r="C17" s="4"/>
      <c r="D17" s="4"/>
      <c r="E17" s="4"/>
      <c r="F17" s="9"/>
      <c r="G17" s="4"/>
      <c r="H17" s="60">
        <f>IFERROR(Personnel[[#This Row],[Day rate (£)]]/Personnel[[#This Row],[Hours/day]],0)</f>
        <v>0</v>
      </c>
      <c r="I17" s="8"/>
      <c r="J17" s="61">
        <f>Personnel[[#This Row],[FY 25/26
Days]]*Personnel[[#This Row],[Day rate (£)]]</f>
        <v>0</v>
      </c>
      <c r="K17" s="8"/>
      <c r="L17" s="61">
        <f>Personnel[[#This Row],[FY 26/27
Days]]*Personnel[[#This Row],[Day rate (£)]]</f>
        <v>0</v>
      </c>
      <c r="M17" s="8"/>
      <c r="N17" s="61">
        <f>Personnel[[#This Row],[FY 27/28
Days]]*Personnel[[#This Row],[Day rate (£)]]</f>
        <v>0</v>
      </c>
      <c r="O17" s="61">
        <f>Personnel[[#This Row],[FY 25/26
Cost 🔒]]+Personnel[[#This Row],[FY 26/27
Cost 🔒]]+Personnel[[#This Row],[FY 27/28
Cost 🔒]]</f>
        <v>0</v>
      </c>
      <c r="P17" s="10">
        <f>(SUMIFS(Table1[Amount Claimed (£)],Table1[Item Ref],Personnel[[#This Row],[Item ref 🔒]],Table1[Financial Year],"25/26"))+(SUMIFS(Table3[Amount Claimed (£) ],Table3[Item Ref],Personnel[[#This Row],[Item ref 🔒]],Table3[Financial Year],"25/26"))</f>
        <v>0</v>
      </c>
      <c r="Q17" s="10">
        <f>Personnel[[#This Row],[FY 25/26
Cost 🔒]]-Personnel[[#This Row],[Claimed
FY 25/26 🔒]]</f>
        <v>0</v>
      </c>
      <c r="R17" s="10">
        <f>(SUMIFS(Table1[Amount Claimed (£)],Table1[Item Ref],Personnel[[#This Row],[Item ref 🔒]],Table1[Financial Year],"26/27"))+(SUMIFS(Table3[Amount Claimed (£) ],Table3[Item Ref],Personnel[[#This Row],[Item ref 🔒]],Table3[Financial Year],"26/27"))</f>
        <v>0</v>
      </c>
      <c r="S17" s="10">
        <f>Personnel[[#This Row],[FY 26/27
Cost 🔒]]-Personnel[[#This Row],[Claimed
FY 26/27 🔒]]</f>
        <v>0</v>
      </c>
      <c r="T17" s="10">
        <f>(SUMIFS(Table1[Amount Claimed (£)],Table1[Item Ref],Personnel[[#This Row],[Item ref 🔒]],Table1[Financial Year],"27/28"))+(SUMIFS(Table3[Amount Claimed (£) ],Table3[Item Ref],Personnel[[#This Row],[Item ref 🔒]],Table3[Financial Year],"27/28"))</f>
        <v>0</v>
      </c>
      <c r="U17" s="11">
        <f>Personnel[[#This Row],[FY 27/28
Cost 🔒]]-Personnel[[#This Row],[Claimed
FY 27/28 🔒]]</f>
        <v>0</v>
      </c>
    </row>
    <row r="18" spans="2:21" x14ac:dyDescent="0.35">
      <c r="B18" s="14">
        <v>1.1299999999999999</v>
      </c>
      <c r="C18" s="4"/>
      <c r="D18" s="4"/>
      <c r="E18" s="4"/>
      <c r="F18" s="9"/>
      <c r="G18" s="4"/>
      <c r="H18" s="60">
        <f>IFERROR(Personnel[[#This Row],[Day rate (£)]]/Personnel[[#This Row],[Hours/day]],0)</f>
        <v>0</v>
      </c>
      <c r="I18" s="8"/>
      <c r="J18" s="61">
        <f>Personnel[[#This Row],[FY 25/26
Days]]*Personnel[[#This Row],[Day rate (£)]]</f>
        <v>0</v>
      </c>
      <c r="K18" s="8"/>
      <c r="L18" s="61">
        <f>Personnel[[#This Row],[FY 26/27
Days]]*Personnel[[#This Row],[Day rate (£)]]</f>
        <v>0</v>
      </c>
      <c r="M18" s="8"/>
      <c r="N18" s="61">
        <f>Personnel[[#This Row],[FY 27/28
Days]]*Personnel[[#This Row],[Day rate (£)]]</f>
        <v>0</v>
      </c>
      <c r="O18" s="61">
        <f>Personnel[[#This Row],[FY 25/26
Cost 🔒]]+Personnel[[#This Row],[FY 26/27
Cost 🔒]]+Personnel[[#This Row],[FY 27/28
Cost 🔒]]</f>
        <v>0</v>
      </c>
      <c r="P18" s="10">
        <f>(SUMIFS(Table1[Amount Claimed (£)],Table1[Item Ref],Personnel[[#This Row],[Item ref 🔒]],Table1[Financial Year],"25/26"))+(SUMIFS(Table3[Amount Claimed (£) ],Table3[Item Ref],Personnel[[#This Row],[Item ref 🔒]],Table3[Financial Year],"25/26"))</f>
        <v>0</v>
      </c>
      <c r="Q18" s="10">
        <f>Personnel[[#This Row],[FY 25/26
Cost 🔒]]-Personnel[[#This Row],[Claimed
FY 25/26 🔒]]</f>
        <v>0</v>
      </c>
      <c r="R18" s="10">
        <f>(SUMIFS(Table1[Amount Claimed (£)],Table1[Item Ref],Personnel[[#This Row],[Item ref 🔒]],Table1[Financial Year],"26/27"))+(SUMIFS(Table3[Amount Claimed (£) ],Table3[Item Ref],Personnel[[#This Row],[Item ref 🔒]],Table3[Financial Year],"26/27"))</f>
        <v>0</v>
      </c>
      <c r="S18" s="10">
        <f>Personnel[[#This Row],[FY 26/27
Cost 🔒]]-Personnel[[#This Row],[Claimed
FY 26/27 🔒]]</f>
        <v>0</v>
      </c>
      <c r="T18" s="10">
        <f>(SUMIFS(Table1[Amount Claimed (£)],Table1[Item Ref],Personnel[[#This Row],[Item ref 🔒]],Table1[Financial Year],"27/28"))+(SUMIFS(Table3[Amount Claimed (£) ],Table3[Item Ref],Personnel[[#This Row],[Item ref 🔒]],Table3[Financial Year],"27/28"))</f>
        <v>0</v>
      </c>
      <c r="U18" s="11">
        <f>Personnel[[#This Row],[FY 27/28
Cost 🔒]]-Personnel[[#This Row],[Claimed
FY 27/28 🔒]]</f>
        <v>0</v>
      </c>
    </row>
    <row r="19" spans="2:21" x14ac:dyDescent="0.35">
      <c r="B19" s="14">
        <v>1.1399999999999999</v>
      </c>
      <c r="C19" s="4"/>
      <c r="D19" s="4"/>
      <c r="E19" s="4"/>
      <c r="F19" s="9"/>
      <c r="G19" s="4"/>
      <c r="H19" s="60">
        <f>IFERROR(Personnel[[#This Row],[Day rate (£)]]/Personnel[[#This Row],[Hours/day]],0)</f>
        <v>0</v>
      </c>
      <c r="I19" s="8"/>
      <c r="J19" s="61">
        <f>Personnel[[#This Row],[FY 25/26
Days]]*Personnel[[#This Row],[Day rate (£)]]</f>
        <v>0</v>
      </c>
      <c r="K19" s="8"/>
      <c r="L19" s="61">
        <f>Personnel[[#This Row],[FY 26/27
Days]]*Personnel[[#This Row],[Day rate (£)]]</f>
        <v>0</v>
      </c>
      <c r="M19" s="8"/>
      <c r="N19" s="61">
        <f>Personnel[[#This Row],[FY 27/28
Days]]*Personnel[[#This Row],[Day rate (£)]]</f>
        <v>0</v>
      </c>
      <c r="O19" s="61">
        <f>Personnel[[#This Row],[FY 25/26
Cost 🔒]]+Personnel[[#This Row],[FY 26/27
Cost 🔒]]+Personnel[[#This Row],[FY 27/28
Cost 🔒]]</f>
        <v>0</v>
      </c>
      <c r="P19" s="10">
        <f>(SUMIFS(Table1[Amount Claimed (£)],Table1[Item Ref],Personnel[[#This Row],[Item ref 🔒]],Table1[Financial Year],"25/26"))+(SUMIFS(Table3[Amount Claimed (£) ],Table3[Item Ref],Personnel[[#This Row],[Item ref 🔒]],Table3[Financial Year],"25/26"))</f>
        <v>0</v>
      </c>
      <c r="Q19" s="10">
        <f>Personnel[[#This Row],[FY 25/26
Cost 🔒]]-Personnel[[#This Row],[Claimed
FY 25/26 🔒]]</f>
        <v>0</v>
      </c>
      <c r="R19" s="10">
        <f>(SUMIFS(Table1[Amount Claimed (£)],Table1[Item Ref],Personnel[[#This Row],[Item ref 🔒]],Table1[Financial Year],"26/27"))+(SUMIFS(Table3[Amount Claimed (£) ],Table3[Item Ref],Personnel[[#This Row],[Item ref 🔒]],Table3[Financial Year],"26/27"))</f>
        <v>0</v>
      </c>
      <c r="S19" s="10">
        <f>Personnel[[#This Row],[FY 26/27
Cost 🔒]]-Personnel[[#This Row],[Claimed
FY 26/27 🔒]]</f>
        <v>0</v>
      </c>
      <c r="T19" s="10">
        <f>(SUMIFS(Table1[Amount Claimed (£)],Table1[Item Ref],Personnel[[#This Row],[Item ref 🔒]],Table1[Financial Year],"27/28"))+(SUMIFS(Table3[Amount Claimed (£) ],Table3[Item Ref],Personnel[[#This Row],[Item ref 🔒]],Table3[Financial Year],"27/28"))</f>
        <v>0</v>
      </c>
      <c r="U19" s="11">
        <f>Personnel[[#This Row],[FY 27/28
Cost 🔒]]-Personnel[[#This Row],[Claimed
FY 27/28 🔒]]</f>
        <v>0</v>
      </c>
    </row>
    <row r="20" spans="2:21" x14ac:dyDescent="0.35">
      <c r="B20" s="14">
        <v>1.1499999999999999</v>
      </c>
      <c r="C20" s="4"/>
      <c r="D20" s="4"/>
      <c r="E20" s="4"/>
      <c r="F20" s="9"/>
      <c r="G20" s="4"/>
      <c r="H20" s="60">
        <f>IFERROR(Personnel[[#This Row],[Day rate (£)]]/Personnel[[#This Row],[Hours/day]],0)</f>
        <v>0</v>
      </c>
      <c r="I20" s="8"/>
      <c r="J20" s="61">
        <f>Personnel[[#This Row],[FY 25/26
Days]]*Personnel[[#This Row],[Day rate (£)]]</f>
        <v>0</v>
      </c>
      <c r="K20" s="8"/>
      <c r="L20" s="61">
        <f>Personnel[[#This Row],[FY 26/27
Days]]*Personnel[[#This Row],[Day rate (£)]]</f>
        <v>0</v>
      </c>
      <c r="M20" s="8"/>
      <c r="N20" s="61">
        <f>Personnel[[#This Row],[FY 27/28
Days]]*Personnel[[#This Row],[Day rate (£)]]</f>
        <v>0</v>
      </c>
      <c r="O20" s="61">
        <f>Personnel[[#This Row],[FY 25/26
Cost 🔒]]+Personnel[[#This Row],[FY 26/27
Cost 🔒]]+Personnel[[#This Row],[FY 27/28
Cost 🔒]]</f>
        <v>0</v>
      </c>
      <c r="P20" s="10">
        <f>(SUMIFS(Table1[Amount Claimed (£)],Table1[Item Ref],Personnel[[#This Row],[Item ref 🔒]],Table1[Financial Year],"25/26"))+(SUMIFS(Table3[Amount Claimed (£) ],Table3[Item Ref],Personnel[[#This Row],[Item ref 🔒]],Table3[Financial Year],"25/26"))</f>
        <v>0</v>
      </c>
      <c r="Q20" s="10">
        <f>Personnel[[#This Row],[FY 25/26
Cost 🔒]]-Personnel[[#This Row],[Claimed
FY 25/26 🔒]]</f>
        <v>0</v>
      </c>
      <c r="R20" s="10">
        <f>(SUMIFS(Table1[Amount Claimed (£)],Table1[Item Ref],Personnel[[#This Row],[Item ref 🔒]],Table1[Financial Year],"26/27"))+(SUMIFS(Table3[Amount Claimed (£) ],Table3[Item Ref],Personnel[[#This Row],[Item ref 🔒]],Table3[Financial Year],"26/27"))</f>
        <v>0</v>
      </c>
      <c r="S20" s="10">
        <f>Personnel[[#This Row],[FY 26/27
Cost 🔒]]-Personnel[[#This Row],[Claimed
FY 26/27 🔒]]</f>
        <v>0</v>
      </c>
      <c r="T20" s="10">
        <f>(SUMIFS(Table1[Amount Claimed (£)],Table1[Item Ref],Personnel[[#This Row],[Item ref 🔒]],Table1[Financial Year],"27/28"))+(SUMIFS(Table3[Amount Claimed (£) ],Table3[Item Ref],Personnel[[#This Row],[Item ref 🔒]],Table3[Financial Year],"27/28"))</f>
        <v>0</v>
      </c>
      <c r="U20" s="11">
        <f>Personnel[[#This Row],[FY 27/28
Cost 🔒]]-Personnel[[#This Row],[Claimed
FY 27/28 🔒]]</f>
        <v>0</v>
      </c>
    </row>
    <row r="21" spans="2:21" x14ac:dyDescent="0.35">
      <c r="B21" s="14">
        <v>1.1599999999999999</v>
      </c>
      <c r="C21" s="4"/>
      <c r="D21" s="4"/>
      <c r="E21" s="4"/>
      <c r="F21" s="9"/>
      <c r="G21" s="4"/>
      <c r="H21" s="60">
        <f>IFERROR(Personnel[[#This Row],[Day rate (£)]]/Personnel[[#This Row],[Hours/day]],0)</f>
        <v>0</v>
      </c>
      <c r="I21" s="8"/>
      <c r="J21" s="61">
        <f>Personnel[[#This Row],[FY 25/26
Days]]*Personnel[[#This Row],[Day rate (£)]]</f>
        <v>0</v>
      </c>
      <c r="K21" s="8"/>
      <c r="L21" s="61">
        <f>Personnel[[#This Row],[FY 26/27
Days]]*Personnel[[#This Row],[Day rate (£)]]</f>
        <v>0</v>
      </c>
      <c r="M21" s="8"/>
      <c r="N21" s="61">
        <f>Personnel[[#This Row],[FY 27/28
Days]]*Personnel[[#This Row],[Day rate (£)]]</f>
        <v>0</v>
      </c>
      <c r="O21" s="61">
        <f>Personnel[[#This Row],[FY 25/26
Cost 🔒]]+Personnel[[#This Row],[FY 26/27
Cost 🔒]]+Personnel[[#This Row],[FY 27/28
Cost 🔒]]</f>
        <v>0</v>
      </c>
      <c r="P21" s="10">
        <f>(SUMIFS(Table1[Amount Claimed (£)],Table1[Item Ref],Personnel[[#This Row],[Item ref 🔒]],Table1[Financial Year],"25/26"))+(SUMIFS(Table3[Amount Claimed (£) ],Table3[Item Ref],Personnel[[#This Row],[Item ref 🔒]],Table3[Financial Year],"25/26"))</f>
        <v>0</v>
      </c>
      <c r="Q21" s="10">
        <f>Personnel[[#This Row],[FY 25/26
Cost 🔒]]-Personnel[[#This Row],[Claimed
FY 25/26 🔒]]</f>
        <v>0</v>
      </c>
      <c r="R21" s="10">
        <f>(SUMIFS(Table1[Amount Claimed (£)],Table1[Item Ref],Personnel[[#This Row],[Item ref 🔒]],Table1[Financial Year],"26/27"))+(SUMIFS(Table3[Amount Claimed (£) ],Table3[Item Ref],Personnel[[#This Row],[Item ref 🔒]],Table3[Financial Year],"26/27"))</f>
        <v>0</v>
      </c>
      <c r="S21" s="10">
        <f>Personnel[[#This Row],[FY 26/27
Cost 🔒]]-Personnel[[#This Row],[Claimed
FY 26/27 🔒]]</f>
        <v>0</v>
      </c>
      <c r="T21" s="10">
        <f>(SUMIFS(Table1[Amount Claimed (£)],Table1[Item Ref],Personnel[[#This Row],[Item ref 🔒]],Table1[Financial Year],"27/28"))+(SUMIFS(Table3[Amount Claimed (£) ],Table3[Item Ref],Personnel[[#This Row],[Item ref 🔒]],Table3[Financial Year],"27/28"))</f>
        <v>0</v>
      </c>
      <c r="U21" s="11">
        <f>Personnel[[#This Row],[FY 27/28
Cost 🔒]]-Personnel[[#This Row],[Claimed
FY 27/28 🔒]]</f>
        <v>0</v>
      </c>
    </row>
    <row r="22" spans="2:21" x14ac:dyDescent="0.35">
      <c r="B22" s="14">
        <v>1.17</v>
      </c>
      <c r="C22" s="4"/>
      <c r="D22" s="4"/>
      <c r="E22" s="4"/>
      <c r="F22" s="9"/>
      <c r="G22" s="4"/>
      <c r="H22" s="60">
        <f>IFERROR(Personnel[[#This Row],[Day rate (£)]]/Personnel[[#This Row],[Hours/day]],0)</f>
        <v>0</v>
      </c>
      <c r="I22" s="8"/>
      <c r="J22" s="61">
        <f>Personnel[[#This Row],[FY 25/26
Days]]*Personnel[[#This Row],[Day rate (£)]]</f>
        <v>0</v>
      </c>
      <c r="K22" s="8"/>
      <c r="L22" s="61">
        <f>Personnel[[#This Row],[FY 26/27
Days]]*Personnel[[#This Row],[Day rate (£)]]</f>
        <v>0</v>
      </c>
      <c r="M22" s="8"/>
      <c r="N22" s="61">
        <f>Personnel[[#This Row],[FY 27/28
Days]]*Personnel[[#This Row],[Day rate (£)]]</f>
        <v>0</v>
      </c>
      <c r="O22" s="61">
        <f>Personnel[[#This Row],[FY 25/26
Cost 🔒]]+Personnel[[#This Row],[FY 26/27
Cost 🔒]]+Personnel[[#This Row],[FY 27/28
Cost 🔒]]</f>
        <v>0</v>
      </c>
      <c r="P22" s="10">
        <f>(SUMIFS(Table1[Amount Claimed (£)],Table1[Item Ref],Personnel[[#This Row],[Item ref 🔒]],Table1[Financial Year],"25/26"))+(SUMIFS(Table3[Amount Claimed (£) ],Table3[Item Ref],Personnel[[#This Row],[Item ref 🔒]],Table3[Financial Year],"25/26"))</f>
        <v>0</v>
      </c>
      <c r="Q22" s="10">
        <f>Personnel[[#This Row],[FY 25/26
Cost 🔒]]-Personnel[[#This Row],[Claimed
FY 25/26 🔒]]</f>
        <v>0</v>
      </c>
      <c r="R22" s="10">
        <f>(SUMIFS(Table1[Amount Claimed (£)],Table1[Item Ref],Personnel[[#This Row],[Item ref 🔒]],Table1[Financial Year],"26/27"))+(SUMIFS(Table3[Amount Claimed (£) ],Table3[Item Ref],Personnel[[#This Row],[Item ref 🔒]],Table3[Financial Year],"26/27"))</f>
        <v>0</v>
      </c>
      <c r="S22" s="10">
        <f>Personnel[[#This Row],[FY 26/27
Cost 🔒]]-Personnel[[#This Row],[Claimed
FY 26/27 🔒]]</f>
        <v>0</v>
      </c>
      <c r="T22" s="10">
        <f>(SUMIFS(Table1[Amount Claimed (£)],Table1[Item Ref],Personnel[[#This Row],[Item ref 🔒]],Table1[Financial Year],"27/28"))+(SUMIFS(Table3[Amount Claimed (£) ],Table3[Item Ref],Personnel[[#This Row],[Item ref 🔒]],Table3[Financial Year],"27/28"))</f>
        <v>0</v>
      </c>
      <c r="U22" s="11">
        <f>Personnel[[#This Row],[FY 27/28
Cost 🔒]]-Personnel[[#This Row],[Claimed
FY 27/28 🔒]]</f>
        <v>0</v>
      </c>
    </row>
    <row r="23" spans="2:21" x14ac:dyDescent="0.35">
      <c r="B23" s="14">
        <v>1.18</v>
      </c>
      <c r="C23" s="4"/>
      <c r="D23" s="4"/>
      <c r="E23" s="4"/>
      <c r="F23" s="9"/>
      <c r="G23" s="4"/>
      <c r="H23" s="60">
        <f>IFERROR(Personnel[[#This Row],[Day rate (£)]]/Personnel[[#This Row],[Hours/day]],0)</f>
        <v>0</v>
      </c>
      <c r="I23" s="8"/>
      <c r="J23" s="61">
        <f>Personnel[[#This Row],[FY 25/26
Days]]*Personnel[[#This Row],[Day rate (£)]]</f>
        <v>0</v>
      </c>
      <c r="K23" s="8"/>
      <c r="L23" s="61">
        <f>Personnel[[#This Row],[FY 26/27
Days]]*Personnel[[#This Row],[Day rate (£)]]</f>
        <v>0</v>
      </c>
      <c r="M23" s="8"/>
      <c r="N23" s="61">
        <f>Personnel[[#This Row],[FY 27/28
Days]]*Personnel[[#This Row],[Day rate (£)]]</f>
        <v>0</v>
      </c>
      <c r="O23" s="61">
        <f>Personnel[[#This Row],[FY 25/26
Cost 🔒]]+Personnel[[#This Row],[FY 26/27
Cost 🔒]]+Personnel[[#This Row],[FY 27/28
Cost 🔒]]</f>
        <v>0</v>
      </c>
      <c r="P23" s="10">
        <f>(SUMIFS(Table1[Amount Claimed (£)],Table1[Item Ref],Personnel[[#This Row],[Item ref 🔒]],Table1[Financial Year],"25/26"))+(SUMIFS(Table3[Amount Claimed (£) ],Table3[Item Ref],Personnel[[#This Row],[Item ref 🔒]],Table3[Financial Year],"25/26"))</f>
        <v>0</v>
      </c>
      <c r="Q23" s="10">
        <f>Personnel[[#This Row],[FY 25/26
Cost 🔒]]-Personnel[[#This Row],[Claimed
FY 25/26 🔒]]</f>
        <v>0</v>
      </c>
      <c r="R23" s="10">
        <f>(SUMIFS(Table1[Amount Claimed (£)],Table1[Item Ref],Personnel[[#This Row],[Item ref 🔒]],Table1[Financial Year],"26/27"))+(SUMIFS(Table3[Amount Claimed (£) ],Table3[Item Ref],Personnel[[#This Row],[Item ref 🔒]],Table3[Financial Year],"26/27"))</f>
        <v>0</v>
      </c>
      <c r="S23" s="10">
        <f>Personnel[[#This Row],[FY 26/27
Cost 🔒]]-Personnel[[#This Row],[Claimed
FY 26/27 🔒]]</f>
        <v>0</v>
      </c>
      <c r="T23" s="10">
        <f>(SUMIFS(Table1[Amount Claimed (£)],Table1[Item Ref],Personnel[[#This Row],[Item ref 🔒]],Table1[Financial Year],"27/28"))+(SUMIFS(Table3[Amount Claimed (£) ],Table3[Item Ref],Personnel[[#This Row],[Item ref 🔒]],Table3[Financial Year],"27/28"))</f>
        <v>0</v>
      </c>
      <c r="U23" s="11">
        <f>Personnel[[#This Row],[FY 27/28
Cost 🔒]]-Personnel[[#This Row],[Claimed
FY 27/28 🔒]]</f>
        <v>0</v>
      </c>
    </row>
    <row r="24" spans="2:21" x14ac:dyDescent="0.35">
      <c r="B24" s="14">
        <v>1.19</v>
      </c>
      <c r="C24" s="4"/>
      <c r="D24" s="4"/>
      <c r="E24" s="4"/>
      <c r="F24" s="9"/>
      <c r="G24" s="4"/>
      <c r="H24" s="60">
        <f>IFERROR(Personnel[[#This Row],[Day rate (£)]]/Personnel[[#This Row],[Hours/day]],0)</f>
        <v>0</v>
      </c>
      <c r="I24" s="8"/>
      <c r="J24" s="61">
        <f>Personnel[[#This Row],[FY 25/26
Days]]*Personnel[[#This Row],[Day rate (£)]]</f>
        <v>0</v>
      </c>
      <c r="K24" s="8"/>
      <c r="L24" s="61">
        <f>Personnel[[#This Row],[FY 26/27
Days]]*Personnel[[#This Row],[Day rate (£)]]</f>
        <v>0</v>
      </c>
      <c r="M24" s="8"/>
      <c r="N24" s="61">
        <f>Personnel[[#This Row],[FY 27/28
Days]]*Personnel[[#This Row],[Day rate (£)]]</f>
        <v>0</v>
      </c>
      <c r="O24" s="61">
        <f>Personnel[[#This Row],[FY 25/26
Cost 🔒]]+Personnel[[#This Row],[FY 26/27
Cost 🔒]]+Personnel[[#This Row],[FY 27/28
Cost 🔒]]</f>
        <v>0</v>
      </c>
      <c r="P24" s="10">
        <f>(SUMIFS(Table1[Amount Claimed (£)],Table1[Item Ref],Personnel[[#This Row],[Item ref 🔒]],Table1[Financial Year],"25/26"))+(SUMIFS(Table3[Amount Claimed (£) ],Table3[Item Ref],Personnel[[#This Row],[Item ref 🔒]],Table3[Financial Year],"25/26"))</f>
        <v>0</v>
      </c>
      <c r="Q24" s="10">
        <f>Personnel[[#This Row],[FY 25/26
Cost 🔒]]-Personnel[[#This Row],[Claimed
FY 25/26 🔒]]</f>
        <v>0</v>
      </c>
      <c r="R24" s="10">
        <f>(SUMIFS(Table1[Amount Claimed (£)],Table1[Item Ref],Personnel[[#This Row],[Item ref 🔒]],Table1[Financial Year],"26/27"))+(SUMIFS(Table3[Amount Claimed (£) ],Table3[Item Ref],Personnel[[#This Row],[Item ref 🔒]],Table3[Financial Year],"26/27"))</f>
        <v>0</v>
      </c>
      <c r="S24" s="10">
        <f>Personnel[[#This Row],[FY 26/27
Cost 🔒]]-Personnel[[#This Row],[Claimed
FY 26/27 🔒]]</f>
        <v>0</v>
      </c>
      <c r="T24" s="10">
        <f>(SUMIFS(Table1[Amount Claimed (£)],Table1[Item Ref],Personnel[[#This Row],[Item ref 🔒]],Table1[Financial Year],"27/28"))+(SUMIFS(Table3[Amount Claimed (£) ],Table3[Item Ref],Personnel[[#This Row],[Item ref 🔒]],Table3[Financial Year],"27/28"))</f>
        <v>0</v>
      </c>
      <c r="U24" s="11">
        <f>Personnel[[#This Row],[FY 27/28
Cost 🔒]]-Personnel[[#This Row],[Claimed
FY 27/28 🔒]]</f>
        <v>0</v>
      </c>
    </row>
    <row r="25" spans="2:21" x14ac:dyDescent="0.35">
      <c r="B25" s="14">
        <v>1.2</v>
      </c>
      <c r="C25" s="4"/>
      <c r="D25" s="4"/>
      <c r="E25" s="4"/>
      <c r="F25" s="9"/>
      <c r="G25" s="4"/>
      <c r="H25" s="60">
        <f>IFERROR(Personnel[[#This Row],[Day rate (£)]]/Personnel[[#This Row],[Hours/day]],0)</f>
        <v>0</v>
      </c>
      <c r="I25" s="8"/>
      <c r="J25" s="61">
        <f>Personnel[[#This Row],[FY 25/26
Days]]*Personnel[[#This Row],[Day rate (£)]]</f>
        <v>0</v>
      </c>
      <c r="K25" s="8"/>
      <c r="L25" s="61">
        <f>Personnel[[#This Row],[FY 26/27
Days]]*Personnel[[#This Row],[Day rate (£)]]</f>
        <v>0</v>
      </c>
      <c r="M25" s="8"/>
      <c r="N25" s="61">
        <f>Personnel[[#This Row],[FY 27/28
Days]]*Personnel[[#This Row],[Day rate (£)]]</f>
        <v>0</v>
      </c>
      <c r="O25" s="61">
        <f>Personnel[[#This Row],[FY 25/26
Cost 🔒]]+Personnel[[#This Row],[FY 26/27
Cost 🔒]]+Personnel[[#This Row],[FY 27/28
Cost 🔒]]</f>
        <v>0</v>
      </c>
      <c r="P25" s="11">
        <f>(SUMIFS(Table1[Amount Claimed (£)],Table1[Item Ref],Personnel[[#This Row],[Item ref 🔒]],Table1[Financial Year],"25/26"))+(SUMIFS(Table3[Amount Claimed (£) ],Table3[Item Ref],Personnel[[#This Row],[Item ref 🔒]],Table3[Financial Year],"25/26"))</f>
        <v>0</v>
      </c>
      <c r="Q25" s="11">
        <f>Personnel[[#This Row],[FY 25/26
Cost 🔒]]-Personnel[[#This Row],[Claimed
FY 25/26 🔒]]</f>
        <v>0</v>
      </c>
      <c r="R25" s="11">
        <f>(SUMIFS(Table1[Amount Claimed (£)],Table1[Item Ref],Personnel[[#This Row],[Item ref 🔒]],Table1[Financial Year],"26/27"))+(SUMIFS(Table3[Amount Claimed (£) ],Table3[Item Ref],Personnel[[#This Row],[Item ref 🔒]],Table3[Financial Year],"26/27"))</f>
        <v>0</v>
      </c>
      <c r="S25" s="11">
        <f>Personnel[[#This Row],[FY 26/27
Cost 🔒]]-Personnel[[#This Row],[Claimed
FY 26/27 🔒]]</f>
        <v>0</v>
      </c>
      <c r="T25" s="11">
        <f>(SUMIFS(Table1[Amount Claimed (£)],Table1[Item Ref],Personnel[[#This Row],[Item ref 🔒]],Table1[Financial Year],"27/28"))+(SUMIFS(Table3[Amount Claimed (£) ],Table3[Item Ref],Personnel[[#This Row],[Item ref 🔒]],Table3[Financial Year],"27/28"))</f>
        <v>0</v>
      </c>
      <c r="U25" s="11">
        <f>Personnel[[#This Row],[FY 27/28
Cost 🔒]]-Personnel[[#This Row],[Claimed
FY 27/28 🔒]]</f>
        <v>0</v>
      </c>
    </row>
    <row r="26" spans="2:21" x14ac:dyDescent="0.35">
      <c r="B26" s="14">
        <v>1.21</v>
      </c>
      <c r="C26" s="4"/>
      <c r="D26" s="4"/>
      <c r="E26" s="4"/>
      <c r="F26" s="9"/>
      <c r="G26" s="4"/>
      <c r="H26" s="60">
        <f>IFERROR(Personnel[[#This Row],[Day rate (£)]]/Personnel[[#This Row],[Hours/day]],0)</f>
        <v>0</v>
      </c>
      <c r="I26" s="8"/>
      <c r="J26" s="61">
        <f>Personnel[[#This Row],[FY 25/26
Days]]*Personnel[[#This Row],[Day rate (£)]]</f>
        <v>0</v>
      </c>
      <c r="K26" s="8"/>
      <c r="L26" s="61">
        <f>Personnel[[#This Row],[FY 26/27
Days]]*Personnel[[#This Row],[Day rate (£)]]</f>
        <v>0</v>
      </c>
      <c r="M26" s="8"/>
      <c r="N26" s="61">
        <f>Personnel[[#This Row],[FY 27/28
Days]]*Personnel[[#This Row],[Day rate (£)]]</f>
        <v>0</v>
      </c>
      <c r="O26" s="61">
        <f>Personnel[[#This Row],[FY 25/26
Cost 🔒]]+Personnel[[#This Row],[FY 26/27
Cost 🔒]]+Personnel[[#This Row],[FY 27/28
Cost 🔒]]</f>
        <v>0</v>
      </c>
      <c r="P26" s="11">
        <f>(SUMIFS(Table1[Amount Claimed (£)],Table1[Item Ref],Personnel[[#This Row],[Item ref 🔒]],Table1[Financial Year],"25/26"))+(SUMIFS(Table3[Amount Claimed (£) ],Table3[Item Ref],Personnel[[#This Row],[Item ref 🔒]],Table3[Financial Year],"25/26"))</f>
        <v>0</v>
      </c>
      <c r="Q26" s="11">
        <f>Personnel[[#This Row],[FY 25/26
Cost 🔒]]-Personnel[[#This Row],[Claimed
FY 25/26 🔒]]</f>
        <v>0</v>
      </c>
      <c r="R26" s="11">
        <f>(SUMIFS(Table1[Amount Claimed (£)],Table1[Item Ref],Personnel[[#This Row],[Item ref 🔒]],Table1[Financial Year],"26/27"))+(SUMIFS(Table3[Amount Claimed (£) ],Table3[Item Ref],Personnel[[#This Row],[Item ref 🔒]],Table3[Financial Year],"26/27"))</f>
        <v>0</v>
      </c>
      <c r="S26" s="11">
        <f>Personnel[[#This Row],[FY 26/27
Cost 🔒]]-Personnel[[#This Row],[Claimed
FY 26/27 🔒]]</f>
        <v>0</v>
      </c>
      <c r="T26" s="11">
        <f>(SUMIFS(Table1[Amount Claimed (£)],Table1[Item Ref],Personnel[[#This Row],[Item ref 🔒]],Table1[Financial Year],"27/28"))+(SUMIFS(Table3[Amount Claimed (£) ],Table3[Item Ref],Personnel[[#This Row],[Item ref 🔒]],Table3[Financial Year],"27/28"))</f>
        <v>0</v>
      </c>
      <c r="U26" s="11">
        <f>Personnel[[#This Row],[FY 27/28
Cost 🔒]]-Personnel[[#This Row],[Claimed
FY 27/28 🔒]]</f>
        <v>0</v>
      </c>
    </row>
    <row r="27" spans="2:21" x14ac:dyDescent="0.35">
      <c r="B27" s="14">
        <v>1.22</v>
      </c>
      <c r="C27" s="4"/>
      <c r="D27" s="4"/>
      <c r="E27" s="4"/>
      <c r="F27" s="9"/>
      <c r="G27" s="4"/>
      <c r="H27" s="60">
        <f>IFERROR(Personnel[[#This Row],[Day rate (£)]]/Personnel[[#This Row],[Hours/day]],0)</f>
        <v>0</v>
      </c>
      <c r="I27" s="8"/>
      <c r="J27" s="61">
        <f>Personnel[[#This Row],[FY 25/26
Days]]*Personnel[[#This Row],[Day rate (£)]]</f>
        <v>0</v>
      </c>
      <c r="K27" s="8"/>
      <c r="L27" s="61">
        <f>Personnel[[#This Row],[FY 26/27
Days]]*Personnel[[#This Row],[Day rate (£)]]</f>
        <v>0</v>
      </c>
      <c r="M27" s="8"/>
      <c r="N27" s="61">
        <f>Personnel[[#This Row],[FY 27/28
Days]]*Personnel[[#This Row],[Day rate (£)]]</f>
        <v>0</v>
      </c>
      <c r="O27" s="61">
        <f>Personnel[[#This Row],[FY 25/26
Cost 🔒]]+Personnel[[#This Row],[FY 26/27
Cost 🔒]]+Personnel[[#This Row],[FY 27/28
Cost 🔒]]</f>
        <v>0</v>
      </c>
      <c r="P27" s="11">
        <f>(SUMIFS(Table1[Amount Claimed (£)],Table1[Item Ref],Personnel[[#This Row],[Item ref 🔒]],Table1[Financial Year],"25/26"))+(SUMIFS(Table3[Amount Claimed (£) ],Table3[Item Ref],Personnel[[#This Row],[Item ref 🔒]],Table3[Financial Year],"25/26"))</f>
        <v>0</v>
      </c>
      <c r="Q27" s="11">
        <f>Personnel[[#This Row],[FY 25/26
Cost 🔒]]-Personnel[[#This Row],[Claimed
FY 25/26 🔒]]</f>
        <v>0</v>
      </c>
      <c r="R27" s="11">
        <f>(SUMIFS(Table1[Amount Claimed (£)],Table1[Item Ref],Personnel[[#This Row],[Item ref 🔒]],Table1[Financial Year],"26/27"))+(SUMIFS(Table3[Amount Claimed (£) ],Table3[Item Ref],Personnel[[#This Row],[Item ref 🔒]],Table3[Financial Year],"26/27"))</f>
        <v>0</v>
      </c>
      <c r="S27" s="11">
        <f>Personnel[[#This Row],[FY 26/27
Cost 🔒]]-Personnel[[#This Row],[Claimed
FY 26/27 🔒]]</f>
        <v>0</v>
      </c>
      <c r="T27" s="11">
        <f>(SUMIFS(Table1[Amount Claimed (£)],Table1[Item Ref],Personnel[[#This Row],[Item ref 🔒]],Table1[Financial Year],"27/28"))+(SUMIFS(Table3[Amount Claimed (£) ],Table3[Item Ref],Personnel[[#This Row],[Item ref 🔒]],Table3[Financial Year],"27/28"))</f>
        <v>0</v>
      </c>
      <c r="U27" s="11">
        <f>Personnel[[#This Row],[FY 27/28
Cost 🔒]]-Personnel[[#This Row],[Claimed
FY 27/28 🔒]]</f>
        <v>0</v>
      </c>
    </row>
    <row r="28" spans="2:21" x14ac:dyDescent="0.35">
      <c r="B28" s="14">
        <v>1.23</v>
      </c>
      <c r="C28" s="4"/>
      <c r="D28" s="4"/>
      <c r="E28" s="4"/>
      <c r="F28" s="9"/>
      <c r="G28" s="4"/>
      <c r="H28" s="60">
        <f>IFERROR(Personnel[[#This Row],[Day rate (£)]]/Personnel[[#This Row],[Hours/day]],0)</f>
        <v>0</v>
      </c>
      <c r="I28" s="8"/>
      <c r="J28" s="61">
        <f>Personnel[[#This Row],[FY 25/26
Days]]*Personnel[[#This Row],[Day rate (£)]]</f>
        <v>0</v>
      </c>
      <c r="K28" s="8"/>
      <c r="L28" s="61">
        <f>Personnel[[#This Row],[FY 26/27
Days]]*Personnel[[#This Row],[Day rate (£)]]</f>
        <v>0</v>
      </c>
      <c r="M28" s="8"/>
      <c r="N28" s="61">
        <f>Personnel[[#This Row],[FY 27/28
Days]]*Personnel[[#This Row],[Day rate (£)]]</f>
        <v>0</v>
      </c>
      <c r="O28" s="61">
        <f>Personnel[[#This Row],[FY 25/26
Cost 🔒]]+Personnel[[#This Row],[FY 26/27
Cost 🔒]]+Personnel[[#This Row],[FY 27/28
Cost 🔒]]</f>
        <v>0</v>
      </c>
      <c r="P28" s="11">
        <f>(SUMIFS(Table1[Amount Claimed (£)],Table1[Item Ref],Personnel[[#This Row],[Item ref 🔒]],Table1[Financial Year],"25/26"))+(SUMIFS(Table3[Amount Claimed (£) ],Table3[Item Ref],Personnel[[#This Row],[Item ref 🔒]],Table3[Financial Year],"25/26"))</f>
        <v>0</v>
      </c>
      <c r="Q28" s="11">
        <f>Personnel[[#This Row],[FY 25/26
Cost 🔒]]-Personnel[[#This Row],[Claimed
FY 25/26 🔒]]</f>
        <v>0</v>
      </c>
      <c r="R28" s="11">
        <f>(SUMIFS(Table1[Amount Claimed (£)],Table1[Item Ref],Personnel[[#This Row],[Item ref 🔒]],Table1[Financial Year],"26/27"))+(SUMIFS(Table3[Amount Claimed (£) ],Table3[Item Ref],Personnel[[#This Row],[Item ref 🔒]],Table3[Financial Year],"26/27"))</f>
        <v>0</v>
      </c>
      <c r="S28" s="11">
        <f>Personnel[[#This Row],[FY 26/27
Cost 🔒]]-Personnel[[#This Row],[Claimed
FY 26/27 🔒]]</f>
        <v>0</v>
      </c>
      <c r="T28" s="11">
        <f>(SUMIFS(Table1[Amount Claimed (£)],Table1[Item Ref],Personnel[[#This Row],[Item ref 🔒]],Table1[Financial Year],"27/28"))+(SUMIFS(Table3[Amount Claimed (£) ],Table3[Item Ref],Personnel[[#This Row],[Item ref 🔒]],Table3[Financial Year],"27/28"))</f>
        <v>0</v>
      </c>
      <c r="U28" s="11">
        <f>Personnel[[#This Row],[FY 27/28
Cost 🔒]]-Personnel[[#This Row],[Claimed
FY 27/28 🔒]]</f>
        <v>0</v>
      </c>
    </row>
    <row r="29" spans="2:21" x14ac:dyDescent="0.35">
      <c r="B29" s="14">
        <v>1.24</v>
      </c>
      <c r="C29" s="4"/>
      <c r="D29" s="4"/>
      <c r="E29" s="4"/>
      <c r="F29" s="9"/>
      <c r="G29" s="4"/>
      <c r="H29" s="60">
        <f>IFERROR(Personnel[[#This Row],[Day rate (£)]]/Personnel[[#This Row],[Hours/day]],0)</f>
        <v>0</v>
      </c>
      <c r="I29" s="8"/>
      <c r="J29" s="61">
        <f>Personnel[[#This Row],[FY 25/26
Days]]*Personnel[[#This Row],[Day rate (£)]]</f>
        <v>0</v>
      </c>
      <c r="K29" s="8"/>
      <c r="L29" s="61">
        <f>Personnel[[#This Row],[FY 26/27
Days]]*Personnel[[#This Row],[Day rate (£)]]</f>
        <v>0</v>
      </c>
      <c r="M29" s="8"/>
      <c r="N29" s="61">
        <f>Personnel[[#This Row],[FY 27/28
Days]]*Personnel[[#This Row],[Day rate (£)]]</f>
        <v>0</v>
      </c>
      <c r="O29" s="61">
        <f>Personnel[[#This Row],[FY 25/26
Cost 🔒]]+Personnel[[#This Row],[FY 26/27
Cost 🔒]]+Personnel[[#This Row],[FY 27/28
Cost 🔒]]</f>
        <v>0</v>
      </c>
      <c r="P29" s="11">
        <f>(SUMIFS(Table1[Amount Claimed (£)],Table1[Item Ref],Personnel[[#This Row],[Item ref 🔒]],Table1[Financial Year],"25/26"))+(SUMIFS(Table3[Amount Claimed (£) ],Table3[Item Ref],Personnel[[#This Row],[Item ref 🔒]],Table3[Financial Year],"25/26"))</f>
        <v>0</v>
      </c>
      <c r="Q29" s="11">
        <f>Personnel[[#This Row],[FY 25/26
Cost 🔒]]-Personnel[[#This Row],[Claimed
FY 25/26 🔒]]</f>
        <v>0</v>
      </c>
      <c r="R29" s="11">
        <f>(SUMIFS(Table1[Amount Claimed (£)],Table1[Item Ref],Personnel[[#This Row],[Item ref 🔒]],Table1[Financial Year],"26/27"))+(SUMIFS(Table3[Amount Claimed (£) ],Table3[Item Ref],Personnel[[#This Row],[Item ref 🔒]],Table3[Financial Year],"26/27"))</f>
        <v>0</v>
      </c>
      <c r="S29" s="11">
        <f>Personnel[[#This Row],[FY 26/27
Cost 🔒]]-Personnel[[#This Row],[Claimed
FY 26/27 🔒]]</f>
        <v>0</v>
      </c>
      <c r="T29" s="11">
        <f>(SUMIFS(Table1[Amount Claimed (£)],Table1[Item Ref],Personnel[[#This Row],[Item ref 🔒]],Table1[Financial Year],"27/28"))+(SUMIFS(Table3[Amount Claimed (£) ],Table3[Item Ref],Personnel[[#This Row],[Item ref 🔒]],Table3[Financial Year],"27/28"))</f>
        <v>0</v>
      </c>
      <c r="U29" s="11">
        <f>Personnel[[#This Row],[FY 27/28
Cost 🔒]]-Personnel[[#This Row],[Claimed
FY 27/28 🔒]]</f>
        <v>0</v>
      </c>
    </row>
    <row r="30" spans="2:21" x14ac:dyDescent="0.35">
      <c r="B30" s="14">
        <v>1.25</v>
      </c>
      <c r="C30" s="4"/>
      <c r="D30" s="4"/>
      <c r="E30" s="4"/>
      <c r="F30" s="9"/>
      <c r="G30" s="4"/>
      <c r="H30" s="60">
        <f>IFERROR(Personnel[[#This Row],[Day rate (£)]]/Personnel[[#This Row],[Hours/day]],0)</f>
        <v>0</v>
      </c>
      <c r="I30" s="8"/>
      <c r="J30" s="61">
        <f>Personnel[[#This Row],[FY 25/26
Days]]*Personnel[[#This Row],[Day rate (£)]]</f>
        <v>0</v>
      </c>
      <c r="K30" s="8"/>
      <c r="L30" s="61">
        <f>Personnel[[#This Row],[FY 26/27
Days]]*Personnel[[#This Row],[Day rate (£)]]</f>
        <v>0</v>
      </c>
      <c r="M30" s="8"/>
      <c r="N30" s="61">
        <f>Personnel[[#This Row],[FY 27/28
Days]]*Personnel[[#This Row],[Day rate (£)]]</f>
        <v>0</v>
      </c>
      <c r="O30" s="61">
        <f>Personnel[[#This Row],[FY 25/26
Cost 🔒]]+Personnel[[#This Row],[FY 26/27
Cost 🔒]]+Personnel[[#This Row],[FY 27/28
Cost 🔒]]</f>
        <v>0</v>
      </c>
      <c r="P30" s="11">
        <f>(SUMIFS(Table1[Amount Claimed (£)],Table1[Item Ref],Personnel[[#This Row],[Item ref 🔒]],Table1[Financial Year],"25/26"))+(SUMIFS(Table3[Amount Claimed (£) ],Table3[Item Ref],Personnel[[#This Row],[Item ref 🔒]],Table3[Financial Year],"25/26"))</f>
        <v>0</v>
      </c>
      <c r="Q30" s="11">
        <f>Personnel[[#This Row],[FY 25/26
Cost 🔒]]-Personnel[[#This Row],[Claimed
FY 25/26 🔒]]</f>
        <v>0</v>
      </c>
      <c r="R30" s="11">
        <f>(SUMIFS(Table1[Amount Claimed (£)],Table1[Item Ref],Personnel[[#This Row],[Item ref 🔒]],Table1[Financial Year],"26/27"))+(SUMIFS(Table3[Amount Claimed (£) ],Table3[Item Ref],Personnel[[#This Row],[Item ref 🔒]],Table3[Financial Year],"26/27"))</f>
        <v>0</v>
      </c>
      <c r="S30" s="11">
        <f>Personnel[[#This Row],[FY 26/27
Cost 🔒]]-Personnel[[#This Row],[Claimed
FY 26/27 🔒]]</f>
        <v>0</v>
      </c>
      <c r="T30" s="11">
        <f>(SUMIFS(Table1[Amount Claimed (£)],Table1[Item Ref],Personnel[[#This Row],[Item ref 🔒]],Table1[Financial Year],"27/28"))+(SUMIFS(Table3[Amount Claimed (£) ],Table3[Item Ref],Personnel[[#This Row],[Item ref 🔒]],Table3[Financial Year],"27/28"))</f>
        <v>0</v>
      </c>
      <c r="U30" s="11">
        <f>Personnel[[#This Row],[FY 27/28
Cost 🔒]]-Personnel[[#This Row],[Claimed
FY 27/28 🔒]]</f>
        <v>0</v>
      </c>
    </row>
    <row r="31" spans="2:21" x14ac:dyDescent="0.35">
      <c r="B31" s="14">
        <v>1.26</v>
      </c>
      <c r="C31" s="4"/>
      <c r="D31" s="4"/>
      <c r="E31" s="4"/>
      <c r="F31" s="9"/>
      <c r="G31" s="4"/>
      <c r="H31" s="60">
        <f>IFERROR(Personnel[[#This Row],[Day rate (£)]]/Personnel[[#This Row],[Hours/day]],0)</f>
        <v>0</v>
      </c>
      <c r="I31" s="8"/>
      <c r="J31" s="61">
        <f>Personnel[[#This Row],[FY 25/26
Days]]*Personnel[[#This Row],[Day rate (£)]]</f>
        <v>0</v>
      </c>
      <c r="K31" s="8"/>
      <c r="L31" s="61">
        <f>Personnel[[#This Row],[FY 26/27
Days]]*Personnel[[#This Row],[Day rate (£)]]</f>
        <v>0</v>
      </c>
      <c r="M31" s="8"/>
      <c r="N31" s="61">
        <f>Personnel[[#This Row],[FY 27/28
Days]]*Personnel[[#This Row],[Day rate (£)]]</f>
        <v>0</v>
      </c>
      <c r="O31" s="61">
        <f>Personnel[[#This Row],[FY 25/26
Cost 🔒]]+Personnel[[#This Row],[FY 26/27
Cost 🔒]]+Personnel[[#This Row],[FY 27/28
Cost 🔒]]</f>
        <v>0</v>
      </c>
      <c r="P31" s="11">
        <f>(SUMIFS(Table1[Amount Claimed (£)],Table1[Item Ref],Personnel[[#This Row],[Item ref 🔒]],Table1[Financial Year],"25/26"))+(SUMIFS(Table3[Amount Claimed (£) ],Table3[Item Ref],Personnel[[#This Row],[Item ref 🔒]],Table3[Financial Year],"25/26"))</f>
        <v>0</v>
      </c>
      <c r="Q31" s="11">
        <f>Personnel[[#This Row],[FY 25/26
Cost 🔒]]-Personnel[[#This Row],[Claimed
FY 25/26 🔒]]</f>
        <v>0</v>
      </c>
      <c r="R31" s="11">
        <f>(SUMIFS(Table1[Amount Claimed (£)],Table1[Item Ref],Personnel[[#This Row],[Item ref 🔒]],Table1[Financial Year],"26/27"))+(SUMIFS(Table3[Amount Claimed (£) ],Table3[Item Ref],Personnel[[#This Row],[Item ref 🔒]],Table3[Financial Year],"26/27"))</f>
        <v>0</v>
      </c>
      <c r="S31" s="11">
        <f>Personnel[[#This Row],[FY 26/27
Cost 🔒]]-Personnel[[#This Row],[Claimed
FY 26/27 🔒]]</f>
        <v>0</v>
      </c>
      <c r="T31" s="11">
        <f>(SUMIFS(Table1[Amount Claimed (£)],Table1[Item Ref],Personnel[[#This Row],[Item ref 🔒]],Table1[Financial Year],"27/28"))+(SUMIFS(Table3[Amount Claimed (£) ],Table3[Item Ref],Personnel[[#This Row],[Item ref 🔒]],Table3[Financial Year],"27/28"))</f>
        <v>0</v>
      </c>
      <c r="U31" s="11">
        <f>Personnel[[#This Row],[FY 27/28
Cost 🔒]]-Personnel[[#This Row],[Claimed
FY 27/28 🔒]]</f>
        <v>0</v>
      </c>
    </row>
    <row r="32" spans="2:21" x14ac:dyDescent="0.35">
      <c r="B32" s="14">
        <v>1.27</v>
      </c>
      <c r="C32" s="4"/>
      <c r="D32" s="4"/>
      <c r="E32" s="4"/>
      <c r="F32" s="9"/>
      <c r="G32" s="4"/>
      <c r="H32" s="60">
        <f>IFERROR(Personnel[[#This Row],[Day rate (£)]]/Personnel[[#This Row],[Hours/day]],0)</f>
        <v>0</v>
      </c>
      <c r="I32" s="8"/>
      <c r="J32" s="61">
        <f>Personnel[[#This Row],[FY 25/26
Days]]*Personnel[[#This Row],[Day rate (£)]]</f>
        <v>0</v>
      </c>
      <c r="K32" s="8"/>
      <c r="L32" s="61">
        <f>Personnel[[#This Row],[FY 26/27
Days]]*Personnel[[#This Row],[Day rate (£)]]</f>
        <v>0</v>
      </c>
      <c r="M32" s="8"/>
      <c r="N32" s="61">
        <f>Personnel[[#This Row],[FY 27/28
Days]]*Personnel[[#This Row],[Day rate (£)]]</f>
        <v>0</v>
      </c>
      <c r="O32" s="61">
        <f>Personnel[[#This Row],[FY 25/26
Cost 🔒]]+Personnel[[#This Row],[FY 26/27
Cost 🔒]]+Personnel[[#This Row],[FY 27/28
Cost 🔒]]</f>
        <v>0</v>
      </c>
      <c r="P32" s="11">
        <f>(SUMIFS(Table1[Amount Claimed (£)],Table1[Item Ref],Personnel[[#This Row],[Item ref 🔒]],Table1[Financial Year],"25/26"))+(SUMIFS(Table3[Amount Claimed (£) ],Table3[Item Ref],Personnel[[#This Row],[Item ref 🔒]],Table3[Financial Year],"25/26"))</f>
        <v>0</v>
      </c>
      <c r="Q32" s="11">
        <f>Personnel[[#This Row],[FY 25/26
Cost 🔒]]-Personnel[[#This Row],[Claimed
FY 25/26 🔒]]</f>
        <v>0</v>
      </c>
      <c r="R32" s="11">
        <f>(SUMIFS(Table1[Amount Claimed (£)],Table1[Item Ref],Personnel[[#This Row],[Item ref 🔒]],Table1[Financial Year],"26/27"))+(SUMIFS(Table3[Amount Claimed (£) ],Table3[Item Ref],Personnel[[#This Row],[Item ref 🔒]],Table3[Financial Year],"26/27"))</f>
        <v>0</v>
      </c>
      <c r="S32" s="11">
        <f>Personnel[[#This Row],[FY 26/27
Cost 🔒]]-Personnel[[#This Row],[Claimed
FY 26/27 🔒]]</f>
        <v>0</v>
      </c>
      <c r="T32" s="11">
        <f>(SUMIFS(Table1[Amount Claimed (£)],Table1[Item Ref],Personnel[[#This Row],[Item ref 🔒]],Table1[Financial Year],"27/28"))+(SUMIFS(Table3[Amount Claimed (£) ],Table3[Item Ref],Personnel[[#This Row],[Item ref 🔒]],Table3[Financial Year],"27/28"))</f>
        <v>0</v>
      </c>
      <c r="U32" s="11">
        <f>Personnel[[#This Row],[FY 27/28
Cost 🔒]]-Personnel[[#This Row],[Claimed
FY 27/28 🔒]]</f>
        <v>0</v>
      </c>
    </row>
    <row r="33" spans="2:21" x14ac:dyDescent="0.35">
      <c r="B33" s="14">
        <v>1.28</v>
      </c>
      <c r="C33" s="4"/>
      <c r="D33" s="4"/>
      <c r="E33" s="4"/>
      <c r="F33" s="9"/>
      <c r="G33" s="4"/>
      <c r="H33" s="60">
        <f>IFERROR(Personnel[[#This Row],[Day rate (£)]]/Personnel[[#This Row],[Hours/day]],0)</f>
        <v>0</v>
      </c>
      <c r="I33" s="8"/>
      <c r="J33" s="61">
        <f>Personnel[[#This Row],[FY 25/26
Days]]*Personnel[[#This Row],[Day rate (£)]]</f>
        <v>0</v>
      </c>
      <c r="K33" s="8"/>
      <c r="L33" s="61">
        <f>Personnel[[#This Row],[FY 26/27
Days]]*Personnel[[#This Row],[Day rate (£)]]</f>
        <v>0</v>
      </c>
      <c r="M33" s="8"/>
      <c r="N33" s="61">
        <f>Personnel[[#This Row],[FY 27/28
Days]]*Personnel[[#This Row],[Day rate (£)]]</f>
        <v>0</v>
      </c>
      <c r="O33" s="61">
        <f>Personnel[[#This Row],[FY 25/26
Cost 🔒]]+Personnel[[#This Row],[FY 26/27
Cost 🔒]]+Personnel[[#This Row],[FY 27/28
Cost 🔒]]</f>
        <v>0</v>
      </c>
      <c r="P33" s="11">
        <f>(SUMIFS(Table1[Amount Claimed (£)],Table1[Item Ref],Personnel[[#This Row],[Item ref 🔒]],Table1[Financial Year],"25/26"))+(SUMIFS(Table3[Amount Claimed (£) ],Table3[Item Ref],Personnel[[#This Row],[Item ref 🔒]],Table3[Financial Year],"25/26"))</f>
        <v>0</v>
      </c>
      <c r="Q33" s="11">
        <f>Personnel[[#This Row],[FY 25/26
Cost 🔒]]-Personnel[[#This Row],[Claimed
FY 25/26 🔒]]</f>
        <v>0</v>
      </c>
      <c r="R33" s="11">
        <f>(SUMIFS(Table1[Amount Claimed (£)],Table1[Item Ref],Personnel[[#This Row],[Item ref 🔒]],Table1[Financial Year],"26/27"))+(SUMIFS(Table3[Amount Claimed (£) ],Table3[Item Ref],Personnel[[#This Row],[Item ref 🔒]],Table3[Financial Year],"26/27"))</f>
        <v>0</v>
      </c>
      <c r="S33" s="11">
        <f>Personnel[[#This Row],[FY 26/27
Cost 🔒]]-Personnel[[#This Row],[Claimed
FY 26/27 🔒]]</f>
        <v>0</v>
      </c>
      <c r="T33" s="11">
        <f>(SUMIFS(Table1[Amount Claimed (£)],Table1[Item Ref],Personnel[[#This Row],[Item ref 🔒]],Table1[Financial Year],"27/28"))+(SUMIFS(Table3[Amount Claimed (£) ],Table3[Item Ref],Personnel[[#This Row],[Item ref 🔒]],Table3[Financial Year],"27/28"))</f>
        <v>0</v>
      </c>
      <c r="U33" s="11">
        <f>Personnel[[#This Row],[FY 27/28
Cost 🔒]]-Personnel[[#This Row],[Claimed
FY 27/28 🔒]]</f>
        <v>0</v>
      </c>
    </row>
    <row r="34" spans="2:21" x14ac:dyDescent="0.35">
      <c r="B34" s="14">
        <v>1.29</v>
      </c>
      <c r="C34" s="4"/>
      <c r="D34" s="4"/>
      <c r="E34" s="4"/>
      <c r="F34" s="9"/>
      <c r="G34" s="4"/>
      <c r="H34" s="60">
        <f>IFERROR(Personnel[[#This Row],[Day rate (£)]]/Personnel[[#This Row],[Hours/day]],0)</f>
        <v>0</v>
      </c>
      <c r="I34" s="8"/>
      <c r="J34" s="61">
        <f>Personnel[[#This Row],[FY 25/26
Days]]*Personnel[[#This Row],[Day rate (£)]]</f>
        <v>0</v>
      </c>
      <c r="K34" s="8"/>
      <c r="L34" s="61">
        <f>Personnel[[#This Row],[FY 26/27
Days]]*Personnel[[#This Row],[Day rate (£)]]</f>
        <v>0</v>
      </c>
      <c r="M34" s="8"/>
      <c r="N34" s="61">
        <f>Personnel[[#This Row],[FY 27/28
Days]]*Personnel[[#This Row],[Day rate (£)]]</f>
        <v>0</v>
      </c>
      <c r="O34" s="61">
        <f>Personnel[[#This Row],[FY 25/26
Cost 🔒]]+Personnel[[#This Row],[FY 26/27
Cost 🔒]]+Personnel[[#This Row],[FY 27/28
Cost 🔒]]</f>
        <v>0</v>
      </c>
      <c r="P34" s="11">
        <f>(SUMIFS(Table1[Amount Claimed (£)],Table1[Item Ref],Personnel[[#This Row],[Item ref 🔒]],Table1[Financial Year],"25/26"))+(SUMIFS(Table3[Amount Claimed (£) ],Table3[Item Ref],Personnel[[#This Row],[Item ref 🔒]],Table3[Financial Year],"25/26"))</f>
        <v>0</v>
      </c>
      <c r="Q34" s="11">
        <f>Personnel[[#This Row],[FY 25/26
Cost 🔒]]-Personnel[[#This Row],[Claimed
FY 25/26 🔒]]</f>
        <v>0</v>
      </c>
      <c r="R34" s="11">
        <f>(SUMIFS(Table1[Amount Claimed (£)],Table1[Item Ref],Personnel[[#This Row],[Item ref 🔒]],Table1[Financial Year],"26/27"))+(SUMIFS(Table3[Amount Claimed (£) ],Table3[Item Ref],Personnel[[#This Row],[Item ref 🔒]],Table3[Financial Year],"26/27"))</f>
        <v>0</v>
      </c>
      <c r="S34" s="11">
        <f>Personnel[[#This Row],[FY 26/27
Cost 🔒]]-Personnel[[#This Row],[Claimed
FY 26/27 🔒]]</f>
        <v>0</v>
      </c>
      <c r="T34" s="11">
        <f>(SUMIFS(Table1[Amount Claimed (£)],Table1[Item Ref],Personnel[[#This Row],[Item ref 🔒]],Table1[Financial Year],"27/28"))+(SUMIFS(Table3[Amount Claimed (£) ],Table3[Item Ref],Personnel[[#This Row],[Item ref 🔒]],Table3[Financial Year],"27/28"))</f>
        <v>0</v>
      </c>
      <c r="U34" s="11">
        <f>Personnel[[#This Row],[FY 27/28
Cost 🔒]]-Personnel[[#This Row],[Claimed
FY 27/28 🔒]]</f>
        <v>0</v>
      </c>
    </row>
    <row r="35" spans="2:21" x14ac:dyDescent="0.35">
      <c r="B35" s="14">
        <v>1.3</v>
      </c>
      <c r="C35" s="34"/>
      <c r="D35" s="34"/>
      <c r="E35" s="34"/>
      <c r="F35" s="68"/>
      <c r="G35" s="34"/>
      <c r="H35" s="62">
        <f>IFERROR(Personnel[[#This Row],[Day rate (£)]]/Personnel[[#This Row],[Hours/day]],0)</f>
        <v>0</v>
      </c>
      <c r="I35" s="69"/>
      <c r="J35" s="65">
        <f>Personnel[[#This Row],[FY 25/26
Days]]*Personnel[[#This Row],[Day rate (£)]]</f>
        <v>0</v>
      </c>
      <c r="K35" s="69"/>
      <c r="L35" s="65">
        <f>Personnel[[#This Row],[FY 26/27
Days]]*Personnel[[#This Row],[Day rate (£)]]</f>
        <v>0</v>
      </c>
      <c r="M35" s="69"/>
      <c r="N35" s="65">
        <f>Personnel[[#This Row],[FY 27/28
Days]]*Personnel[[#This Row],[Day rate (£)]]</f>
        <v>0</v>
      </c>
      <c r="O35" s="65">
        <f>Personnel[[#This Row],[FY 25/26
Cost 🔒]]+Personnel[[#This Row],[FY 26/27
Cost 🔒]]+Personnel[[#This Row],[FY 27/28
Cost 🔒]]</f>
        <v>0</v>
      </c>
      <c r="P35" s="11">
        <f>(SUMIFS(Table1[Amount Claimed (£)],Table1[Item Ref],Personnel[[#This Row],[Item ref 🔒]],Table1[Financial Year],"25/26"))+(SUMIFS(Table3[Amount Claimed (£) ],Table3[Item Ref],Personnel[[#This Row],[Item ref 🔒]],Table3[Financial Year],"25/26"))</f>
        <v>0</v>
      </c>
      <c r="Q35" s="11">
        <f>Personnel[[#This Row],[FY 25/26
Cost 🔒]]-Personnel[[#This Row],[Claimed
FY 25/26 🔒]]</f>
        <v>0</v>
      </c>
      <c r="R35" s="11">
        <f>(SUMIFS(Table1[Amount Claimed (£)],Table1[Item Ref],Personnel[[#This Row],[Item ref 🔒]],Table1[Financial Year],"26/27"))+(SUMIFS(Table3[Amount Claimed (£) ],Table3[Item Ref],Personnel[[#This Row],[Item ref 🔒]],Table3[Financial Year],"26/27"))</f>
        <v>0</v>
      </c>
      <c r="S35" s="11">
        <f>Personnel[[#This Row],[FY 26/27
Cost 🔒]]-Personnel[[#This Row],[Claimed
FY 26/27 🔒]]</f>
        <v>0</v>
      </c>
      <c r="T35" s="11">
        <f>(SUMIFS(Table1[Amount Claimed (£)],Table1[Item Ref],Personnel[[#This Row],[Item ref 🔒]],Table1[Financial Year],"27/28"))+(SUMIFS(Table3[Amount Claimed (£) ],Table3[Item Ref],Personnel[[#This Row],[Item ref 🔒]],Table3[Financial Year],"27/28"))</f>
        <v>0</v>
      </c>
      <c r="U35" s="64">
        <f>Personnel[[#This Row],[FY 27/28
Cost 🔒]]-Personnel[[#This Row],[Claimed
FY 27/28 🔒]]</f>
        <v>0</v>
      </c>
    </row>
    <row r="36" spans="2:21" x14ac:dyDescent="0.35">
      <c r="B36" s="14">
        <v>1.31</v>
      </c>
      <c r="C36" s="4"/>
      <c r="D36" s="4"/>
      <c r="E36" s="4"/>
      <c r="F36" s="9"/>
      <c r="G36" s="4"/>
      <c r="H36" s="60">
        <f>IFERROR(Personnel[[#This Row],[Day rate (£)]]/Personnel[[#This Row],[Hours/day]],0)</f>
        <v>0</v>
      </c>
      <c r="I36" s="70"/>
      <c r="J36" s="61">
        <f>Personnel[[#This Row],[FY 25/26
Days]]*Personnel[[#This Row],[Day rate (£)]]</f>
        <v>0</v>
      </c>
      <c r="K36" s="72"/>
      <c r="L36" s="61">
        <f>Personnel[[#This Row],[FY 26/27
Days]]*Personnel[[#This Row],[Day rate (£)]]</f>
        <v>0</v>
      </c>
      <c r="M36" s="72"/>
      <c r="N36" s="61">
        <f>Personnel[[#This Row],[FY 27/28
Days]]*Personnel[[#This Row],[Day rate (£)]]</f>
        <v>0</v>
      </c>
      <c r="O36" s="61">
        <f>Personnel[[#This Row],[FY 25/26
Cost 🔒]]+Personnel[[#This Row],[FY 26/27
Cost 🔒]]+Personnel[[#This Row],[FY 27/28
Cost 🔒]]</f>
        <v>0</v>
      </c>
      <c r="P36" s="11">
        <f>(SUMIFS(Table1[Amount Claimed (£)],Table1[Item Ref],Personnel[[#This Row],[Item ref 🔒]],Table1[Financial Year],"25/26"))+(SUMIFS(Table3[Amount Claimed (£) ],Table3[Item Ref],Personnel[[#This Row],[Item ref 🔒]],Table3[Financial Year],"25/26"))</f>
        <v>0</v>
      </c>
      <c r="Q36" s="11">
        <f>Personnel[[#This Row],[FY 25/26
Cost 🔒]]-Personnel[[#This Row],[Claimed
FY 25/26 🔒]]</f>
        <v>0</v>
      </c>
      <c r="R36" s="11">
        <f>(SUMIFS(Table1[Amount Claimed (£)],Table1[Item Ref],Personnel[[#This Row],[Item ref 🔒]],Table1[Financial Year],"26/27"))+(SUMIFS(Table3[Amount Claimed (£) ],Table3[Item Ref],Personnel[[#This Row],[Item ref 🔒]],Table3[Financial Year],"26/27"))</f>
        <v>0</v>
      </c>
      <c r="S36" s="11">
        <f>Personnel[[#This Row],[FY 26/27
Cost 🔒]]-Personnel[[#This Row],[Claimed
FY 26/27 🔒]]</f>
        <v>0</v>
      </c>
      <c r="T36" s="66">
        <f>(SUMIFS(Table1[Amount Claimed (£)],Table1[Item Ref],Personnel[[#This Row],[Item ref 🔒]],Table1[Financial Year],"27/28"))+(SUMIFS(Table3[Amount Claimed (£) ],Table3[Item Ref],Personnel[[#This Row],[Item ref 🔒]],Table3[Financial Year],"27/28"))</f>
        <v>0</v>
      </c>
      <c r="U36" s="64">
        <f>Personnel[[#This Row],[FY 27/28
Cost 🔒]]-Personnel[[#This Row],[Claimed
FY 27/28 🔒]]</f>
        <v>0</v>
      </c>
    </row>
    <row r="37" spans="2:21" x14ac:dyDescent="0.35">
      <c r="B37" s="14">
        <v>1.32</v>
      </c>
      <c r="C37" s="4"/>
      <c r="D37" s="4"/>
      <c r="E37" s="4"/>
      <c r="F37" s="9"/>
      <c r="G37" s="4"/>
      <c r="H37" s="60">
        <f>IFERROR(Personnel[[#This Row],[Day rate (£)]]/Personnel[[#This Row],[Hours/day]],0)</f>
        <v>0</v>
      </c>
      <c r="I37" s="70"/>
      <c r="J37" s="61">
        <f>Personnel[[#This Row],[FY 25/26
Days]]*Personnel[[#This Row],[Day rate (£)]]</f>
        <v>0</v>
      </c>
      <c r="K37" s="72"/>
      <c r="L37" s="61">
        <f>Personnel[[#This Row],[FY 26/27
Days]]*Personnel[[#This Row],[Day rate (£)]]</f>
        <v>0</v>
      </c>
      <c r="M37" s="72"/>
      <c r="N37" s="61">
        <f>Personnel[[#This Row],[FY 27/28
Days]]*Personnel[[#This Row],[Day rate (£)]]</f>
        <v>0</v>
      </c>
      <c r="O37" s="61">
        <f>Personnel[[#This Row],[FY 25/26
Cost 🔒]]+Personnel[[#This Row],[FY 26/27
Cost 🔒]]+Personnel[[#This Row],[FY 27/28
Cost 🔒]]</f>
        <v>0</v>
      </c>
      <c r="P37" s="11">
        <f>(SUMIFS(Table1[Amount Claimed (£)],Table1[Item Ref],Personnel[[#This Row],[Item ref 🔒]],Table1[Financial Year],"25/26"))+(SUMIFS(Table3[Amount Claimed (£) ],Table3[Item Ref],Personnel[[#This Row],[Item ref 🔒]],Table3[Financial Year],"25/26"))</f>
        <v>0</v>
      </c>
      <c r="Q37" s="11">
        <f>Personnel[[#This Row],[FY 25/26
Cost 🔒]]-Personnel[[#This Row],[Claimed
FY 25/26 🔒]]</f>
        <v>0</v>
      </c>
      <c r="R37" s="11">
        <f>(SUMIFS(Table1[Amount Claimed (£)],Table1[Item Ref],Personnel[[#This Row],[Item ref 🔒]],Table1[Financial Year],"26/27"))+(SUMIFS(Table3[Amount Claimed (£) ],Table3[Item Ref],Personnel[[#This Row],[Item ref 🔒]],Table3[Financial Year],"26/27"))</f>
        <v>0</v>
      </c>
      <c r="S37" s="11">
        <f>Personnel[[#This Row],[FY 26/27
Cost 🔒]]-Personnel[[#This Row],[Claimed
FY 26/27 🔒]]</f>
        <v>0</v>
      </c>
      <c r="T37" s="66">
        <f>(SUMIFS(Table1[Amount Claimed (£)],Table1[Item Ref],Personnel[[#This Row],[Item ref 🔒]],Table1[Financial Year],"27/28"))+(SUMIFS(Table3[Amount Claimed (£) ],Table3[Item Ref],Personnel[[#This Row],[Item ref 🔒]],Table3[Financial Year],"27/28"))</f>
        <v>0</v>
      </c>
      <c r="U37" s="64">
        <f>Personnel[[#This Row],[FY 27/28
Cost 🔒]]-Personnel[[#This Row],[Claimed
FY 27/28 🔒]]</f>
        <v>0</v>
      </c>
    </row>
    <row r="38" spans="2:21" x14ac:dyDescent="0.35">
      <c r="B38" s="14">
        <v>1.33</v>
      </c>
      <c r="C38" s="4"/>
      <c r="D38" s="4"/>
      <c r="E38" s="4"/>
      <c r="F38" s="9"/>
      <c r="G38" s="4"/>
      <c r="H38" s="60">
        <f>IFERROR(Personnel[[#This Row],[Day rate (£)]]/Personnel[[#This Row],[Hours/day]],0)</f>
        <v>0</v>
      </c>
      <c r="I38" s="70"/>
      <c r="J38" s="61">
        <f>Personnel[[#This Row],[FY 25/26
Days]]*Personnel[[#This Row],[Day rate (£)]]</f>
        <v>0</v>
      </c>
      <c r="K38" s="72"/>
      <c r="L38" s="61">
        <f>Personnel[[#This Row],[FY 26/27
Days]]*Personnel[[#This Row],[Day rate (£)]]</f>
        <v>0</v>
      </c>
      <c r="M38" s="72"/>
      <c r="N38" s="61">
        <f>Personnel[[#This Row],[FY 27/28
Days]]*Personnel[[#This Row],[Day rate (£)]]</f>
        <v>0</v>
      </c>
      <c r="O38" s="61">
        <f>Personnel[[#This Row],[FY 25/26
Cost 🔒]]+Personnel[[#This Row],[FY 26/27
Cost 🔒]]+Personnel[[#This Row],[FY 27/28
Cost 🔒]]</f>
        <v>0</v>
      </c>
      <c r="P38" s="11">
        <f>(SUMIFS(Table1[Amount Claimed (£)],Table1[Item Ref],Personnel[[#This Row],[Item ref 🔒]],Table1[Financial Year],"25/26"))+(SUMIFS(Table3[Amount Claimed (£) ],Table3[Item Ref],Personnel[[#This Row],[Item ref 🔒]],Table3[Financial Year],"25/26"))</f>
        <v>0</v>
      </c>
      <c r="Q38" s="11">
        <f>Personnel[[#This Row],[FY 25/26
Cost 🔒]]-Personnel[[#This Row],[Claimed
FY 25/26 🔒]]</f>
        <v>0</v>
      </c>
      <c r="R38" s="11">
        <f>(SUMIFS(Table1[Amount Claimed (£)],Table1[Item Ref],Personnel[[#This Row],[Item ref 🔒]],Table1[Financial Year],"26/27"))+(SUMIFS(Table3[Amount Claimed (£) ],Table3[Item Ref],Personnel[[#This Row],[Item ref 🔒]],Table3[Financial Year],"26/27"))</f>
        <v>0</v>
      </c>
      <c r="S38" s="11">
        <f>Personnel[[#This Row],[FY 26/27
Cost 🔒]]-Personnel[[#This Row],[Claimed
FY 26/27 🔒]]</f>
        <v>0</v>
      </c>
      <c r="T38" s="66">
        <f>(SUMIFS(Table1[Amount Claimed (£)],Table1[Item Ref],Personnel[[#This Row],[Item ref 🔒]],Table1[Financial Year],"27/28"))+(SUMIFS(Table3[Amount Claimed (£) ],Table3[Item Ref],Personnel[[#This Row],[Item ref 🔒]],Table3[Financial Year],"27/28"))</f>
        <v>0</v>
      </c>
      <c r="U38" s="64">
        <f>Personnel[[#This Row],[FY 27/28
Cost 🔒]]-Personnel[[#This Row],[Claimed
FY 27/28 🔒]]</f>
        <v>0</v>
      </c>
    </row>
    <row r="39" spans="2:21" x14ac:dyDescent="0.35">
      <c r="B39" s="14">
        <v>1.34</v>
      </c>
      <c r="C39" s="4"/>
      <c r="D39" s="4"/>
      <c r="E39" s="4"/>
      <c r="F39" s="9"/>
      <c r="G39" s="4"/>
      <c r="H39" s="60">
        <f>IFERROR(Personnel[[#This Row],[Day rate (£)]]/Personnel[[#This Row],[Hours/day]],0)</f>
        <v>0</v>
      </c>
      <c r="I39" s="70"/>
      <c r="J39" s="61">
        <f>Personnel[[#This Row],[FY 25/26
Days]]*Personnel[[#This Row],[Day rate (£)]]</f>
        <v>0</v>
      </c>
      <c r="K39" s="72"/>
      <c r="L39" s="61">
        <f>Personnel[[#This Row],[FY 26/27
Days]]*Personnel[[#This Row],[Day rate (£)]]</f>
        <v>0</v>
      </c>
      <c r="M39" s="72"/>
      <c r="N39" s="61">
        <f>Personnel[[#This Row],[FY 27/28
Days]]*Personnel[[#This Row],[Day rate (£)]]</f>
        <v>0</v>
      </c>
      <c r="O39" s="61">
        <f>Personnel[[#This Row],[FY 25/26
Cost 🔒]]+Personnel[[#This Row],[FY 26/27
Cost 🔒]]+Personnel[[#This Row],[FY 27/28
Cost 🔒]]</f>
        <v>0</v>
      </c>
      <c r="P39" s="11">
        <f>(SUMIFS(Table1[Amount Claimed (£)],Table1[Item Ref],Personnel[[#This Row],[Item ref 🔒]],Table1[Financial Year],"25/26"))+(SUMIFS(Table3[Amount Claimed (£) ],Table3[Item Ref],Personnel[[#This Row],[Item ref 🔒]],Table3[Financial Year],"25/26"))</f>
        <v>0</v>
      </c>
      <c r="Q39" s="11">
        <f>Personnel[[#This Row],[FY 25/26
Cost 🔒]]-Personnel[[#This Row],[Claimed
FY 25/26 🔒]]</f>
        <v>0</v>
      </c>
      <c r="R39" s="11">
        <f>(SUMIFS(Table1[Amount Claimed (£)],Table1[Item Ref],Personnel[[#This Row],[Item ref 🔒]],Table1[Financial Year],"26/27"))+(SUMIFS(Table3[Amount Claimed (£) ],Table3[Item Ref],Personnel[[#This Row],[Item ref 🔒]],Table3[Financial Year],"26/27"))</f>
        <v>0</v>
      </c>
      <c r="S39" s="11">
        <f>Personnel[[#This Row],[FY 26/27
Cost 🔒]]-Personnel[[#This Row],[Claimed
FY 26/27 🔒]]</f>
        <v>0</v>
      </c>
      <c r="T39" s="66">
        <f>(SUMIFS(Table1[Amount Claimed (£)],Table1[Item Ref],Personnel[[#This Row],[Item ref 🔒]],Table1[Financial Year],"27/28"))+(SUMIFS(Table3[Amount Claimed (£) ],Table3[Item Ref],Personnel[[#This Row],[Item ref 🔒]],Table3[Financial Year],"27/28"))</f>
        <v>0</v>
      </c>
      <c r="U39" s="64">
        <f>Personnel[[#This Row],[FY 27/28
Cost 🔒]]-Personnel[[#This Row],[Claimed
FY 27/28 🔒]]</f>
        <v>0</v>
      </c>
    </row>
    <row r="40" spans="2:21" x14ac:dyDescent="0.35">
      <c r="B40" s="14">
        <v>1.35</v>
      </c>
      <c r="C40" s="4"/>
      <c r="D40" s="4"/>
      <c r="E40" s="4"/>
      <c r="F40" s="9"/>
      <c r="G40" s="4"/>
      <c r="H40" s="60">
        <f>IFERROR(Personnel[[#This Row],[Day rate (£)]]/Personnel[[#This Row],[Hours/day]],0)</f>
        <v>0</v>
      </c>
      <c r="I40" s="70"/>
      <c r="J40" s="61">
        <f>Personnel[[#This Row],[FY 25/26
Days]]*Personnel[[#This Row],[Day rate (£)]]</f>
        <v>0</v>
      </c>
      <c r="K40" s="72"/>
      <c r="L40" s="61">
        <f>Personnel[[#This Row],[FY 26/27
Days]]*Personnel[[#This Row],[Day rate (£)]]</f>
        <v>0</v>
      </c>
      <c r="M40" s="72"/>
      <c r="N40" s="61">
        <f>Personnel[[#This Row],[FY 27/28
Days]]*Personnel[[#This Row],[Day rate (£)]]</f>
        <v>0</v>
      </c>
      <c r="O40" s="61">
        <f>Personnel[[#This Row],[FY 25/26
Cost 🔒]]+Personnel[[#This Row],[FY 26/27
Cost 🔒]]+Personnel[[#This Row],[FY 27/28
Cost 🔒]]</f>
        <v>0</v>
      </c>
      <c r="P40" s="11">
        <f>(SUMIFS(Table1[Amount Claimed (£)],Table1[Item Ref],Personnel[[#This Row],[Item ref 🔒]],Table1[Financial Year],"25/26"))+(SUMIFS(Table3[Amount Claimed (£) ],Table3[Item Ref],Personnel[[#This Row],[Item ref 🔒]],Table3[Financial Year],"25/26"))</f>
        <v>0</v>
      </c>
      <c r="Q40" s="11">
        <f>Personnel[[#This Row],[FY 25/26
Cost 🔒]]-Personnel[[#This Row],[Claimed
FY 25/26 🔒]]</f>
        <v>0</v>
      </c>
      <c r="R40" s="11">
        <f>(SUMIFS(Table1[Amount Claimed (£)],Table1[Item Ref],Personnel[[#This Row],[Item ref 🔒]],Table1[Financial Year],"26/27"))+(SUMIFS(Table3[Amount Claimed (£) ],Table3[Item Ref],Personnel[[#This Row],[Item ref 🔒]],Table3[Financial Year],"26/27"))</f>
        <v>0</v>
      </c>
      <c r="S40" s="11">
        <f>Personnel[[#This Row],[FY 26/27
Cost 🔒]]-Personnel[[#This Row],[Claimed
FY 26/27 🔒]]</f>
        <v>0</v>
      </c>
      <c r="T40" s="66">
        <f>(SUMIFS(Table1[Amount Claimed (£)],Table1[Item Ref],Personnel[[#This Row],[Item ref 🔒]],Table1[Financial Year],"27/28"))+(SUMIFS(Table3[Amount Claimed (£) ],Table3[Item Ref],Personnel[[#This Row],[Item ref 🔒]],Table3[Financial Year],"27/28"))</f>
        <v>0</v>
      </c>
      <c r="U40" s="64">
        <f>Personnel[[#This Row],[FY 27/28
Cost 🔒]]-Personnel[[#This Row],[Claimed
FY 27/28 🔒]]</f>
        <v>0</v>
      </c>
    </row>
    <row r="41" spans="2:21" x14ac:dyDescent="0.35">
      <c r="B41" s="14">
        <v>1.36</v>
      </c>
      <c r="C41" s="4"/>
      <c r="D41" s="4"/>
      <c r="E41" s="4"/>
      <c r="F41" s="9"/>
      <c r="G41" s="4"/>
      <c r="H41" s="60">
        <f>IFERROR(Personnel[[#This Row],[Day rate (£)]]/Personnel[[#This Row],[Hours/day]],0)</f>
        <v>0</v>
      </c>
      <c r="I41" s="70"/>
      <c r="J41" s="61">
        <f>Personnel[[#This Row],[FY 25/26
Days]]*Personnel[[#This Row],[Day rate (£)]]</f>
        <v>0</v>
      </c>
      <c r="K41" s="72"/>
      <c r="L41" s="61">
        <f>Personnel[[#This Row],[FY 26/27
Days]]*Personnel[[#This Row],[Day rate (£)]]</f>
        <v>0</v>
      </c>
      <c r="M41" s="72"/>
      <c r="N41" s="61">
        <f>Personnel[[#This Row],[FY 27/28
Days]]*Personnel[[#This Row],[Day rate (£)]]</f>
        <v>0</v>
      </c>
      <c r="O41" s="61">
        <f>Personnel[[#This Row],[FY 25/26
Cost 🔒]]+Personnel[[#This Row],[FY 26/27
Cost 🔒]]+Personnel[[#This Row],[FY 27/28
Cost 🔒]]</f>
        <v>0</v>
      </c>
      <c r="P41" s="11">
        <f>(SUMIFS(Table1[Amount Claimed (£)],Table1[Item Ref],Personnel[[#This Row],[Item ref 🔒]],Table1[Financial Year],"25/26"))+(SUMIFS(Table3[Amount Claimed (£) ],Table3[Item Ref],Personnel[[#This Row],[Item ref 🔒]],Table3[Financial Year],"25/26"))</f>
        <v>0</v>
      </c>
      <c r="Q41" s="11">
        <f>Personnel[[#This Row],[FY 25/26
Cost 🔒]]-Personnel[[#This Row],[Claimed
FY 25/26 🔒]]</f>
        <v>0</v>
      </c>
      <c r="R41" s="11">
        <f>(SUMIFS(Table1[Amount Claimed (£)],Table1[Item Ref],Personnel[[#This Row],[Item ref 🔒]],Table1[Financial Year],"26/27"))+(SUMIFS(Table3[Amount Claimed (£) ],Table3[Item Ref],Personnel[[#This Row],[Item ref 🔒]],Table3[Financial Year],"26/27"))</f>
        <v>0</v>
      </c>
      <c r="S41" s="11">
        <f>Personnel[[#This Row],[FY 26/27
Cost 🔒]]-Personnel[[#This Row],[Claimed
FY 26/27 🔒]]</f>
        <v>0</v>
      </c>
      <c r="T41" s="66">
        <f>(SUMIFS(Table1[Amount Claimed (£)],Table1[Item Ref],Personnel[[#This Row],[Item ref 🔒]],Table1[Financial Year],"27/28"))+(SUMIFS(Table3[Amount Claimed (£) ],Table3[Item Ref],Personnel[[#This Row],[Item ref 🔒]],Table3[Financial Year],"27/28"))</f>
        <v>0</v>
      </c>
      <c r="U41" s="64">
        <f>Personnel[[#This Row],[FY 27/28
Cost 🔒]]-Personnel[[#This Row],[Claimed
FY 27/28 🔒]]</f>
        <v>0</v>
      </c>
    </row>
    <row r="42" spans="2:21" x14ac:dyDescent="0.35">
      <c r="B42" s="14">
        <v>1.37</v>
      </c>
      <c r="C42" s="4"/>
      <c r="D42" s="4"/>
      <c r="E42" s="4"/>
      <c r="F42" s="9"/>
      <c r="G42" s="4"/>
      <c r="H42" s="60">
        <f>IFERROR(Personnel[[#This Row],[Day rate (£)]]/Personnel[[#This Row],[Hours/day]],0)</f>
        <v>0</v>
      </c>
      <c r="I42" s="70"/>
      <c r="J42" s="61">
        <f>Personnel[[#This Row],[FY 25/26
Days]]*Personnel[[#This Row],[Day rate (£)]]</f>
        <v>0</v>
      </c>
      <c r="K42" s="72"/>
      <c r="L42" s="61">
        <f>Personnel[[#This Row],[FY 26/27
Days]]*Personnel[[#This Row],[Day rate (£)]]</f>
        <v>0</v>
      </c>
      <c r="M42" s="72"/>
      <c r="N42" s="61">
        <f>Personnel[[#This Row],[FY 27/28
Days]]*Personnel[[#This Row],[Day rate (£)]]</f>
        <v>0</v>
      </c>
      <c r="O42" s="61">
        <f>Personnel[[#This Row],[FY 25/26
Cost 🔒]]+Personnel[[#This Row],[FY 26/27
Cost 🔒]]+Personnel[[#This Row],[FY 27/28
Cost 🔒]]</f>
        <v>0</v>
      </c>
      <c r="P42" s="11">
        <f>(SUMIFS(Table1[Amount Claimed (£)],Table1[Item Ref],Personnel[[#This Row],[Item ref 🔒]],Table1[Financial Year],"25/26"))+(SUMIFS(Table3[Amount Claimed (£) ],Table3[Item Ref],Personnel[[#This Row],[Item ref 🔒]],Table3[Financial Year],"25/26"))</f>
        <v>0</v>
      </c>
      <c r="Q42" s="11">
        <f>Personnel[[#This Row],[FY 25/26
Cost 🔒]]-Personnel[[#This Row],[Claimed
FY 25/26 🔒]]</f>
        <v>0</v>
      </c>
      <c r="R42" s="11">
        <f>(SUMIFS(Table1[Amount Claimed (£)],Table1[Item Ref],Personnel[[#This Row],[Item ref 🔒]],Table1[Financial Year],"26/27"))+(SUMIFS(Table3[Amount Claimed (£) ],Table3[Item Ref],Personnel[[#This Row],[Item ref 🔒]],Table3[Financial Year],"26/27"))</f>
        <v>0</v>
      </c>
      <c r="S42" s="11">
        <f>Personnel[[#This Row],[FY 26/27
Cost 🔒]]-Personnel[[#This Row],[Claimed
FY 26/27 🔒]]</f>
        <v>0</v>
      </c>
      <c r="T42" s="66">
        <f>(SUMIFS(Table1[Amount Claimed (£)],Table1[Item Ref],Personnel[[#This Row],[Item ref 🔒]],Table1[Financial Year],"27/28"))+(SUMIFS(Table3[Amount Claimed (£) ],Table3[Item Ref],Personnel[[#This Row],[Item ref 🔒]],Table3[Financial Year],"27/28"))</f>
        <v>0</v>
      </c>
      <c r="U42" s="64">
        <f>Personnel[[#This Row],[FY 27/28
Cost 🔒]]-Personnel[[#This Row],[Claimed
FY 27/28 🔒]]</f>
        <v>0</v>
      </c>
    </row>
    <row r="43" spans="2:21" x14ac:dyDescent="0.35">
      <c r="B43" s="14">
        <v>1.38</v>
      </c>
      <c r="C43" s="4"/>
      <c r="D43" s="4"/>
      <c r="E43" s="4"/>
      <c r="F43" s="9"/>
      <c r="G43" s="4"/>
      <c r="H43" s="60">
        <f>IFERROR(Personnel[[#This Row],[Day rate (£)]]/Personnel[[#This Row],[Hours/day]],0)</f>
        <v>0</v>
      </c>
      <c r="I43" s="70"/>
      <c r="J43" s="61">
        <f>Personnel[[#This Row],[FY 25/26
Days]]*Personnel[[#This Row],[Day rate (£)]]</f>
        <v>0</v>
      </c>
      <c r="K43" s="72"/>
      <c r="L43" s="61">
        <f>Personnel[[#This Row],[FY 26/27
Days]]*Personnel[[#This Row],[Day rate (£)]]</f>
        <v>0</v>
      </c>
      <c r="M43" s="72"/>
      <c r="N43" s="61">
        <f>Personnel[[#This Row],[FY 27/28
Days]]*Personnel[[#This Row],[Day rate (£)]]</f>
        <v>0</v>
      </c>
      <c r="O43" s="61">
        <f>Personnel[[#This Row],[FY 25/26
Cost 🔒]]+Personnel[[#This Row],[FY 26/27
Cost 🔒]]+Personnel[[#This Row],[FY 27/28
Cost 🔒]]</f>
        <v>0</v>
      </c>
      <c r="P43" s="11">
        <f>(SUMIFS(Table1[Amount Claimed (£)],Table1[Item Ref],Personnel[[#This Row],[Item ref 🔒]],Table1[Financial Year],"25/26"))+(SUMIFS(Table3[Amount Claimed (£) ],Table3[Item Ref],Personnel[[#This Row],[Item ref 🔒]],Table3[Financial Year],"25/26"))</f>
        <v>0</v>
      </c>
      <c r="Q43" s="11">
        <f>Personnel[[#This Row],[FY 25/26
Cost 🔒]]-Personnel[[#This Row],[Claimed
FY 25/26 🔒]]</f>
        <v>0</v>
      </c>
      <c r="R43" s="11">
        <f>(SUMIFS(Table1[Amount Claimed (£)],Table1[Item Ref],Personnel[[#This Row],[Item ref 🔒]],Table1[Financial Year],"26/27"))+(SUMIFS(Table3[Amount Claimed (£) ],Table3[Item Ref],Personnel[[#This Row],[Item ref 🔒]],Table3[Financial Year],"26/27"))</f>
        <v>0</v>
      </c>
      <c r="S43" s="11">
        <f>Personnel[[#This Row],[FY 26/27
Cost 🔒]]-Personnel[[#This Row],[Claimed
FY 26/27 🔒]]</f>
        <v>0</v>
      </c>
      <c r="T43" s="66">
        <f>(SUMIFS(Table1[Amount Claimed (£)],Table1[Item Ref],Personnel[[#This Row],[Item ref 🔒]],Table1[Financial Year],"27/28"))+(SUMIFS(Table3[Amount Claimed (£) ],Table3[Item Ref],Personnel[[#This Row],[Item ref 🔒]],Table3[Financial Year],"27/28"))</f>
        <v>0</v>
      </c>
      <c r="U43" s="64">
        <f>Personnel[[#This Row],[FY 27/28
Cost 🔒]]-Personnel[[#This Row],[Claimed
FY 27/28 🔒]]</f>
        <v>0</v>
      </c>
    </row>
    <row r="44" spans="2:21" x14ac:dyDescent="0.35">
      <c r="B44" s="14">
        <v>1.39</v>
      </c>
      <c r="C44" s="4"/>
      <c r="D44" s="4"/>
      <c r="E44" s="4"/>
      <c r="F44" s="9"/>
      <c r="G44" s="4"/>
      <c r="H44" s="60">
        <f>IFERROR(Personnel[[#This Row],[Day rate (£)]]/Personnel[[#This Row],[Hours/day]],0)</f>
        <v>0</v>
      </c>
      <c r="I44" s="70"/>
      <c r="J44" s="61">
        <f>Personnel[[#This Row],[FY 25/26
Days]]*Personnel[[#This Row],[Day rate (£)]]</f>
        <v>0</v>
      </c>
      <c r="K44" s="72"/>
      <c r="L44" s="61">
        <f>Personnel[[#This Row],[FY 26/27
Days]]*Personnel[[#This Row],[Day rate (£)]]</f>
        <v>0</v>
      </c>
      <c r="M44" s="72"/>
      <c r="N44" s="61">
        <f>Personnel[[#This Row],[FY 27/28
Days]]*Personnel[[#This Row],[Day rate (£)]]</f>
        <v>0</v>
      </c>
      <c r="O44" s="61">
        <f>Personnel[[#This Row],[FY 25/26
Cost 🔒]]+Personnel[[#This Row],[FY 26/27
Cost 🔒]]+Personnel[[#This Row],[FY 27/28
Cost 🔒]]</f>
        <v>0</v>
      </c>
      <c r="P44" s="11">
        <f>(SUMIFS(Table1[Amount Claimed (£)],Table1[Item Ref],Personnel[[#This Row],[Item ref 🔒]],Table1[Financial Year],"25/26"))+(SUMIFS(Table3[Amount Claimed (£) ],Table3[Item Ref],Personnel[[#This Row],[Item ref 🔒]],Table3[Financial Year],"25/26"))</f>
        <v>0</v>
      </c>
      <c r="Q44" s="11">
        <f>Personnel[[#This Row],[FY 25/26
Cost 🔒]]-Personnel[[#This Row],[Claimed
FY 25/26 🔒]]</f>
        <v>0</v>
      </c>
      <c r="R44" s="11">
        <f>(SUMIFS(Table1[Amount Claimed (£)],Table1[Item Ref],Personnel[[#This Row],[Item ref 🔒]],Table1[Financial Year],"26/27"))+(SUMIFS(Table3[Amount Claimed (£) ],Table3[Item Ref],Personnel[[#This Row],[Item ref 🔒]],Table3[Financial Year],"26/27"))</f>
        <v>0</v>
      </c>
      <c r="S44" s="11">
        <f>Personnel[[#This Row],[FY 26/27
Cost 🔒]]-Personnel[[#This Row],[Claimed
FY 26/27 🔒]]</f>
        <v>0</v>
      </c>
      <c r="T44" s="66">
        <f>(SUMIFS(Table1[Amount Claimed (£)],Table1[Item Ref],Personnel[[#This Row],[Item ref 🔒]],Table1[Financial Year],"27/28"))+(SUMIFS(Table3[Amount Claimed (£) ],Table3[Item Ref],Personnel[[#This Row],[Item ref 🔒]],Table3[Financial Year],"27/28"))</f>
        <v>0</v>
      </c>
      <c r="U44" s="64">
        <f>Personnel[[#This Row],[FY 27/28
Cost 🔒]]-Personnel[[#This Row],[Claimed
FY 27/28 🔒]]</f>
        <v>0</v>
      </c>
    </row>
    <row r="45" spans="2:21" x14ac:dyDescent="0.35">
      <c r="B45" s="14">
        <v>1.4</v>
      </c>
      <c r="C45" s="4"/>
      <c r="D45" s="4"/>
      <c r="E45" s="4"/>
      <c r="F45" s="9"/>
      <c r="G45" s="4"/>
      <c r="H45" s="60">
        <f>IFERROR(Personnel[[#This Row],[Day rate (£)]]/Personnel[[#This Row],[Hours/day]],0)</f>
        <v>0</v>
      </c>
      <c r="I45" s="70"/>
      <c r="J45" s="61">
        <f>Personnel[[#This Row],[FY 25/26
Days]]*Personnel[[#This Row],[Day rate (£)]]</f>
        <v>0</v>
      </c>
      <c r="K45" s="72"/>
      <c r="L45" s="61">
        <f>Personnel[[#This Row],[FY 26/27
Days]]*Personnel[[#This Row],[Day rate (£)]]</f>
        <v>0</v>
      </c>
      <c r="M45" s="72"/>
      <c r="N45" s="61">
        <f>Personnel[[#This Row],[FY 27/28
Days]]*Personnel[[#This Row],[Day rate (£)]]</f>
        <v>0</v>
      </c>
      <c r="O45" s="61">
        <f>Personnel[[#This Row],[FY 25/26
Cost 🔒]]+Personnel[[#This Row],[FY 26/27
Cost 🔒]]+Personnel[[#This Row],[FY 27/28
Cost 🔒]]</f>
        <v>0</v>
      </c>
      <c r="P45" s="11">
        <f>(SUMIFS(Table1[Amount Claimed (£)],Table1[Item Ref],Personnel[[#This Row],[Item ref 🔒]],Table1[Financial Year],"25/26"))+(SUMIFS(Table3[Amount Claimed (£) ],Table3[Item Ref],Personnel[[#This Row],[Item ref 🔒]],Table3[Financial Year],"25/26"))</f>
        <v>0</v>
      </c>
      <c r="Q45" s="11">
        <f>Personnel[[#This Row],[FY 25/26
Cost 🔒]]-Personnel[[#This Row],[Claimed
FY 25/26 🔒]]</f>
        <v>0</v>
      </c>
      <c r="R45" s="11">
        <f>(SUMIFS(Table1[Amount Claimed (£)],Table1[Item Ref],Personnel[[#This Row],[Item ref 🔒]],Table1[Financial Year],"26/27"))+(SUMIFS(Table3[Amount Claimed (£) ],Table3[Item Ref],Personnel[[#This Row],[Item ref 🔒]],Table3[Financial Year],"26/27"))</f>
        <v>0</v>
      </c>
      <c r="S45" s="11">
        <f>Personnel[[#This Row],[FY 26/27
Cost 🔒]]-Personnel[[#This Row],[Claimed
FY 26/27 🔒]]</f>
        <v>0</v>
      </c>
      <c r="T45" s="66">
        <f>(SUMIFS(Table1[Amount Claimed (£)],Table1[Item Ref],Personnel[[#This Row],[Item ref 🔒]],Table1[Financial Year],"27/28"))+(SUMIFS(Table3[Amount Claimed (£) ],Table3[Item Ref],Personnel[[#This Row],[Item ref 🔒]],Table3[Financial Year],"27/28"))</f>
        <v>0</v>
      </c>
      <c r="U45" s="64">
        <f>Personnel[[#This Row],[FY 27/28
Cost 🔒]]-Personnel[[#This Row],[Claimed
FY 27/28 🔒]]</f>
        <v>0</v>
      </c>
    </row>
    <row r="46" spans="2:21" x14ac:dyDescent="0.35">
      <c r="B46" s="14">
        <v>1.41</v>
      </c>
      <c r="C46" s="4"/>
      <c r="D46" s="4"/>
      <c r="E46" s="4"/>
      <c r="F46" s="9"/>
      <c r="G46" s="4"/>
      <c r="H46" s="60">
        <f>IFERROR(Personnel[[#This Row],[Day rate (£)]]/Personnel[[#This Row],[Hours/day]],0)</f>
        <v>0</v>
      </c>
      <c r="I46" s="70"/>
      <c r="J46" s="61">
        <f>Personnel[[#This Row],[FY 25/26
Days]]*Personnel[[#This Row],[Day rate (£)]]</f>
        <v>0</v>
      </c>
      <c r="K46" s="72"/>
      <c r="L46" s="61">
        <f>Personnel[[#This Row],[FY 26/27
Days]]*Personnel[[#This Row],[Day rate (£)]]</f>
        <v>0</v>
      </c>
      <c r="M46" s="72"/>
      <c r="N46" s="61">
        <f>Personnel[[#This Row],[FY 27/28
Days]]*Personnel[[#This Row],[Day rate (£)]]</f>
        <v>0</v>
      </c>
      <c r="O46" s="61">
        <f>Personnel[[#This Row],[FY 25/26
Cost 🔒]]+Personnel[[#This Row],[FY 26/27
Cost 🔒]]+Personnel[[#This Row],[FY 27/28
Cost 🔒]]</f>
        <v>0</v>
      </c>
      <c r="P46" s="11">
        <f>(SUMIFS(Table1[Amount Claimed (£)],Table1[Item Ref],Personnel[[#This Row],[Item ref 🔒]],Table1[Financial Year],"25/26"))+(SUMIFS(Table3[Amount Claimed (£) ],Table3[Item Ref],Personnel[[#This Row],[Item ref 🔒]],Table3[Financial Year],"25/26"))</f>
        <v>0</v>
      </c>
      <c r="Q46" s="11">
        <f>Personnel[[#This Row],[FY 25/26
Cost 🔒]]-Personnel[[#This Row],[Claimed
FY 25/26 🔒]]</f>
        <v>0</v>
      </c>
      <c r="R46" s="11">
        <f>(SUMIFS(Table1[Amount Claimed (£)],Table1[Item Ref],Personnel[[#This Row],[Item ref 🔒]],Table1[Financial Year],"26/27"))+(SUMIFS(Table3[Amount Claimed (£) ],Table3[Item Ref],Personnel[[#This Row],[Item ref 🔒]],Table3[Financial Year],"26/27"))</f>
        <v>0</v>
      </c>
      <c r="S46" s="11">
        <f>Personnel[[#This Row],[FY 26/27
Cost 🔒]]-Personnel[[#This Row],[Claimed
FY 26/27 🔒]]</f>
        <v>0</v>
      </c>
      <c r="T46" s="66">
        <f>(SUMIFS(Table1[Amount Claimed (£)],Table1[Item Ref],Personnel[[#This Row],[Item ref 🔒]],Table1[Financial Year],"27/28"))+(SUMIFS(Table3[Amount Claimed (£) ],Table3[Item Ref],Personnel[[#This Row],[Item ref 🔒]],Table3[Financial Year],"27/28"))</f>
        <v>0</v>
      </c>
      <c r="U46" s="64">
        <f>Personnel[[#This Row],[FY 27/28
Cost 🔒]]-Personnel[[#This Row],[Claimed
FY 27/28 🔒]]</f>
        <v>0</v>
      </c>
    </row>
    <row r="47" spans="2:21" x14ac:dyDescent="0.35">
      <c r="B47" s="14">
        <v>1.42</v>
      </c>
      <c r="C47" s="4"/>
      <c r="D47" s="4"/>
      <c r="E47" s="4"/>
      <c r="F47" s="9"/>
      <c r="G47" s="4"/>
      <c r="H47" s="60">
        <f>IFERROR(Personnel[[#This Row],[Day rate (£)]]/Personnel[[#This Row],[Hours/day]],0)</f>
        <v>0</v>
      </c>
      <c r="I47" s="70"/>
      <c r="J47" s="61">
        <f>Personnel[[#This Row],[FY 25/26
Days]]*Personnel[[#This Row],[Day rate (£)]]</f>
        <v>0</v>
      </c>
      <c r="K47" s="72"/>
      <c r="L47" s="61">
        <f>Personnel[[#This Row],[FY 26/27
Days]]*Personnel[[#This Row],[Day rate (£)]]</f>
        <v>0</v>
      </c>
      <c r="M47" s="72"/>
      <c r="N47" s="61">
        <f>Personnel[[#This Row],[FY 27/28
Days]]*Personnel[[#This Row],[Day rate (£)]]</f>
        <v>0</v>
      </c>
      <c r="O47" s="61">
        <f>Personnel[[#This Row],[FY 25/26
Cost 🔒]]+Personnel[[#This Row],[FY 26/27
Cost 🔒]]+Personnel[[#This Row],[FY 27/28
Cost 🔒]]</f>
        <v>0</v>
      </c>
      <c r="P47" s="11">
        <f>(SUMIFS(Table1[Amount Claimed (£)],Table1[Item Ref],Personnel[[#This Row],[Item ref 🔒]],Table1[Financial Year],"25/26"))+(SUMIFS(Table3[Amount Claimed (£) ],Table3[Item Ref],Personnel[[#This Row],[Item ref 🔒]],Table3[Financial Year],"25/26"))</f>
        <v>0</v>
      </c>
      <c r="Q47" s="11">
        <f>Personnel[[#This Row],[FY 25/26
Cost 🔒]]-Personnel[[#This Row],[Claimed
FY 25/26 🔒]]</f>
        <v>0</v>
      </c>
      <c r="R47" s="11">
        <f>(SUMIFS(Table1[Amount Claimed (£)],Table1[Item Ref],Personnel[[#This Row],[Item ref 🔒]],Table1[Financial Year],"26/27"))+(SUMIFS(Table3[Amount Claimed (£) ],Table3[Item Ref],Personnel[[#This Row],[Item ref 🔒]],Table3[Financial Year],"26/27"))</f>
        <v>0</v>
      </c>
      <c r="S47" s="11">
        <f>Personnel[[#This Row],[FY 26/27
Cost 🔒]]-Personnel[[#This Row],[Claimed
FY 26/27 🔒]]</f>
        <v>0</v>
      </c>
      <c r="T47" s="66">
        <f>(SUMIFS(Table1[Amount Claimed (£)],Table1[Item Ref],Personnel[[#This Row],[Item ref 🔒]],Table1[Financial Year],"27/28"))+(SUMIFS(Table3[Amount Claimed (£) ],Table3[Item Ref],Personnel[[#This Row],[Item ref 🔒]],Table3[Financial Year],"27/28"))</f>
        <v>0</v>
      </c>
      <c r="U47" s="64">
        <f>Personnel[[#This Row],[FY 27/28
Cost 🔒]]-Personnel[[#This Row],[Claimed
FY 27/28 🔒]]</f>
        <v>0</v>
      </c>
    </row>
    <row r="48" spans="2:21" x14ac:dyDescent="0.35">
      <c r="B48" s="14">
        <v>1.43</v>
      </c>
      <c r="C48" s="4"/>
      <c r="D48" s="4"/>
      <c r="E48" s="4"/>
      <c r="F48" s="9"/>
      <c r="G48" s="4"/>
      <c r="H48" s="60">
        <f>IFERROR(Personnel[[#This Row],[Day rate (£)]]/Personnel[[#This Row],[Hours/day]],0)</f>
        <v>0</v>
      </c>
      <c r="I48" s="70"/>
      <c r="J48" s="61">
        <f>Personnel[[#This Row],[FY 25/26
Days]]*Personnel[[#This Row],[Day rate (£)]]</f>
        <v>0</v>
      </c>
      <c r="K48" s="72"/>
      <c r="L48" s="61">
        <f>Personnel[[#This Row],[FY 26/27
Days]]*Personnel[[#This Row],[Day rate (£)]]</f>
        <v>0</v>
      </c>
      <c r="M48" s="72"/>
      <c r="N48" s="61">
        <f>Personnel[[#This Row],[FY 27/28
Days]]*Personnel[[#This Row],[Day rate (£)]]</f>
        <v>0</v>
      </c>
      <c r="O48" s="61">
        <f>Personnel[[#This Row],[FY 25/26
Cost 🔒]]+Personnel[[#This Row],[FY 26/27
Cost 🔒]]+Personnel[[#This Row],[FY 27/28
Cost 🔒]]</f>
        <v>0</v>
      </c>
      <c r="P48" s="11">
        <f>(SUMIFS(Table1[Amount Claimed (£)],Table1[Item Ref],Personnel[[#This Row],[Item ref 🔒]],Table1[Financial Year],"25/26"))+(SUMIFS(Table3[Amount Claimed (£) ],Table3[Item Ref],Personnel[[#This Row],[Item ref 🔒]],Table3[Financial Year],"25/26"))</f>
        <v>0</v>
      </c>
      <c r="Q48" s="11">
        <f>Personnel[[#This Row],[FY 25/26
Cost 🔒]]-Personnel[[#This Row],[Claimed
FY 25/26 🔒]]</f>
        <v>0</v>
      </c>
      <c r="R48" s="11">
        <f>(SUMIFS(Table1[Amount Claimed (£)],Table1[Item Ref],Personnel[[#This Row],[Item ref 🔒]],Table1[Financial Year],"26/27"))+(SUMIFS(Table3[Amount Claimed (£) ],Table3[Item Ref],Personnel[[#This Row],[Item ref 🔒]],Table3[Financial Year],"26/27"))</f>
        <v>0</v>
      </c>
      <c r="S48" s="11">
        <f>Personnel[[#This Row],[FY 26/27
Cost 🔒]]-Personnel[[#This Row],[Claimed
FY 26/27 🔒]]</f>
        <v>0</v>
      </c>
      <c r="T48" s="66">
        <f>(SUMIFS(Table1[Amount Claimed (£)],Table1[Item Ref],Personnel[[#This Row],[Item ref 🔒]],Table1[Financial Year],"27/28"))+(SUMIFS(Table3[Amount Claimed (£) ],Table3[Item Ref],Personnel[[#This Row],[Item ref 🔒]],Table3[Financial Year],"27/28"))</f>
        <v>0</v>
      </c>
      <c r="U48" s="64">
        <f>Personnel[[#This Row],[FY 27/28
Cost 🔒]]-Personnel[[#This Row],[Claimed
FY 27/28 🔒]]</f>
        <v>0</v>
      </c>
    </row>
    <row r="49" spans="2:21" x14ac:dyDescent="0.35">
      <c r="B49" s="14">
        <v>1.44</v>
      </c>
      <c r="C49" s="4"/>
      <c r="D49" s="4"/>
      <c r="E49" s="4"/>
      <c r="F49" s="9"/>
      <c r="G49" s="4"/>
      <c r="H49" s="60">
        <f>IFERROR(Personnel[[#This Row],[Day rate (£)]]/Personnel[[#This Row],[Hours/day]],0)</f>
        <v>0</v>
      </c>
      <c r="I49" s="70"/>
      <c r="J49" s="61">
        <f>Personnel[[#This Row],[FY 25/26
Days]]*Personnel[[#This Row],[Day rate (£)]]</f>
        <v>0</v>
      </c>
      <c r="K49" s="72"/>
      <c r="L49" s="61">
        <f>Personnel[[#This Row],[FY 26/27
Days]]*Personnel[[#This Row],[Day rate (£)]]</f>
        <v>0</v>
      </c>
      <c r="M49" s="72"/>
      <c r="N49" s="61">
        <f>Personnel[[#This Row],[FY 27/28
Days]]*Personnel[[#This Row],[Day rate (£)]]</f>
        <v>0</v>
      </c>
      <c r="O49" s="61">
        <f>Personnel[[#This Row],[FY 25/26
Cost 🔒]]+Personnel[[#This Row],[FY 26/27
Cost 🔒]]+Personnel[[#This Row],[FY 27/28
Cost 🔒]]</f>
        <v>0</v>
      </c>
      <c r="P49" s="11">
        <f>(SUMIFS(Table1[Amount Claimed (£)],Table1[Item Ref],Personnel[[#This Row],[Item ref 🔒]],Table1[Financial Year],"25/26"))+(SUMIFS(Table3[Amount Claimed (£) ],Table3[Item Ref],Personnel[[#This Row],[Item ref 🔒]],Table3[Financial Year],"25/26"))</f>
        <v>0</v>
      </c>
      <c r="Q49" s="11">
        <f>Personnel[[#This Row],[FY 25/26
Cost 🔒]]-Personnel[[#This Row],[Claimed
FY 25/26 🔒]]</f>
        <v>0</v>
      </c>
      <c r="R49" s="11">
        <f>(SUMIFS(Table1[Amount Claimed (£)],Table1[Item Ref],Personnel[[#This Row],[Item ref 🔒]],Table1[Financial Year],"26/27"))+(SUMIFS(Table3[Amount Claimed (£) ],Table3[Item Ref],Personnel[[#This Row],[Item ref 🔒]],Table3[Financial Year],"26/27"))</f>
        <v>0</v>
      </c>
      <c r="S49" s="11">
        <f>Personnel[[#This Row],[FY 26/27
Cost 🔒]]-Personnel[[#This Row],[Claimed
FY 26/27 🔒]]</f>
        <v>0</v>
      </c>
      <c r="T49" s="66">
        <f>(SUMIFS(Table1[Amount Claimed (£)],Table1[Item Ref],Personnel[[#This Row],[Item ref 🔒]],Table1[Financial Year],"27/28"))+(SUMIFS(Table3[Amount Claimed (£) ],Table3[Item Ref],Personnel[[#This Row],[Item ref 🔒]],Table3[Financial Year],"27/28"))</f>
        <v>0</v>
      </c>
      <c r="U49" s="64">
        <f>Personnel[[#This Row],[FY 27/28
Cost 🔒]]-Personnel[[#This Row],[Claimed
FY 27/28 🔒]]</f>
        <v>0</v>
      </c>
    </row>
    <row r="50" spans="2:21" x14ac:dyDescent="0.35">
      <c r="B50" s="14">
        <v>1.45</v>
      </c>
      <c r="C50" s="34"/>
      <c r="D50" s="34"/>
      <c r="E50" s="34"/>
      <c r="F50" s="68"/>
      <c r="G50" s="34"/>
      <c r="H50" s="62">
        <f>IFERROR(Personnel[[#This Row],[Day rate (£)]]/Personnel[[#This Row],[Hours/day]],0)</f>
        <v>0</v>
      </c>
      <c r="I50" s="71"/>
      <c r="J50" s="65">
        <f>Personnel[[#This Row],[FY 25/26
Days]]*Personnel[[#This Row],[Day rate (£)]]</f>
        <v>0</v>
      </c>
      <c r="K50" s="73"/>
      <c r="L50" s="65">
        <f>Personnel[[#This Row],[FY 26/27
Days]]*Personnel[[#This Row],[Day rate (£)]]</f>
        <v>0</v>
      </c>
      <c r="M50" s="73"/>
      <c r="N50" s="65">
        <f>Personnel[[#This Row],[FY 27/28
Days]]*Personnel[[#This Row],[Day rate (£)]]</f>
        <v>0</v>
      </c>
      <c r="O50" s="65">
        <f>Personnel[[#This Row],[FY 25/26
Cost 🔒]]+Personnel[[#This Row],[FY 26/27
Cost 🔒]]+Personnel[[#This Row],[FY 27/28
Cost 🔒]]</f>
        <v>0</v>
      </c>
      <c r="P50" s="63">
        <f>(SUMIFS(Table1[Amount Claimed (£)],Table1[Item Ref],Personnel[[#This Row],[Item ref 🔒]],Table1[Financial Year],"25/26"))+(SUMIFS(Table3[Amount Claimed (£) ],Table3[Item Ref],Personnel[[#This Row],[Item ref 🔒]],Table3[Financial Year],"25/26"))</f>
        <v>0</v>
      </c>
      <c r="Q50" s="63">
        <f>Personnel[[#This Row],[FY 25/26
Cost 🔒]]-Personnel[[#This Row],[Claimed
FY 25/26 🔒]]</f>
        <v>0</v>
      </c>
      <c r="R50" s="63">
        <f>(SUMIFS(Table1[Amount Claimed (£)],Table1[Item Ref],Personnel[[#This Row],[Item ref 🔒]],Table1[Financial Year],"26/27"))+(SUMIFS(Table3[Amount Claimed (£) ],Table3[Item Ref],Personnel[[#This Row],[Item ref 🔒]],Table3[Financial Year],"26/27"))</f>
        <v>0</v>
      </c>
      <c r="S50" s="63">
        <f>Personnel[[#This Row],[FY 26/27
Cost 🔒]]-Personnel[[#This Row],[Claimed
FY 26/27 🔒]]</f>
        <v>0</v>
      </c>
      <c r="T50" s="67">
        <f>(SUMIFS(Table1[Amount Claimed (£)],Table1[Item Ref],Personnel[[#This Row],[Item ref 🔒]],Table1[Financial Year],"27/28"))+(SUMIFS(Table3[Amount Claimed (£) ],Table3[Item Ref],Personnel[[#This Row],[Item ref 🔒]],Table3[Financial Year],"27/28"))</f>
        <v>0</v>
      </c>
      <c r="U50" s="64">
        <f>Personnel[[#This Row],[FY 27/28
Cost 🔒]]-Personnel[[#This Row],[Claimed
FY 27/28 🔒]]</f>
        <v>0</v>
      </c>
    </row>
    <row r="51" spans="2:21" x14ac:dyDescent="0.35">
      <c r="B51" s="14">
        <v>1.46</v>
      </c>
      <c r="C51" s="4"/>
      <c r="D51" s="4"/>
      <c r="E51" s="4"/>
      <c r="F51" s="9"/>
      <c r="G51" s="4"/>
      <c r="H51" s="60">
        <f>IFERROR(Personnel[[#This Row],[Day rate (£)]]/Personnel[[#This Row],[Hours/day]],0)</f>
        <v>0</v>
      </c>
      <c r="I51" s="70"/>
      <c r="J51" s="61">
        <f>Personnel[[#This Row],[FY 25/26
Days]]*Personnel[[#This Row],[Day rate (£)]]</f>
        <v>0</v>
      </c>
      <c r="K51" s="72"/>
      <c r="L51" s="61">
        <f>Personnel[[#This Row],[FY 26/27
Days]]*Personnel[[#This Row],[Day rate (£)]]</f>
        <v>0</v>
      </c>
      <c r="M51" s="72"/>
      <c r="N51" s="61">
        <f>Personnel[[#This Row],[FY 27/28
Days]]*Personnel[[#This Row],[Day rate (£)]]</f>
        <v>0</v>
      </c>
      <c r="O51" s="61">
        <f>Personnel[[#This Row],[FY 25/26
Cost 🔒]]+Personnel[[#This Row],[FY 26/27
Cost 🔒]]+Personnel[[#This Row],[FY 27/28
Cost 🔒]]</f>
        <v>0</v>
      </c>
      <c r="P51" s="11">
        <f>(SUMIFS(Table1[Amount Claimed (£)],Table1[Item Ref],Personnel[[#This Row],[Item ref 🔒]],Table1[Financial Year],"25/26"))+(SUMIFS(Table3[Amount Claimed (£) ],Table3[Item Ref],Personnel[[#This Row],[Item ref 🔒]],Table3[Financial Year],"25/26"))</f>
        <v>0</v>
      </c>
      <c r="Q51" s="11">
        <f>Personnel[[#This Row],[FY 25/26
Cost 🔒]]-Personnel[[#This Row],[Claimed
FY 25/26 🔒]]</f>
        <v>0</v>
      </c>
      <c r="R51" s="11">
        <f>(SUMIFS(Table1[Amount Claimed (£)],Table1[Item Ref],Personnel[[#This Row],[Item ref 🔒]],Table1[Financial Year],"26/27"))+(SUMIFS(Table3[Amount Claimed (£) ],Table3[Item Ref],Personnel[[#This Row],[Item ref 🔒]],Table3[Financial Year],"26/27"))</f>
        <v>0</v>
      </c>
      <c r="S51" s="11">
        <f>Personnel[[#This Row],[FY 26/27
Cost 🔒]]-Personnel[[#This Row],[Claimed
FY 26/27 🔒]]</f>
        <v>0</v>
      </c>
      <c r="T51" s="66">
        <f>(SUMIFS(Table1[Amount Claimed (£)],Table1[Item Ref],Personnel[[#This Row],[Item ref 🔒]],Table1[Financial Year],"27/28"))+(SUMIFS(Table3[Amount Claimed (£) ],Table3[Item Ref],Personnel[[#This Row],[Item ref 🔒]],Table3[Financial Year],"27/28"))</f>
        <v>0</v>
      </c>
      <c r="U51" s="64">
        <f>Personnel[[#This Row],[FY 27/28
Cost 🔒]]-Personnel[[#This Row],[Claimed
FY 27/28 🔒]]</f>
        <v>0</v>
      </c>
    </row>
    <row r="52" spans="2:21" x14ac:dyDescent="0.35">
      <c r="B52" s="14">
        <v>1.47</v>
      </c>
      <c r="C52" s="4"/>
      <c r="D52" s="4"/>
      <c r="E52" s="4"/>
      <c r="F52" s="9"/>
      <c r="G52" s="4"/>
      <c r="H52" s="60">
        <f>IFERROR(Personnel[[#This Row],[Day rate (£)]]/Personnel[[#This Row],[Hours/day]],0)</f>
        <v>0</v>
      </c>
      <c r="I52" s="70"/>
      <c r="J52" s="61">
        <f>Personnel[[#This Row],[FY 25/26
Days]]*Personnel[[#This Row],[Day rate (£)]]</f>
        <v>0</v>
      </c>
      <c r="K52" s="72"/>
      <c r="L52" s="61">
        <f>Personnel[[#This Row],[FY 26/27
Days]]*Personnel[[#This Row],[Day rate (£)]]</f>
        <v>0</v>
      </c>
      <c r="M52" s="72"/>
      <c r="N52" s="61">
        <f>Personnel[[#This Row],[FY 27/28
Days]]*Personnel[[#This Row],[Day rate (£)]]</f>
        <v>0</v>
      </c>
      <c r="O52" s="61">
        <f>Personnel[[#This Row],[FY 25/26
Cost 🔒]]+Personnel[[#This Row],[FY 26/27
Cost 🔒]]+Personnel[[#This Row],[FY 27/28
Cost 🔒]]</f>
        <v>0</v>
      </c>
      <c r="P52" s="11">
        <f>(SUMIFS(Table1[Amount Claimed (£)],Table1[Item Ref],Personnel[[#This Row],[Item ref 🔒]],Table1[Financial Year],"25/26"))+(SUMIFS(Table3[Amount Claimed (£) ],Table3[Item Ref],Personnel[[#This Row],[Item ref 🔒]],Table3[Financial Year],"25/26"))</f>
        <v>0</v>
      </c>
      <c r="Q52" s="11">
        <f>Personnel[[#This Row],[FY 25/26
Cost 🔒]]-Personnel[[#This Row],[Claimed
FY 25/26 🔒]]</f>
        <v>0</v>
      </c>
      <c r="R52" s="11">
        <f>(SUMIFS(Table1[Amount Claimed (£)],Table1[Item Ref],Personnel[[#This Row],[Item ref 🔒]],Table1[Financial Year],"26/27"))+(SUMIFS(Table3[Amount Claimed (£) ],Table3[Item Ref],Personnel[[#This Row],[Item ref 🔒]],Table3[Financial Year],"26/27"))</f>
        <v>0</v>
      </c>
      <c r="S52" s="11">
        <f>Personnel[[#This Row],[FY 26/27
Cost 🔒]]-Personnel[[#This Row],[Claimed
FY 26/27 🔒]]</f>
        <v>0</v>
      </c>
      <c r="T52" s="66">
        <f>(SUMIFS(Table1[Amount Claimed (£)],Table1[Item Ref],Personnel[[#This Row],[Item ref 🔒]],Table1[Financial Year],"27/28"))+(SUMIFS(Table3[Amount Claimed (£) ],Table3[Item Ref],Personnel[[#This Row],[Item ref 🔒]],Table3[Financial Year],"27/28"))</f>
        <v>0</v>
      </c>
      <c r="U52" s="64">
        <f>Personnel[[#This Row],[FY 27/28
Cost 🔒]]-Personnel[[#This Row],[Claimed
FY 27/28 🔒]]</f>
        <v>0</v>
      </c>
    </row>
    <row r="53" spans="2:21" x14ac:dyDescent="0.35">
      <c r="B53" s="14">
        <v>1.48</v>
      </c>
      <c r="C53" s="4"/>
      <c r="D53" s="4"/>
      <c r="E53" s="4"/>
      <c r="F53" s="9"/>
      <c r="G53" s="4"/>
      <c r="H53" s="60">
        <f>IFERROR(Personnel[[#This Row],[Day rate (£)]]/Personnel[[#This Row],[Hours/day]],0)</f>
        <v>0</v>
      </c>
      <c r="I53" s="70"/>
      <c r="J53" s="61">
        <f>Personnel[[#This Row],[FY 25/26
Days]]*Personnel[[#This Row],[Day rate (£)]]</f>
        <v>0</v>
      </c>
      <c r="K53" s="72"/>
      <c r="L53" s="61">
        <f>Personnel[[#This Row],[FY 26/27
Days]]*Personnel[[#This Row],[Day rate (£)]]</f>
        <v>0</v>
      </c>
      <c r="M53" s="72"/>
      <c r="N53" s="61">
        <f>Personnel[[#This Row],[FY 27/28
Days]]*Personnel[[#This Row],[Day rate (£)]]</f>
        <v>0</v>
      </c>
      <c r="O53" s="61">
        <f>Personnel[[#This Row],[FY 25/26
Cost 🔒]]+Personnel[[#This Row],[FY 26/27
Cost 🔒]]+Personnel[[#This Row],[FY 27/28
Cost 🔒]]</f>
        <v>0</v>
      </c>
      <c r="P53" s="11">
        <f>(SUMIFS(Table1[Amount Claimed (£)],Table1[Item Ref],Personnel[[#This Row],[Item ref 🔒]],Table1[Financial Year],"25/26"))+(SUMIFS(Table3[Amount Claimed (£) ],Table3[Item Ref],Personnel[[#This Row],[Item ref 🔒]],Table3[Financial Year],"25/26"))</f>
        <v>0</v>
      </c>
      <c r="Q53" s="11">
        <f>Personnel[[#This Row],[FY 25/26
Cost 🔒]]-Personnel[[#This Row],[Claimed
FY 25/26 🔒]]</f>
        <v>0</v>
      </c>
      <c r="R53" s="11">
        <f>(SUMIFS(Table1[Amount Claimed (£)],Table1[Item Ref],Personnel[[#This Row],[Item ref 🔒]],Table1[Financial Year],"26/27"))+(SUMIFS(Table3[Amount Claimed (£) ],Table3[Item Ref],Personnel[[#This Row],[Item ref 🔒]],Table3[Financial Year],"26/27"))</f>
        <v>0</v>
      </c>
      <c r="S53" s="11">
        <f>Personnel[[#This Row],[FY 26/27
Cost 🔒]]-Personnel[[#This Row],[Claimed
FY 26/27 🔒]]</f>
        <v>0</v>
      </c>
      <c r="T53" s="66">
        <f>(SUMIFS(Table1[Amount Claimed (£)],Table1[Item Ref],Personnel[[#This Row],[Item ref 🔒]],Table1[Financial Year],"27/28"))+(SUMIFS(Table3[Amount Claimed (£) ],Table3[Item Ref],Personnel[[#This Row],[Item ref 🔒]],Table3[Financial Year],"27/28"))</f>
        <v>0</v>
      </c>
      <c r="U53" s="64">
        <f>Personnel[[#This Row],[FY 27/28
Cost 🔒]]-Personnel[[#This Row],[Claimed
FY 27/28 🔒]]</f>
        <v>0</v>
      </c>
    </row>
    <row r="54" spans="2:21" x14ac:dyDescent="0.35">
      <c r="B54" s="14">
        <v>1.49</v>
      </c>
      <c r="C54" s="4"/>
      <c r="D54" s="4"/>
      <c r="E54" s="4"/>
      <c r="F54" s="9"/>
      <c r="G54" s="4"/>
      <c r="H54" s="60">
        <f>IFERROR(Personnel[[#This Row],[Day rate (£)]]/Personnel[[#This Row],[Hours/day]],0)</f>
        <v>0</v>
      </c>
      <c r="I54" s="70"/>
      <c r="J54" s="61">
        <f>Personnel[[#This Row],[FY 25/26
Days]]*Personnel[[#This Row],[Day rate (£)]]</f>
        <v>0</v>
      </c>
      <c r="K54" s="72"/>
      <c r="L54" s="61">
        <f>Personnel[[#This Row],[FY 26/27
Days]]*Personnel[[#This Row],[Day rate (£)]]</f>
        <v>0</v>
      </c>
      <c r="M54" s="72"/>
      <c r="N54" s="61">
        <f>Personnel[[#This Row],[FY 27/28
Days]]*Personnel[[#This Row],[Day rate (£)]]</f>
        <v>0</v>
      </c>
      <c r="O54" s="61">
        <f>Personnel[[#This Row],[FY 25/26
Cost 🔒]]+Personnel[[#This Row],[FY 26/27
Cost 🔒]]+Personnel[[#This Row],[FY 27/28
Cost 🔒]]</f>
        <v>0</v>
      </c>
      <c r="P54" s="11">
        <f>(SUMIFS(Table1[Amount Claimed (£)],Table1[Item Ref],Personnel[[#This Row],[Item ref 🔒]],Table1[Financial Year],"25/26"))+(SUMIFS(Table3[Amount Claimed (£) ],Table3[Item Ref],Personnel[[#This Row],[Item ref 🔒]],Table3[Financial Year],"25/26"))</f>
        <v>0</v>
      </c>
      <c r="Q54" s="11">
        <f>Personnel[[#This Row],[FY 25/26
Cost 🔒]]-Personnel[[#This Row],[Claimed
FY 25/26 🔒]]</f>
        <v>0</v>
      </c>
      <c r="R54" s="11">
        <f>(SUMIFS(Table1[Amount Claimed (£)],Table1[Item Ref],Personnel[[#This Row],[Item ref 🔒]],Table1[Financial Year],"26/27"))+(SUMIFS(Table3[Amount Claimed (£) ],Table3[Item Ref],Personnel[[#This Row],[Item ref 🔒]],Table3[Financial Year],"26/27"))</f>
        <v>0</v>
      </c>
      <c r="S54" s="11">
        <f>Personnel[[#This Row],[FY 26/27
Cost 🔒]]-Personnel[[#This Row],[Claimed
FY 26/27 🔒]]</f>
        <v>0</v>
      </c>
      <c r="T54" s="66">
        <f>(SUMIFS(Table1[Amount Claimed (£)],Table1[Item Ref],Personnel[[#This Row],[Item ref 🔒]],Table1[Financial Year],"27/28"))+(SUMIFS(Table3[Amount Claimed (£) ],Table3[Item Ref],Personnel[[#This Row],[Item ref 🔒]],Table3[Financial Year],"27/28"))</f>
        <v>0</v>
      </c>
      <c r="U54" s="64">
        <f>Personnel[[#This Row],[FY 27/28
Cost 🔒]]-Personnel[[#This Row],[Claimed
FY 27/28 🔒]]</f>
        <v>0</v>
      </c>
    </row>
    <row r="55" spans="2:21" x14ac:dyDescent="0.35">
      <c r="B55" s="14">
        <v>1.5</v>
      </c>
      <c r="C55" s="34"/>
      <c r="D55" s="34"/>
      <c r="E55" s="34"/>
      <c r="F55" s="68"/>
      <c r="G55" s="34"/>
      <c r="H55" s="62">
        <f>IFERROR(Personnel[[#This Row],[Day rate (£)]]/Personnel[[#This Row],[Hours/day]],0)</f>
        <v>0</v>
      </c>
      <c r="I55" s="71"/>
      <c r="J55" s="65">
        <f>Personnel[[#This Row],[FY 25/26
Days]]*Personnel[[#This Row],[Day rate (£)]]</f>
        <v>0</v>
      </c>
      <c r="K55" s="73"/>
      <c r="L55" s="65">
        <f>Personnel[[#This Row],[FY 26/27
Days]]*Personnel[[#This Row],[Day rate (£)]]</f>
        <v>0</v>
      </c>
      <c r="M55" s="73"/>
      <c r="N55" s="65">
        <f>Personnel[[#This Row],[FY 27/28
Days]]*Personnel[[#This Row],[Day rate (£)]]</f>
        <v>0</v>
      </c>
      <c r="O55" s="65">
        <f>Personnel[[#This Row],[FY 25/26
Cost 🔒]]+Personnel[[#This Row],[FY 26/27
Cost 🔒]]+Personnel[[#This Row],[FY 27/28
Cost 🔒]]</f>
        <v>0</v>
      </c>
      <c r="P55" s="63">
        <f>(SUMIFS(Table1[Amount Claimed (£)],Table1[Item Ref],Personnel[[#This Row],[Item ref 🔒]],Table1[Financial Year],"25/26"))+(SUMIFS(Table3[Amount Claimed (£) ],Table3[Item Ref],Personnel[[#This Row],[Item ref 🔒]],Table3[Financial Year],"25/26"))</f>
        <v>0</v>
      </c>
      <c r="Q55" s="63">
        <f>Personnel[[#This Row],[FY 25/26
Cost 🔒]]-Personnel[[#This Row],[Claimed
FY 25/26 🔒]]</f>
        <v>0</v>
      </c>
      <c r="R55" s="63">
        <f>(SUMIFS(Table1[Amount Claimed (£)],Table1[Item Ref],Personnel[[#This Row],[Item ref 🔒]],Table1[Financial Year],"26/27"))+(SUMIFS(Table3[Amount Claimed (£) ],Table3[Item Ref],Personnel[[#This Row],[Item ref 🔒]],Table3[Financial Year],"26/27"))</f>
        <v>0</v>
      </c>
      <c r="S55" s="63">
        <f>Personnel[[#This Row],[FY 26/27
Cost 🔒]]-Personnel[[#This Row],[Claimed
FY 26/27 🔒]]</f>
        <v>0</v>
      </c>
      <c r="T55" s="67">
        <f>(SUMIFS(Table1[Amount Claimed (£)],Table1[Item Ref],Personnel[[#This Row],[Item ref 🔒]],Table1[Financial Year],"27/28"))+(SUMIFS(Table3[Amount Claimed (£) ],Table3[Item Ref],Personnel[[#This Row],[Item ref 🔒]],Table3[Financial Year],"27/28"))</f>
        <v>0</v>
      </c>
      <c r="U55" s="64">
        <f>Personnel[[#This Row],[FY 27/28
Cost 🔒]]-Personnel[[#This Row],[Claimed
FY 27/28 🔒]]</f>
        <v>0</v>
      </c>
    </row>
  </sheetData>
  <sheetProtection algorithmName="SHA-512" hashValue="peokqVK3cd0XcojIxaosaDHMsdnH2sLO6X2FxCPEFvrIIyrIZwDTtgZ4GmeqAFhoEeTXM/8qAvy02aQ/z+gnQw==" saltValue="gvevMwBjipM0nuyv2/iM9w==" spinCount="100000" sheet="1" objects="1" scenarios="1" sort="0" autoFilter="0"/>
  <mergeCells count="2">
    <mergeCell ref="P4:U4"/>
    <mergeCell ref="B4:O4"/>
  </mergeCells>
  <phoneticPr fontId="8" type="noConversion"/>
  <conditionalFormatting sqref="Q6:Q55 U6:U55">
    <cfRule type="cellIs" dxfId="6" priority="3" operator="lessThan">
      <formula>0</formula>
    </cfRule>
  </conditionalFormatting>
  <conditionalFormatting sqref="S6:S55">
    <cfRule type="cellIs" dxfId="5" priority="2" operator="lessThan">
      <formula>-150</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568F-15E4-4BAC-8FE6-073E115E4DA7}">
  <sheetPr>
    <tabColor rgb="FF007390"/>
  </sheetPr>
  <dimension ref="B1:N55"/>
  <sheetViews>
    <sheetView showGridLines="0" zoomScaleNormal="100" workbookViewId="0">
      <selection activeCell="C6" sqref="C6:G32"/>
    </sheetView>
  </sheetViews>
  <sheetFormatPr defaultRowHeight="14.5" x14ac:dyDescent="0.35"/>
  <cols>
    <col min="1" max="1" width="1.26953125" customWidth="1"/>
    <col min="2" max="2" width="13.7265625" customWidth="1"/>
    <col min="3" max="3" width="40.54296875" customWidth="1"/>
    <col min="4" max="4" width="34.54296875" customWidth="1"/>
    <col min="5" max="5" width="14.81640625" customWidth="1"/>
    <col min="6" max="6" width="14.453125" customWidth="1"/>
    <col min="7" max="7" width="15.1796875" customWidth="1"/>
    <col min="8" max="8" width="16.81640625" customWidth="1"/>
    <col min="9" max="13" width="16.54296875" customWidth="1"/>
    <col min="14" max="14" width="16.54296875" style="80" customWidth="1"/>
  </cols>
  <sheetData>
    <row r="1" spans="2:14" ht="10" customHeight="1" x14ac:dyDescent="0.35"/>
    <row r="2" spans="2:14" ht="29.5" customHeight="1" x14ac:dyDescent="0.7">
      <c r="B2" s="49" t="s">
        <v>31</v>
      </c>
    </row>
    <row r="3" spans="2:14" ht="13" customHeight="1" x14ac:dyDescent="0.6">
      <c r="B3" s="50"/>
    </row>
    <row r="4" spans="2:14" x14ac:dyDescent="0.35">
      <c r="B4" s="144" t="s">
        <v>9</v>
      </c>
      <c r="C4" s="145"/>
      <c r="D4" s="145"/>
      <c r="E4" s="145"/>
      <c r="F4" s="145"/>
      <c r="G4" s="145"/>
      <c r="H4" s="146"/>
      <c r="I4" s="147" t="s">
        <v>10</v>
      </c>
      <c r="J4" s="148"/>
      <c r="K4" s="148"/>
      <c r="L4" s="148"/>
      <c r="M4" s="148"/>
      <c r="N4" s="149"/>
    </row>
    <row r="5" spans="2:14" s="7" customFormat="1" ht="42.65" customHeight="1" x14ac:dyDescent="0.35">
      <c r="B5" s="81" t="s">
        <v>11</v>
      </c>
      <c r="C5" s="81" t="s">
        <v>32</v>
      </c>
      <c r="D5" s="81" t="s">
        <v>33</v>
      </c>
      <c r="E5" s="39" t="s">
        <v>34</v>
      </c>
      <c r="F5" s="82" t="s">
        <v>35</v>
      </c>
      <c r="G5" s="40" t="s">
        <v>36</v>
      </c>
      <c r="H5" s="81" t="s">
        <v>24</v>
      </c>
      <c r="I5" s="39" t="s">
        <v>37</v>
      </c>
      <c r="J5" s="39" t="s">
        <v>38</v>
      </c>
      <c r="K5" s="82" t="s">
        <v>39</v>
      </c>
      <c r="L5" s="82" t="s">
        <v>40</v>
      </c>
      <c r="M5" s="83" t="s">
        <v>41</v>
      </c>
      <c r="N5" s="83" t="s">
        <v>42</v>
      </c>
    </row>
    <row r="6" spans="2:14" x14ac:dyDescent="0.35">
      <c r="B6" s="84">
        <v>2.0099999999999998</v>
      </c>
      <c r="C6" s="4"/>
      <c r="D6" s="4"/>
      <c r="E6" s="5"/>
      <c r="F6" s="5"/>
      <c r="G6" s="5"/>
      <c r="H6" s="13">
        <f>SUM(Non_personnel[[#This Row],[FY 25/26
Cost (£)]:[FY 27/28
Cost (£)]])</f>
        <v>0</v>
      </c>
      <c r="I6" s="10">
        <f>SUMIFS(Table1[Amount Claimed (£)],Table1[Item Ref],Non_personnel[[#This Row],[Item ref 🔒]],Table1[Financial Year],"25/26")</f>
        <v>0</v>
      </c>
      <c r="J6" s="12">
        <f>Non_personnel[[#This Row],[FY 25/26
Cost (£)]]-Non_personnel[[#This Row],[FY 25/26
Claimed 🔒]]</f>
        <v>0</v>
      </c>
      <c r="K6" s="10">
        <f>SUMIFS(Table1[Amount Claimed (£)],Table1[Item Ref],Non_personnel[[#This Row],[Item ref 🔒]],Table1[Financial Year],"26/27")</f>
        <v>0</v>
      </c>
      <c r="L6" s="12">
        <f>Non_personnel[[#This Row],[FY 26/27
Cost (£)]]-Non_personnel[[#This Row],[FY 26/27
Claimed 🔒]]</f>
        <v>0</v>
      </c>
      <c r="M6" s="10">
        <f>SUMIFS(Table1[Amount Claimed (£)],Table1[Item Ref],Non_personnel[[#This Row],[Item ref 🔒]],Table1[Financial Year],"27/28")</f>
        <v>0</v>
      </c>
      <c r="N6" s="78">
        <f>Non_personnel[[#This Row],[FY 27/28
Cost (£)]]-Non_personnel[[#This Row],[FY 27/28
Claimed 🔒]]</f>
        <v>0</v>
      </c>
    </row>
    <row r="7" spans="2:14" x14ac:dyDescent="0.35">
      <c r="B7" s="84">
        <v>2.02</v>
      </c>
      <c r="C7" s="4"/>
      <c r="D7" s="4"/>
      <c r="E7" s="5"/>
      <c r="F7" s="5"/>
      <c r="G7" s="5"/>
      <c r="H7" s="13">
        <f>SUM(Non_personnel[[#This Row],[FY 25/26
Cost (£)]:[FY 27/28
Cost (£)]])</f>
        <v>0</v>
      </c>
      <c r="I7" s="10">
        <f>SUMIFS(Table1[Amount Claimed (£)],Table1[Item Ref],Non_personnel[[#This Row],[Item ref 🔒]],Table1[Financial Year],"25/26")</f>
        <v>0</v>
      </c>
      <c r="J7" s="12">
        <f>Non_personnel[[#This Row],[FY 25/26
Cost (£)]]-Non_personnel[[#This Row],[FY 25/26
Claimed 🔒]]</f>
        <v>0</v>
      </c>
      <c r="K7" s="12">
        <f>SUMIFS(Table1[Amount Claimed (£)],Table1[Item Ref],Non_personnel[[#This Row],[Item ref 🔒]],Table1[Financial Year],"26/27")</f>
        <v>0</v>
      </c>
      <c r="L7" s="12">
        <f>Non_personnel[[#This Row],[FY 26/27
Cost (£)]]-Non_personnel[[#This Row],[FY 26/27
Claimed 🔒]]</f>
        <v>0</v>
      </c>
      <c r="M7" s="12">
        <f>SUMIFS(Table1[Amount Claimed (£)],Table1[Item Ref],Non_personnel[[#This Row],[Item ref 🔒]],Table1[Financial Year],"27/28")</f>
        <v>0</v>
      </c>
      <c r="N7" s="78">
        <f>Non_personnel[[#This Row],[FY 27/28
Cost (£)]]-Non_personnel[[#This Row],[FY 27/28
Claimed 🔒]]</f>
        <v>0</v>
      </c>
    </row>
    <row r="8" spans="2:14" x14ac:dyDescent="0.35">
      <c r="B8" s="84">
        <v>2.0299999999999998</v>
      </c>
      <c r="C8" s="4"/>
      <c r="D8" s="4"/>
      <c r="E8" s="5"/>
      <c r="F8" s="5"/>
      <c r="G8" s="5"/>
      <c r="H8" s="13">
        <f>SUM(Non_personnel[[#This Row],[FY 25/26
Cost (£)]:[FY 27/28
Cost (£)]])</f>
        <v>0</v>
      </c>
      <c r="I8" s="10">
        <f>SUMIFS(Table1[Amount Claimed (£)],Table1[Item Ref],Non_personnel[[#This Row],[Item ref 🔒]],Table1[Financial Year],"25/26")</f>
        <v>0</v>
      </c>
      <c r="J8" s="12">
        <f>Non_personnel[[#This Row],[FY 25/26
Cost (£)]]-Non_personnel[[#This Row],[FY 25/26
Claimed 🔒]]</f>
        <v>0</v>
      </c>
      <c r="K8" s="12">
        <f>SUMIFS(Table1[Amount Claimed (£)],Table1[Item Ref],Non_personnel[[#This Row],[Item ref 🔒]],Table1[Financial Year],"26/27")</f>
        <v>0</v>
      </c>
      <c r="L8" s="12">
        <f>Non_personnel[[#This Row],[FY 26/27
Cost (£)]]-Non_personnel[[#This Row],[FY 26/27
Claimed 🔒]]</f>
        <v>0</v>
      </c>
      <c r="M8" s="12">
        <f>SUMIFS(Table1[Amount Claimed (£)],Table1[Item Ref],Non_personnel[[#This Row],[Item ref 🔒]],Table1[Financial Year],"27/28")</f>
        <v>0</v>
      </c>
      <c r="N8" s="78">
        <f>Non_personnel[[#This Row],[FY 27/28
Cost (£)]]-Non_personnel[[#This Row],[FY 27/28
Claimed 🔒]]</f>
        <v>0</v>
      </c>
    </row>
    <row r="9" spans="2:14" x14ac:dyDescent="0.35">
      <c r="B9" s="84">
        <v>2.04</v>
      </c>
      <c r="C9" s="4"/>
      <c r="D9" s="4"/>
      <c r="E9" s="5"/>
      <c r="F9" s="5"/>
      <c r="G9" s="5"/>
      <c r="H9" s="13">
        <f>SUM(Non_personnel[[#This Row],[FY 25/26
Cost (£)]:[FY 27/28
Cost (£)]])</f>
        <v>0</v>
      </c>
      <c r="I9" s="10">
        <f>SUMIFS(Table1[Amount Claimed (£)],Table1[Item Ref],Non_personnel[[#This Row],[Item ref 🔒]],Table1[Financial Year],"25/26")</f>
        <v>0</v>
      </c>
      <c r="J9" s="12">
        <f>Non_personnel[[#This Row],[FY 25/26
Cost (£)]]-Non_personnel[[#This Row],[FY 25/26
Claimed 🔒]]</f>
        <v>0</v>
      </c>
      <c r="K9" s="12">
        <f>SUMIFS(Table1[Amount Claimed (£)],Table1[Item Ref],Non_personnel[[#This Row],[Item ref 🔒]],Table1[Financial Year],"26/27")</f>
        <v>0</v>
      </c>
      <c r="L9" s="12">
        <f>Non_personnel[[#This Row],[FY 26/27
Cost (£)]]-Non_personnel[[#This Row],[FY 26/27
Claimed 🔒]]</f>
        <v>0</v>
      </c>
      <c r="M9" s="12">
        <f>SUMIFS(Table1[Amount Claimed (£)],Table1[Item Ref],Non_personnel[[#This Row],[Item ref 🔒]],Table1[Financial Year],"27/28")</f>
        <v>0</v>
      </c>
      <c r="N9" s="78">
        <f>Non_personnel[[#This Row],[FY 27/28
Cost (£)]]-Non_personnel[[#This Row],[FY 27/28
Claimed 🔒]]</f>
        <v>0</v>
      </c>
    </row>
    <row r="10" spans="2:14" x14ac:dyDescent="0.35">
      <c r="B10" s="84">
        <v>2.0499999999999998</v>
      </c>
      <c r="C10" s="4"/>
      <c r="D10" s="4"/>
      <c r="E10" s="5"/>
      <c r="F10" s="5"/>
      <c r="G10" s="5"/>
      <c r="H10" s="13">
        <f>SUM(Non_personnel[[#This Row],[FY 25/26
Cost (£)]:[FY 27/28
Cost (£)]])</f>
        <v>0</v>
      </c>
      <c r="I10" s="10">
        <f>SUMIFS(Table1[Amount Claimed (£)],Table1[Item Ref],Non_personnel[[#This Row],[Item ref 🔒]],Table1[Financial Year],"25/26")</f>
        <v>0</v>
      </c>
      <c r="J10" s="12">
        <f>Non_personnel[[#This Row],[FY 25/26
Cost (£)]]-Non_personnel[[#This Row],[FY 25/26
Claimed 🔒]]</f>
        <v>0</v>
      </c>
      <c r="K10" s="12">
        <f>SUMIFS(Table1[Amount Claimed (£)],Table1[Item Ref],Non_personnel[[#This Row],[Item ref 🔒]],Table1[Financial Year],"26/27")</f>
        <v>0</v>
      </c>
      <c r="L10" s="12">
        <f>Non_personnel[[#This Row],[FY 26/27
Cost (£)]]-Non_personnel[[#This Row],[FY 26/27
Claimed 🔒]]</f>
        <v>0</v>
      </c>
      <c r="M10" s="12">
        <f>SUMIFS(Table1[Amount Claimed (£)],Table1[Item Ref],Non_personnel[[#This Row],[Item ref 🔒]],Table1[Financial Year],"27/28")</f>
        <v>0</v>
      </c>
      <c r="N10" s="78">
        <f>Non_personnel[[#This Row],[FY 27/28
Cost (£)]]-Non_personnel[[#This Row],[FY 27/28
Claimed 🔒]]</f>
        <v>0</v>
      </c>
    </row>
    <row r="11" spans="2:14" x14ac:dyDescent="0.35">
      <c r="B11" s="84">
        <v>2.06</v>
      </c>
      <c r="C11" s="4"/>
      <c r="D11" s="4"/>
      <c r="E11" s="5"/>
      <c r="F11" s="5"/>
      <c r="G11" s="5"/>
      <c r="H11" s="13">
        <f>SUM(Non_personnel[[#This Row],[FY 25/26
Cost (£)]:[FY 27/28
Cost (£)]])</f>
        <v>0</v>
      </c>
      <c r="I11" s="10">
        <f>SUMIFS(Table1[Amount Claimed (£)],Table1[Item Ref],Non_personnel[[#This Row],[Item ref 🔒]],Table1[Financial Year],"25/26")</f>
        <v>0</v>
      </c>
      <c r="J11" s="12">
        <f>Non_personnel[[#This Row],[FY 25/26
Cost (£)]]-Non_personnel[[#This Row],[FY 25/26
Claimed 🔒]]</f>
        <v>0</v>
      </c>
      <c r="K11" s="12">
        <f>SUMIFS(Table1[Amount Claimed (£)],Table1[Item Ref],Non_personnel[[#This Row],[Item ref 🔒]],Table1[Financial Year],"26/27")</f>
        <v>0</v>
      </c>
      <c r="L11" s="12">
        <f>Non_personnel[[#This Row],[FY 26/27
Cost (£)]]-Non_personnel[[#This Row],[FY 26/27
Claimed 🔒]]</f>
        <v>0</v>
      </c>
      <c r="M11" s="12">
        <f>SUMIFS(Table1[Amount Claimed (£)],Table1[Item Ref],Non_personnel[[#This Row],[Item ref 🔒]],Table1[Financial Year],"27/28")</f>
        <v>0</v>
      </c>
      <c r="N11" s="78">
        <f>Non_personnel[[#This Row],[FY 27/28
Cost (£)]]-Non_personnel[[#This Row],[FY 27/28
Claimed 🔒]]</f>
        <v>0</v>
      </c>
    </row>
    <row r="12" spans="2:14" x14ac:dyDescent="0.35">
      <c r="B12" s="84">
        <v>2.0699999999999998</v>
      </c>
      <c r="C12" s="4"/>
      <c r="D12" s="4"/>
      <c r="E12" s="5"/>
      <c r="F12" s="5"/>
      <c r="G12" s="5"/>
      <c r="H12" s="13">
        <f>SUM(Non_personnel[[#This Row],[FY 25/26
Cost (£)]:[FY 27/28
Cost (£)]])</f>
        <v>0</v>
      </c>
      <c r="I12" s="10">
        <f>SUMIFS(Table1[Amount Claimed (£)],Table1[Item Ref],Non_personnel[[#This Row],[Item ref 🔒]],Table1[Financial Year],"25/26")</f>
        <v>0</v>
      </c>
      <c r="J12" s="12">
        <f>Non_personnel[[#This Row],[FY 25/26
Cost (£)]]-Non_personnel[[#This Row],[FY 25/26
Claimed 🔒]]</f>
        <v>0</v>
      </c>
      <c r="K12" s="12">
        <f>SUMIFS(Table1[Amount Claimed (£)],Table1[Item Ref],Non_personnel[[#This Row],[Item ref 🔒]],Table1[Financial Year],"26/27")</f>
        <v>0</v>
      </c>
      <c r="L12" s="12">
        <f>Non_personnel[[#This Row],[FY 26/27
Cost (£)]]-Non_personnel[[#This Row],[FY 26/27
Claimed 🔒]]</f>
        <v>0</v>
      </c>
      <c r="M12" s="12">
        <f>SUMIFS(Table1[Amount Claimed (£)],Table1[Item Ref],Non_personnel[[#This Row],[Item ref 🔒]],Table1[Financial Year],"27/28")</f>
        <v>0</v>
      </c>
      <c r="N12" s="78">
        <f>Non_personnel[[#This Row],[FY 27/28
Cost (£)]]-Non_personnel[[#This Row],[FY 27/28
Claimed 🔒]]</f>
        <v>0</v>
      </c>
    </row>
    <row r="13" spans="2:14" x14ac:dyDescent="0.35">
      <c r="B13" s="84">
        <v>2.08</v>
      </c>
      <c r="C13" s="4"/>
      <c r="D13" s="4"/>
      <c r="E13" s="5"/>
      <c r="F13" s="5"/>
      <c r="G13" s="5"/>
      <c r="H13" s="13">
        <f>SUM(Non_personnel[[#This Row],[FY 25/26
Cost (£)]:[FY 27/28
Cost (£)]])</f>
        <v>0</v>
      </c>
      <c r="I13" s="10">
        <f>SUMIFS(Table1[Amount Claimed (£)],Table1[Item Ref],Non_personnel[[#This Row],[Item ref 🔒]],Table1[Financial Year],"25/26")</f>
        <v>0</v>
      </c>
      <c r="J13" s="12">
        <f>Non_personnel[[#This Row],[FY 25/26
Cost (£)]]-Non_personnel[[#This Row],[FY 25/26
Claimed 🔒]]</f>
        <v>0</v>
      </c>
      <c r="K13" s="12">
        <f>SUMIFS(Table1[Amount Claimed (£)],Table1[Item Ref],Non_personnel[[#This Row],[Item ref 🔒]],Table1[Financial Year],"26/27")</f>
        <v>0</v>
      </c>
      <c r="L13" s="12">
        <f>Non_personnel[[#This Row],[FY 26/27
Cost (£)]]-Non_personnel[[#This Row],[FY 26/27
Claimed 🔒]]</f>
        <v>0</v>
      </c>
      <c r="M13" s="12">
        <f>SUMIFS(Table1[Amount Claimed (£)],Table1[Item Ref],Non_personnel[[#This Row],[Item ref 🔒]],Table1[Financial Year],"27/28")</f>
        <v>0</v>
      </c>
      <c r="N13" s="78">
        <f>Non_personnel[[#This Row],[FY 27/28
Cost (£)]]-Non_personnel[[#This Row],[FY 27/28
Claimed 🔒]]</f>
        <v>0</v>
      </c>
    </row>
    <row r="14" spans="2:14" x14ac:dyDescent="0.35">
      <c r="B14" s="84">
        <v>2.09</v>
      </c>
      <c r="C14" s="4"/>
      <c r="D14" s="4"/>
      <c r="E14" s="5"/>
      <c r="F14" s="5"/>
      <c r="G14" s="5"/>
      <c r="H14" s="13">
        <f>SUM(Non_personnel[[#This Row],[FY 25/26
Cost (£)]:[FY 27/28
Cost (£)]])</f>
        <v>0</v>
      </c>
      <c r="I14" s="10">
        <f>SUMIFS(Table1[Amount Claimed (£)],Table1[Item Ref],Non_personnel[[#This Row],[Item ref 🔒]],Table1[Financial Year],"25/26")</f>
        <v>0</v>
      </c>
      <c r="J14" s="12">
        <f>Non_personnel[[#This Row],[FY 25/26
Cost (£)]]-Non_personnel[[#This Row],[FY 25/26
Claimed 🔒]]</f>
        <v>0</v>
      </c>
      <c r="K14" s="12">
        <f>SUMIFS(Table1[Amount Claimed (£)],Table1[Item Ref],Non_personnel[[#This Row],[Item ref 🔒]],Table1[Financial Year],"26/27")</f>
        <v>0</v>
      </c>
      <c r="L14" s="12">
        <f>Non_personnel[[#This Row],[FY 26/27
Cost (£)]]-Non_personnel[[#This Row],[FY 26/27
Claimed 🔒]]</f>
        <v>0</v>
      </c>
      <c r="M14" s="12">
        <f>SUMIFS(Table1[Amount Claimed (£)],Table1[Item Ref],Non_personnel[[#This Row],[Item ref 🔒]],Table1[Financial Year],"27/28")</f>
        <v>0</v>
      </c>
      <c r="N14" s="78">
        <f>Non_personnel[[#This Row],[FY 27/28
Cost (£)]]-Non_personnel[[#This Row],[FY 27/28
Claimed 🔒]]</f>
        <v>0</v>
      </c>
    </row>
    <row r="15" spans="2:14" x14ac:dyDescent="0.35">
      <c r="B15" s="84">
        <v>2.1</v>
      </c>
      <c r="C15" s="4"/>
      <c r="D15" s="4"/>
      <c r="E15" s="5"/>
      <c r="F15" s="5"/>
      <c r="G15" s="5"/>
      <c r="H15" s="13">
        <f>SUM(Non_personnel[[#This Row],[FY 25/26
Cost (£)]:[FY 27/28
Cost (£)]])</f>
        <v>0</v>
      </c>
      <c r="I15" s="10">
        <f>SUMIFS(Table1[Amount Claimed (£)],Table1[Item Ref],Non_personnel[[#This Row],[Item ref 🔒]],Table1[Financial Year],"25/26")</f>
        <v>0</v>
      </c>
      <c r="J15" s="12">
        <f>Non_personnel[[#This Row],[FY 25/26
Cost (£)]]-Non_personnel[[#This Row],[FY 25/26
Claimed 🔒]]</f>
        <v>0</v>
      </c>
      <c r="K15" s="12">
        <f>SUMIFS(Table1[Amount Claimed (£)],Table1[Item Ref],Non_personnel[[#This Row],[Item ref 🔒]],Table1[Financial Year],"26/27")</f>
        <v>0</v>
      </c>
      <c r="L15" s="12">
        <f>Non_personnel[[#This Row],[FY 26/27
Cost (£)]]-Non_personnel[[#This Row],[FY 26/27
Claimed 🔒]]</f>
        <v>0</v>
      </c>
      <c r="M15" s="12">
        <f>SUMIFS(Table1[Amount Claimed (£)],Table1[Item Ref],Non_personnel[[#This Row],[Item ref 🔒]],Table1[Financial Year],"27/28")</f>
        <v>0</v>
      </c>
      <c r="N15" s="78">
        <f>Non_personnel[[#This Row],[FY 27/28
Cost (£)]]-Non_personnel[[#This Row],[FY 27/28
Claimed 🔒]]</f>
        <v>0</v>
      </c>
    </row>
    <row r="16" spans="2:14" x14ac:dyDescent="0.35">
      <c r="B16" s="84">
        <v>2.11</v>
      </c>
      <c r="C16" s="4"/>
      <c r="D16" s="4"/>
      <c r="E16" s="5"/>
      <c r="F16" s="5"/>
      <c r="G16" s="5"/>
      <c r="H16" s="13">
        <f>SUM(Non_personnel[[#This Row],[FY 25/26
Cost (£)]:[FY 27/28
Cost (£)]])</f>
        <v>0</v>
      </c>
      <c r="I16" s="10">
        <f>SUMIFS(Table1[Amount Claimed (£)],Table1[Item Ref],Non_personnel[[#This Row],[Item ref 🔒]],Table1[Financial Year],"25/26")</f>
        <v>0</v>
      </c>
      <c r="J16" s="12">
        <f>Non_personnel[[#This Row],[FY 25/26
Cost (£)]]-Non_personnel[[#This Row],[FY 25/26
Claimed 🔒]]</f>
        <v>0</v>
      </c>
      <c r="K16" s="12">
        <f>SUMIFS(Table1[Amount Claimed (£)],Table1[Item Ref],Non_personnel[[#This Row],[Item ref 🔒]],Table1[Financial Year],"26/27")</f>
        <v>0</v>
      </c>
      <c r="L16" s="12">
        <f>Non_personnel[[#This Row],[FY 26/27
Cost (£)]]-Non_personnel[[#This Row],[FY 26/27
Claimed 🔒]]</f>
        <v>0</v>
      </c>
      <c r="M16" s="12">
        <f>SUMIFS(Table1[Amount Claimed (£)],Table1[Item Ref],Non_personnel[[#This Row],[Item ref 🔒]],Table1[Financial Year],"27/28")</f>
        <v>0</v>
      </c>
      <c r="N16" s="78">
        <f>Non_personnel[[#This Row],[FY 27/28
Cost (£)]]-Non_personnel[[#This Row],[FY 27/28
Claimed 🔒]]</f>
        <v>0</v>
      </c>
    </row>
    <row r="17" spans="2:14" x14ac:dyDescent="0.35">
      <c r="B17" s="84">
        <v>2.12</v>
      </c>
      <c r="C17" s="4"/>
      <c r="D17" s="4"/>
      <c r="E17" s="5"/>
      <c r="F17" s="5"/>
      <c r="G17" s="5"/>
      <c r="H17" s="13">
        <f>SUM(Non_personnel[[#This Row],[FY 25/26
Cost (£)]:[FY 27/28
Cost (£)]])</f>
        <v>0</v>
      </c>
      <c r="I17" s="10">
        <f>SUMIFS(Table1[Amount Claimed (£)],Table1[Item Ref],Non_personnel[[#This Row],[Item ref 🔒]],Table1[Financial Year],"25/26")</f>
        <v>0</v>
      </c>
      <c r="J17" s="12">
        <f>Non_personnel[[#This Row],[FY 25/26
Cost (£)]]-Non_personnel[[#This Row],[FY 25/26
Claimed 🔒]]</f>
        <v>0</v>
      </c>
      <c r="K17" s="12">
        <f>SUMIFS(Table1[Amount Claimed (£)],Table1[Item Ref],Non_personnel[[#This Row],[Item ref 🔒]],Table1[Financial Year],"26/27")</f>
        <v>0</v>
      </c>
      <c r="L17" s="12">
        <f>Non_personnel[[#This Row],[FY 26/27
Cost (£)]]-Non_personnel[[#This Row],[FY 26/27
Claimed 🔒]]</f>
        <v>0</v>
      </c>
      <c r="M17" s="12">
        <f>SUMIFS(Table1[Amount Claimed (£)],Table1[Item Ref],Non_personnel[[#This Row],[Item ref 🔒]],Table1[Financial Year],"27/28")</f>
        <v>0</v>
      </c>
      <c r="N17" s="78">
        <f>Non_personnel[[#This Row],[FY 27/28
Cost (£)]]-Non_personnel[[#This Row],[FY 27/28
Claimed 🔒]]</f>
        <v>0</v>
      </c>
    </row>
    <row r="18" spans="2:14" x14ac:dyDescent="0.35">
      <c r="B18" s="84">
        <v>2.13</v>
      </c>
      <c r="C18" s="4"/>
      <c r="D18" s="4"/>
      <c r="E18" s="5"/>
      <c r="F18" s="5"/>
      <c r="G18" s="5"/>
      <c r="H18" s="13">
        <f>SUM(Non_personnel[[#This Row],[FY 25/26
Cost (£)]:[FY 27/28
Cost (£)]])</f>
        <v>0</v>
      </c>
      <c r="I18" s="10">
        <f>SUMIFS(Table1[Amount Claimed (£)],Table1[Item Ref],Non_personnel[[#This Row],[Item ref 🔒]],Table1[Financial Year],"25/26")</f>
        <v>0</v>
      </c>
      <c r="J18" s="12">
        <f>Non_personnel[[#This Row],[FY 25/26
Cost (£)]]-Non_personnel[[#This Row],[FY 25/26
Claimed 🔒]]</f>
        <v>0</v>
      </c>
      <c r="K18" s="12">
        <f>SUMIFS(Table1[Amount Claimed (£)],Table1[Item Ref],Non_personnel[[#This Row],[Item ref 🔒]],Table1[Financial Year],"26/27")</f>
        <v>0</v>
      </c>
      <c r="L18" s="12">
        <f>Non_personnel[[#This Row],[FY 26/27
Cost (£)]]-Non_personnel[[#This Row],[FY 26/27
Claimed 🔒]]</f>
        <v>0</v>
      </c>
      <c r="M18" s="12">
        <f>SUMIFS(Table1[Amount Claimed (£)],Table1[Item Ref],Non_personnel[[#This Row],[Item ref 🔒]],Table1[Financial Year],"27/28")</f>
        <v>0</v>
      </c>
      <c r="N18" s="78">
        <f>Non_personnel[[#This Row],[FY 27/28
Cost (£)]]-Non_personnel[[#This Row],[FY 27/28
Claimed 🔒]]</f>
        <v>0</v>
      </c>
    </row>
    <row r="19" spans="2:14" x14ac:dyDescent="0.35">
      <c r="B19" s="84">
        <v>2.14</v>
      </c>
      <c r="C19" s="4"/>
      <c r="D19" s="4"/>
      <c r="E19" s="5"/>
      <c r="F19" s="5"/>
      <c r="G19" s="5"/>
      <c r="H19" s="13">
        <f>SUM(Non_personnel[[#This Row],[FY 25/26
Cost (£)]:[FY 27/28
Cost (£)]])</f>
        <v>0</v>
      </c>
      <c r="I19" s="10">
        <f>SUMIFS(Table1[Amount Claimed (£)],Table1[Item Ref],Non_personnel[[#This Row],[Item ref 🔒]],Table1[Financial Year],"25/26")</f>
        <v>0</v>
      </c>
      <c r="J19" s="12">
        <f>Non_personnel[[#This Row],[FY 25/26
Cost (£)]]-Non_personnel[[#This Row],[FY 25/26
Claimed 🔒]]</f>
        <v>0</v>
      </c>
      <c r="K19" s="12">
        <f>SUMIFS(Table1[Amount Claimed (£)],Table1[Item Ref],Non_personnel[[#This Row],[Item ref 🔒]],Table1[Financial Year],"26/27")</f>
        <v>0</v>
      </c>
      <c r="L19" s="12">
        <f>Non_personnel[[#This Row],[FY 26/27
Cost (£)]]-Non_personnel[[#This Row],[FY 26/27
Claimed 🔒]]</f>
        <v>0</v>
      </c>
      <c r="M19" s="12">
        <f>SUMIFS(Table1[Amount Claimed (£)],Table1[Item Ref],Non_personnel[[#This Row],[Item ref 🔒]],Table1[Financial Year],"27/28")</f>
        <v>0</v>
      </c>
      <c r="N19" s="78">
        <f>Non_personnel[[#This Row],[FY 27/28
Cost (£)]]-Non_personnel[[#This Row],[FY 27/28
Claimed 🔒]]</f>
        <v>0</v>
      </c>
    </row>
    <row r="20" spans="2:14" x14ac:dyDescent="0.35">
      <c r="B20" s="84">
        <v>2.15</v>
      </c>
      <c r="C20" s="4"/>
      <c r="D20" s="4"/>
      <c r="E20" s="5"/>
      <c r="F20" s="5"/>
      <c r="G20" s="5"/>
      <c r="H20" s="13">
        <f>SUM(Non_personnel[[#This Row],[FY 25/26
Cost (£)]:[FY 27/28
Cost (£)]])</f>
        <v>0</v>
      </c>
      <c r="I20" s="10">
        <f>SUMIFS(Table1[Amount Claimed (£)],Table1[Item Ref],Non_personnel[[#This Row],[Item ref 🔒]],Table1[Financial Year],"25/26")</f>
        <v>0</v>
      </c>
      <c r="J20" s="12">
        <f>Non_personnel[[#This Row],[FY 25/26
Cost (£)]]-Non_personnel[[#This Row],[FY 25/26
Claimed 🔒]]</f>
        <v>0</v>
      </c>
      <c r="K20" s="12">
        <f>SUMIFS(Table1[Amount Claimed (£)],Table1[Item Ref],Non_personnel[[#This Row],[Item ref 🔒]],Table1[Financial Year],"26/27")</f>
        <v>0</v>
      </c>
      <c r="L20" s="12">
        <f>Non_personnel[[#This Row],[FY 26/27
Cost (£)]]-Non_personnel[[#This Row],[FY 26/27
Claimed 🔒]]</f>
        <v>0</v>
      </c>
      <c r="M20" s="12">
        <f>SUMIFS(Table1[Amount Claimed (£)],Table1[Item Ref],Non_personnel[[#This Row],[Item ref 🔒]],Table1[Financial Year],"27/28")</f>
        <v>0</v>
      </c>
      <c r="N20" s="78">
        <f>Non_personnel[[#This Row],[FY 27/28
Cost (£)]]-Non_personnel[[#This Row],[FY 27/28
Claimed 🔒]]</f>
        <v>0</v>
      </c>
    </row>
    <row r="21" spans="2:14" x14ac:dyDescent="0.35">
      <c r="B21" s="84">
        <v>2.16</v>
      </c>
      <c r="C21" s="4"/>
      <c r="D21" s="4"/>
      <c r="E21" s="5"/>
      <c r="F21" s="5"/>
      <c r="G21" s="5"/>
      <c r="H21" s="13">
        <f>SUM(Non_personnel[[#This Row],[FY 25/26
Cost (£)]:[FY 27/28
Cost (£)]])</f>
        <v>0</v>
      </c>
      <c r="I21" s="10">
        <f>SUMIFS(Table1[Amount Claimed (£)],Table1[Item Ref],Non_personnel[[#This Row],[Item ref 🔒]],Table1[Financial Year],"25/26")</f>
        <v>0</v>
      </c>
      <c r="J21" s="12">
        <f>Non_personnel[[#This Row],[FY 25/26
Cost (£)]]-Non_personnel[[#This Row],[FY 25/26
Claimed 🔒]]</f>
        <v>0</v>
      </c>
      <c r="K21" s="12">
        <f>SUMIFS(Table1[Amount Claimed (£)],Table1[Item Ref],Non_personnel[[#This Row],[Item ref 🔒]],Table1[Financial Year],"26/27")</f>
        <v>0</v>
      </c>
      <c r="L21" s="12">
        <f>Non_personnel[[#This Row],[FY 26/27
Cost (£)]]-Non_personnel[[#This Row],[FY 26/27
Claimed 🔒]]</f>
        <v>0</v>
      </c>
      <c r="M21" s="12">
        <f>SUMIFS(Table1[Amount Claimed (£)],Table1[Item Ref],Non_personnel[[#This Row],[Item ref 🔒]],Table1[Financial Year],"27/28")</f>
        <v>0</v>
      </c>
      <c r="N21" s="78">
        <f>Non_personnel[[#This Row],[FY 27/28
Cost (£)]]-Non_personnel[[#This Row],[FY 27/28
Claimed 🔒]]</f>
        <v>0</v>
      </c>
    </row>
    <row r="22" spans="2:14" x14ac:dyDescent="0.35">
      <c r="B22" s="84">
        <v>2.17</v>
      </c>
      <c r="C22" s="4"/>
      <c r="D22" s="4"/>
      <c r="E22" s="5"/>
      <c r="F22" s="5"/>
      <c r="G22" s="5"/>
      <c r="H22" s="13">
        <f>SUM(Non_personnel[[#This Row],[FY 25/26
Cost (£)]:[FY 27/28
Cost (£)]])</f>
        <v>0</v>
      </c>
      <c r="I22" s="10">
        <f>SUMIFS(Table1[Amount Claimed (£)],Table1[Item Ref],Non_personnel[[#This Row],[Item ref 🔒]],Table1[Financial Year],"25/26")</f>
        <v>0</v>
      </c>
      <c r="J22" s="12">
        <f>Non_personnel[[#This Row],[FY 25/26
Cost (£)]]-Non_personnel[[#This Row],[FY 25/26
Claimed 🔒]]</f>
        <v>0</v>
      </c>
      <c r="K22" s="12">
        <f>SUMIFS(Table1[Amount Claimed (£)],Table1[Item Ref],Non_personnel[[#This Row],[Item ref 🔒]],Table1[Financial Year],"26/27")</f>
        <v>0</v>
      </c>
      <c r="L22" s="12">
        <f>Non_personnel[[#This Row],[FY 26/27
Cost (£)]]-Non_personnel[[#This Row],[FY 26/27
Claimed 🔒]]</f>
        <v>0</v>
      </c>
      <c r="M22" s="12">
        <f>SUMIFS(Table1[Amount Claimed (£)],Table1[Item Ref],Non_personnel[[#This Row],[Item ref 🔒]],Table1[Financial Year],"27/28")</f>
        <v>0</v>
      </c>
      <c r="N22" s="78">
        <f>Non_personnel[[#This Row],[FY 27/28
Cost (£)]]-Non_personnel[[#This Row],[FY 27/28
Claimed 🔒]]</f>
        <v>0</v>
      </c>
    </row>
    <row r="23" spans="2:14" x14ac:dyDescent="0.35">
      <c r="B23" s="84">
        <v>2.1800000000000002</v>
      </c>
      <c r="C23" s="4"/>
      <c r="D23" s="4"/>
      <c r="E23" s="5"/>
      <c r="F23" s="5"/>
      <c r="G23" s="5"/>
      <c r="H23" s="13">
        <f>SUM(Non_personnel[[#This Row],[FY 25/26
Cost (£)]:[FY 27/28
Cost (£)]])</f>
        <v>0</v>
      </c>
      <c r="I23" s="10">
        <f>SUMIFS(Table1[Amount Claimed (£)],Table1[Item Ref],Non_personnel[[#This Row],[Item ref 🔒]],Table1[Financial Year],"25/26")</f>
        <v>0</v>
      </c>
      <c r="J23" s="12">
        <f>Non_personnel[[#This Row],[FY 25/26
Cost (£)]]-Non_personnel[[#This Row],[FY 25/26
Claimed 🔒]]</f>
        <v>0</v>
      </c>
      <c r="K23" s="12">
        <f>SUMIFS(Table1[Amount Claimed (£)],Table1[Item Ref],Non_personnel[[#This Row],[Item ref 🔒]],Table1[Financial Year],"26/27")</f>
        <v>0</v>
      </c>
      <c r="L23" s="12">
        <f>Non_personnel[[#This Row],[FY 26/27
Cost (£)]]-Non_personnel[[#This Row],[FY 26/27
Claimed 🔒]]</f>
        <v>0</v>
      </c>
      <c r="M23" s="12">
        <f>SUMIFS(Table1[Amount Claimed (£)],Table1[Item Ref],Non_personnel[[#This Row],[Item ref 🔒]],Table1[Financial Year],"27/28")</f>
        <v>0</v>
      </c>
      <c r="N23" s="78">
        <f>Non_personnel[[#This Row],[FY 27/28
Cost (£)]]-Non_personnel[[#This Row],[FY 27/28
Claimed 🔒]]</f>
        <v>0</v>
      </c>
    </row>
    <row r="24" spans="2:14" x14ac:dyDescent="0.35">
      <c r="B24" s="84">
        <v>2.19</v>
      </c>
      <c r="C24" s="4"/>
      <c r="D24" s="4"/>
      <c r="E24" s="5"/>
      <c r="F24" s="5"/>
      <c r="G24" s="5"/>
      <c r="H24" s="13">
        <f>SUM(Non_personnel[[#This Row],[FY 25/26
Cost (£)]:[FY 27/28
Cost (£)]])</f>
        <v>0</v>
      </c>
      <c r="I24" s="10">
        <f>SUMIFS(Table1[Amount Claimed (£)],Table1[Item Ref],Non_personnel[[#This Row],[Item ref 🔒]],Table1[Financial Year],"25/26")</f>
        <v>0</v>
      </c>
      <c r="J24" s="12">
        <f>Non_personnel[[#This Row],[FY 25/26
Cost (£)]]-Non_personnel[[#This Row],[FY 25/26
Claimed 🔒]]</f>
        <v>0</v>
      </c>
      <c r="K24" s="12">
        <f>SUMIFS(Table1[Amount Claimed (£)],Table1[Item Ref],Non_personnel[[#This Row],[Item ref 🔒]],Table1[Financial Year],"26/27")</f>
        <v>0</v>
      </c>
      <c r="L24" s="12">
        <f>Non_personnel[[#This Row],[FY 26/27
Cost (£)]]-Non_personnel[[#This Row],[FY 26/27
Claimed 🔒]]</f>
        <v>0</v>
      </c>
      <c r="M24" s="12">
        <f>SUMIFS(Table1[Amount Claimed (£)],Table1[Item Ref],Non_personnel[[#This Row],[Item ref 🔒]],Table1[Financial Year],"27/28")</f>
        <v>0</v>
      </c>
      <c r="N24" s="78">
        <f>Non_personnel[[#This Row],[FY 27/28
Cost (£)]]-Non_personnel[[#This Row],[FY 27/28
Claimed 🔒]]</f>
        <v>0</v>
      </c>
    </row>
    <row r="25" spans="2:14" x14ac:dyDescent="0.35">
      <c r="B25" s="84">
        <v>2.2000000000000002</v>
      </c>
      <c r="C25" s="4"/>
      <c r="D25" s="4"/>
      <c r="E25" s="5"/>
      <c r="F25" s="5"/>
      <c r="G25" s="5"/>
      <c r="H25" s="13">
        <f>SUM(Non_personnel[[#This Row],[FY 25/26
Cost (£)]:[FY 27/28
Cost (£)]])</f>
        <v>0</v>
      </c>
      <c r="I25" s="10">
        <f>SUMIFS(Table1[Amount Claimed (£)],Table1[Item Ref],Non_personnel[[#This Row],[Item ref 🔒]],Table1[Financial Year],"25/26")</f>
        <v>0</v>
      </c>
      <c r="J25" s="12">
        <f>Non_personnel[[#This Row],[FY 25/26
Cost (£)]]-Non_personnel[[#This Row],[FY 25/26
Claimed 🔒]]</f>
        <v>0</v>
      </c>
      <c r="K25" s="12">
        <f>SUMIFS(Table1[Amount Claimed (£)],Table1[Item Ref],Non_personnel[[#This Row],[Item ref 🔒]],Table1[Financial Year],"26/27")</f>
        <v>0</v>
      </c>
      <c r="L25" s="12">
        <f>Non_personnel[[#This Row],[FY 26/27
Cost (£)]]-Non_personnel[[#This Row],[FY 26/27
Claimed 🔒]]</f>
        <v>0</v>
      </c>
      <c r="M25" s="12">
        <f>SUMIFS(Table1[Amount Claimed (£)],Table1[Item Ref],Non_personnel[[#This Row],[Item ref 🔒]],Table1[Financial Year],"27/28")</f>
        <v>0</v>
      </c>
      <c r="N25" s="78">
        <f>Non_personnel[[#This Row],[FY 27/28
Cost (£)]]-Non_personnel[[#This Row],[FY 27/28
Claimed 🔒]]</f>
        <v>0</v>
      </c>
    </row>
    <row r="26" spans="2:14" x14ac:dyDescent="0.35">
      <c r="B26" s="84">
        <v>2.21</v>
      </c>
      <c r="C26" s="4"/>
      <c r="D26" s="4"/>
      <c r="E26" s="5"/>
      <c r="F26" s="5"/>
      <c r="G26" s="5"/>
      <c r="H26" s="13">
        <f>SUM(Non_personnel[[#This Row],[FY 25/26
Cost (£)]:[FY 27/28
Cost (£)]])</f>
        <v>0</v>
      </c>
      <c r="I26" s="10">
        <f>SUMIFS(Table1[Amount Claimed (£)],Table1[Item Ref],Non_personnel[[#This Row],[Item ref 🔒]],Table1[Financial Year],"25/26")</f>
        <v>0</v>
      </c>
      <c r="J26" s="12">
        <f>Non_personnel[[#This Row],[FY 25/26
Cost (£)]]-Non_personnel[[#This Row],[FY 25/26
Claimed 🔒]]</f>
        <v>0</v>
      </c>
      <c r="K26" s="12">
        <f>SUMIFS(Table1[Amount Claimed (£)],Table1[Item Ref],Non_personnel[[#This Row],[Item ref 🔒]],Table1[Financial Year],"26/27")</f>
        <v>0</v>
      </c>
      <c r="L26" s="12">
        <f>Non_personnel[[#This Row],[FY 26/27
Cost (£)]]-Non_personnel[[#This Row],[FY 26/27
Claimed 🔒]]</f>
        <v>0</v>
      </c>
      <c r="M26" s="12">
        <f>SUMIFS(Table1[Amount Claimed (£)],Table1[Item Ref],Non_personnel[[#This Row],[Item ref 🔒]],Table1[Financial Year],"27/28")</f>
        <v>0</v>
      </c>
      <c r="N26" s="78">
        <f>Non_personnel[[#This Row],[FY 27/28
Cost (£)]]-Non_personnel[[#This Row],[FY 27/28
Claimed 🔒]]</f>
        <v>0</v>
      </c>
    </row>
    <row r="27" spans="2:14" x14ac:dyDescent="0.35">
      <c r="B27" s="84">
        <v>2.2200000000000002</v>
      </c>
      <c r="C27" s="4"/>
      <c r="D27" s="4"/>
      <c r="E27" s="5"/>
      <c r="F27" s="5"/>
      <c r="G27" s="5"/>
      <c r="H27" s="13">
        <f>SUM(Non_personnel[[#This Row],[FY 25/26
Cost (£)]:[FY 27/28
Cost (£)]])</f>
        <v>0</v>
      </c>
      <c r="I27" s="10">
        <f>SUMIFS(Table1[Amount Claimed (£)],Table1[Item Ref],Non_personnel[[#This Row],[Item ref 🔒]],Table1[Financial Year],"25/26")</f>
        <v>0</v>
      </c>
      <c r="J27" s="12">
        <f>Non_personnel[[#This Row],[FY 25/26
Cost (£)]]-Non_personnel[[#This Row],[FY 25/26
Claimed 🔒]]</f>
        <v>0</v>
      </c>
      <c r="K27" s="12">
        <f>SUMIFS(Table1[Amount Claimed (£)],Table1[Item Ref],Non_personnel[[#This Row],[Item ref 🔒]],Table1[Financial Year],"26/27")</f>
        <v>0</v>
      </c>
      <c r="L27" s="12">
        <f>Non_personnel[[#This Row],[FY 26/27
Cost (£)]]-Non_personnel[[#This Row],[FY 26/27
Claimed 🔒]]</f>
        <v>0</v>
      </c>
      <c r="M27" s="12">
        <f>SUMIFS(Table1[Amount Claimed (£)],Table1[Item Ref],Non_personnel[[#This Row],[Item ref 🔒]],Table1[Financial Year],"27/28")</f>
        <v>0</v>
      </c>
      <c r="N27" s="78">
        <f>Non_personnel[[#This Row],[FY 27/28
Cost (£)]]-Non_personnel[[#This Row],[FY 27/28
Claimed 🔒]]</f>
        <v>0</v>
      </c>
    </row>
    <row r="28" spans="2:14" x14ac:dyDescent="0.35">
      <c r="B28" s="84">
        <v>2.23</v>
      </c>
      <c r="C28" s="4"/>
      <c r="D28" s="4"/>
      <c r="E28" s="5"/>
      <c r="F28" s="5"/>
      <c r="G28" s="5"/>
      <c r="H28" s="13">
        <f>SUM(Non_personnel[[#This Row],[FY 25/26
Cost (£)]:[FY 27/28
Cost (£)]])</f>
        <v>0</v>
      </c>
      <c r="I28" s="11">
        <f>SUMIFS(Table1[Amount Claimed (£)],Table1[Item Ref],Non_personnel[[#This Row],[Item ref 🔒]],Table1[Financial Year],"25/26")</f>
        <v>0</v>
      </c>
      <c r="J28" s="76">
        <f>Non_personnel[[#This Row],[FY 25/26
Cost (£)]]-Non_personnel[[#This Row],[FY 25/26
Claimed 🔒]]</f>
        <v>0</v>
      </c>
      <c r="K28" s="76">
        <f>SUMIFS(Table1[Amount Claimed (£)],Table1[Item Ref],Non_personnel[[#This Row],[Item ref 🔒]],Table1[Financial Year],"26/27")</f>
        <v>0</v>
      </c>
      <c r="L28" s="76">
        <f>Non_personnel[[#This Row],[FY 26/27
Cost (£)]]-Non_personnel[[#This Row],[FY 26/27
Claimed 🔒]]</f>
        <v>0</v>
      </c>
      <c r="M28" s="76">
        <f>SUMIFS(Table1[Amount Claimed (£)],Table1[Item Ref],Non_personnel[[#This Row],[Item ref 🔒]],Table1[Financial Year],"27/28")</f>
        <v>0</v>
      </c>
      <c r="N28" s="78">
        <f>Non_personnel[[#This Row],[FY 27/28
Cost (£)]]-Non_personnel[[#This Row],[FY 27/28
Claimed 🔒]]</f>
        <v>0</v>
      </c>
    </row>
    <row r="29" spans="2:14" x14ac:dyDescent="0.35">
      <c r="B29" s="84">
        <v>2.2400000000000002</v>
      </c>
      <c r="C29" s="4"/>
      <c r="D29" s="4"/>
      <c r="E29" s="5"/>
      <c r="F29" s="5"/>
      <c r="G29" s="5"/>
      <c r="H29" s="13">
        <f>SUM(Non_personnel[[#This Row],[FY 25/26
Cost (£)]:[FY 27/28
Cost (£)]])</f>
        <v>0</v>
      </c>
      <c r="I29" s="11">
        <f>SUMIFS(Table1[Amount Claimed (£)],Table1[Item Ref],Non_personnel[[#This Row],[Item ref 🔒]],Table1[Financial Year],"25/26")</f>
        <v>0</v>
      </c>
      <c r="J29" s="76">
        <f>Non_personnel[[#This Row],[FY 25/26
Cost (£)]]-Non_personnel[[#This Row],[FY 25/26
Claimed 🔒]]</f>
        <v>0</v>
      </c>
      <c r="K29" s="76">
        <f>SUMIFS(Table1[Amount Claimed (£)],Table1[Item Ref],Non_personnel[[#This Row],[Item ref 🔒]],Table1[Financial Year],"26/27")</f>
        <v>0</v>
      </c>
      <c r="L29" s="76">
        <f>Non_personnel[[#This Row],[FY 26/27
Cost (£)]]-Non_personnel[[#This Row],[FY 26/27
Claimed 🔒]]</f>
        <v>0</v>
      </c>
      <c r="M29" s="76">
        <f>SUMIFS(Table1[Amount Claimed (£)],Table1[Item Ref],Non_personnel[[#This Row],[Item ref 🔒]],Table1[Financial Year],"27/28")</f>
        <v>0</v>
      </c>
      <c r="N29" s="78">
        <f>Non_personnel[[#This Row],[FY 27/28
Cost (£)]]-Non_personnel[[#This Row],[FY 27/28
Claimed 🔒]]</f>
        <v>0</v>
      </c>
    </row>
    <row r="30" spans="2:14" x14ac:dyDescent="0.35">
      <c r="B30" s="84">
        <v>2.2500000000000102</v>
      </c>
      <c r="C30" s="4"/>
      <c r="D30" s="4"/>
      <c r="E30" s="5"/>
      <c r="F30" s="5"/>
      <c r="G30" s="5"/>
      <c r="H30" s="13">
        <f>SUM(Non_personnel[[#This Row],[FY 25/26
Cost (£)]:[FY 27/28
Cost (£)]])</f>
        <v>0</v>
      </c>
      <c r="I30" s="11">
        <f>SUMIFS(Table1[Amount Claimed (£)],Table1[Item Ref],Non_personnel[[#This Row],[Item ref 🔒]],Table1[Financial Year],"25/26")</f>
        <v>0</v>
      </c>
      <c r="J30" s="76">
        <f>Non_personnel[[#This Row],[FY 25/26
Cost (£)]]-Non_personnel[[#This Row],[FY 25/26
Claimed 🔒]]</f>
        <v>0</v>
      </c>
      <c r="K30" s="76">
        <f>SUMIFS(Table1[Amount Claimed (£)],Table1[Item Ref],Non_personnel[[#This Row],[Item ref 🔒]],Table1[Financial Year],"26/27")</f>
        <v>0</v>
      </c>
      <c r="L30" s="76">
        <f>Non_personnel[[#This Row],[FY 26/27
Cost (£)]]-Non_personnel[[#This Row],[FY 26/27
Claimed 🔒]]</f>
        <v>0</v>
      </c>
      <c r="M30" s="76">
        <f>SUMIFS(Table1[Amount Claimed (£)],Table1[Item Ref],Non_personnel[[#This Row],[Item ref 🔒]],Table1[Financial Year],"27/28")</f>
        <v>0</v>
      </c>
      <c r="N30" s="78">
        <f>Non_personnel[[#This Row],[FY 27/28
Cost (£)]]-Non_personnel[[#This Row],[FY 27/28
Claimed 🔒]]</f>
        <v>0</v>
      </c>
    </row>
    <row r="31" spans="2:14" x14ac:dyDescent="0.35">
      <c r="B31" s="84">
        <v>2.26000000000001</v>
      </c>
      <c r="C31" s="4"/>
      <c r="D31" s="4"/>
      <c r="E31" s="5"/>
      <c r="F31" s="5"/>
      <c r="G31" s="5"/>
      <c r="H31" s="13">
        <f>SUM(Non_personnel[[#This Row],[FY 25/26
Cost (£)]:[FY 27/28
Cost (£)]])</f>
        <v>0</v>
      </c>
      <c r="I31" s="11">
        <f>SUMIFS(Table1[Amount Claimed (£)],Table1[Item Ref],Non_personnel[[#This Row],[Item ref 🔒]],Table1[Financial Year],"25/26")</f>
        <v>0</v>
      </c>
      <c r="J31" s="76">
        <f>Non_personnel[[#This Row],[FY 25/26
Cost (£)]]-Non_personnel[[#This Row],[FY 25/26
Claimed 🔒]]</f>
        <v>0</v>
      </c>
      <c r="K31" s="76">
        <f>SUMIFS(Table1[Amount Claimed (£)],Table1[Item Ref],Non_personnel[[#This Row],[Item ref 🔒]],Table1[Financial Year],"26/27")</f>
        <v>0</v>
      </c>
      <c r="L31" s="76">
        <f>Non_personnel[[#This Row],[FY 26/27
Cost (£)]]-Non_personnel[[#This Row],[FY 26/27
Claimed 🔒]]</f>
        <v>0</v>
      </c>
      <c r="M31" s="76">
        <f>SUMIFS(Table1[Amount Claimed (£)],Table1[Item Ref],Non_personnel[[#This Row],[Item ref 🔒]],Table1[Financial Year],"27/28")</f>
        <v>0</v>
      </c>
      <c r="N31" s="78">
        <f>Non_personnel[[#This Row],[FY 27/28
Cost (£)]]-Non_personnel[[#This Row],[FY 27/28
Claimed 🔒]]</f>
        <v>0</v>
      </c>
    </row>
    <row r="32" spans="2:14" x14ac:dyDescent="0.35">
      <c r="B32" s="84">
        <v>2.2700000000000098</v>
      </c>
      <c r="C32" s="4"/>
      <c r="D32" s="4"/>
      <c r="E32" s="5"/>
      <c r="F32" s="5"/>
      <c r="G32" s="5"/>
      <c r="H32" s="13">
        <f>SUM(Non_personnel[[#This Row],[FY 25/26
Cost (£)]:[FY 27/28
Cost (£)]])</f>
        <v>0</v>
      </c>
      <c r="I32" s="11">
        <f>SUMIFS(Table1[Amount Claimed (£)],Table1[Item Ref],Non_personnel[[#This Row],[Item ref 🔒]],Table1[Financial Year],"25/26")</f>
        <v>0</v>
      </c>
      <c r="J32" s="76">
        <f>Non_personnel[[#This Row],[FY 25/26
Cost (£)]]-Non_personnel[[#This Row],[FY 25/26
Claimed 🔒]]</f>
        <v>0</v>
      </c>
      <c r="K32" s="76">
        <f>SUMIFS(Table1[Amount Claimed (£)],Table1[Item Ref],Non_personnel[[#This Row],[Item ref 🔒]],Table1[Financial Year],"26/27")</f>
        <v>0</v>
      </c>
      <c r="L32" s="76">
        <f>Non_personnel[[#This Row],[FY 26/27
Cost (£)]]-Non_personnel[[#This Row],[FY 26/27
Claimed 🔒]]</f>
        <v>0</v>
      </c>
      <c r="M32" s="76">
        <f>SUMIFS(Table1[Amount Claimed (£)],Table1[Item Ref],Non_personnel[[#This Row],[Item ref 🔒]],Table1[Financial Year],"27/28")</f>
        <v>0</v>
      </c>
      <c r="N32" s="78">
        <f>Non_personnel[[#This Row],[FY 27/28
Cost (£)]]-Non_personnel[[#This Row],[FY 27/28
Claimed 🔒]]</f>
        <v>0</v>
      </c>
    </row>
    <row r="33" spans="2:14" x14ac:dyDescent="0.35">
      <c r="B33" s="84">
        <v>2.28000000000001</v>
      </c>
      <c r="C33" s="4"/>
      <c r="D33" s="4"/>
      <c r="E33" s="5"/>
      <c r="F33" s="5"/>
      <c r="G33" s="5"/>
      <c r="H33" s="13">
        <f>SUM(Non_personnel[[#This Row],[FY 25/26
Cost (£)]:[FY 27/28
Cost (£)]])</f>
        <v>0</v>
      </c>
      <c r="I33" s="11">
        <f>SUMIFS(Table1[Amount Claimed (£)],Table1[Item Ref],Non_personnel[[#This Row],[Item ref 🔒]],Table1[Financial Year],"25/26")</f>
        <v>0</v>
      </c>
      <c r="J33" s="76">
        <f>Non_personnel[[#This Row],[FY 25/26
Cost (£)]]-Non_personnel[[#This Row],[FY 25/26
Claimed 🔒]]</f>
        <v>0</v>
      </c>
      <c r="K33" s="76">
        <f>SUMIFS(Table1[Amount Claimed (£)],Table1[Item Ref],Non_personnel[[#This Row],[Item ref 🔒]],Table1[Financial Year],"26/27")</f>
        <v>0</v>
      </c>
      <c r="L33" s="76">
        <f>Non_personnel[[#This Row],[FY 26/27
Cost (£)]]-Non_personnel[[#This Row],[FY 26/27
Claimed 🔒]]</f>
        <v>0</v>
      </c>
      <c r="M33" s="76">
        <f>SUMIFS(Table1[Amount Claimed (£)],Table1[Item Ref],Non_personnel[[#This Row],[Item ref 🔒]],Table1[Financial Year],"27/28")</f>
        <v>0</v>
      </c>
      <c r="N33" s="78">
        <f>Non_personnel[[#This Row],[FY 27/28
Cost (£)]]-Non_personnel[[#This Row],[FY 27/28
Claimed 🔒]]</f>
        <v>0</v>
      </c>
    </row>
    <row r="34" spans="2:14" x14ac:dyDescent="0.35">
      <c r="B34" s="84">
        <v>2.2900000000000098</v>
      </c>
      <c r="C34" s="4"/>
      <c r="D34" s="4"/>
      <c r="E34" s="5"/>
      <c r="F34" s="5"/>
      <c r="G34" s="5"/>
      <c r="H34" s="13">
        <f>SUM(Non_personnel[[#This Row],[FY 25/26
Cost (£)]:[FY 27/28
Cost (£)]])</f>
        <v>0</v>
      </c>
      <c r="I34" s="11">
        <f>SUMIFS(Table1[Amount Claimed (£)],Table1[Item Ref],Non_personnel[[#This Row],[Item ref 🔒]],Table1[Financial Year],"25/26")</f>
        <v>0</v>
      </c>
      <c r="J34" s="76">
        <f>Non_personnel[[#This Row],[FY 25/26
Cost (£)]]-Non_personnel[[#This Row],[FY 25/26
Claimed 🔒]]</f>
        <v>0</v>
      </c>
      <c r="K34" s="76">
        <f>SUMIFS(Table1[Amount Claimed (£)],Table1[Item Ref],Non_personnel[[#This Row],[Item ref 🔒]],Table1[Financial Year],"26/27")</f>
        <v>0</v>
      </c>
      <c r="L34" s="76">
        <f>Non_personnel[[#This Row],[FY 26/27
Cost (£)]]-Non_personnel[[#This Row],[FY 26/27
Claimed 🔒]]</f>
        <v>0</v>
      </c>
      <c r="M34" s="76">
        <f>SUMIFS(Table1[Amount Claimed (£)],Table1[Item Ref],Non_personnel[[#This Row],[Item ref 🔒]],Table1[Financial Year],"27/28")</f>
        <v>0</v>
      </c>
      <c r="N34" s="78">
        <f>Non_personnel[[#This Row],[FY 27/28
Cost (£)]]-Non_personnel[[#This Row],[FY 27/28
Claimed 🔒]]</f>
        <v>0</v>
      </c>
    </row>
    <row r="35" spans="2:14" x14ac:dyDescent="0.35">
      <c r="B35" s="84">
        <v>2.30000000000001</v>
      </c>
      <c r="C35" s="6"/>
      <c r="D35" s="4"/>
      <c r="E35" s="5"/>
      <c r="F35" s="5"/>
      <c r="G35" s="5"/>
      <c r="H35" s="13">
        <f>SUM(Non_personnel[[#This Row],[FY 25/26
Cost (£)]:[FY 27/28
Cost (£)]])</f>
        <v>0</v>
      </c>
      <c r="I35" s="11">
        <f>SUMIFS(Table1[Amount Claimed (£)],Table1[Item Ref],Non_personnel[[#This Row],[Item ref 🔒]],Table1[Financial Year],"25/26")</f>
        <v>0</v>
      </c>
      <c r="J35" s="76">
        <f>Non_personnel[[#This Row],[FY 25/26
Cost (£)]]-Non_personnel[[#This Row],[FY 25/26
Claimed 🔒]]</f>
        <v>0</v>
      </c>
      <c r="K35" s="77">
        <f>SUMIFS(Table1[Amount Claimed (£)],Table1[Item Ref],Non_personnel[[#This Row],[Item ref 🔒]],Table1[Financial Year],"26/27")</f>
        <v>0</v>
      </c>
      <c r="L35" s="76">
        <f>Non_personnel[[#This Row],[FY 26/27
Cost (£)]]-Non_personnel[[#This Row],[FY 26/27
Claimed 🔒]]</f>
        <v>0</v>
      </c>
      <c r="M35" s="77">
        <f>SUMIFS(Table1[Amount Claimed (£)],Table1[Item Ref],Non_personnel[[#This Row],[Item ref 🔒]],Table1[Financial Year],"27/28")</f>
        <v>0</v>
      </c>
      <c r="N35" s="78">
        <f>Non_personnel[[#This Row],[FY 27/28
Cost (£)]]-Non_personnel[[#This Row],[FY 27/28
Claimed 🔒]]</f>
        <v>0</v>
      </c>
    </row>
    <row r="36" spans="2:14" x14ac:dyDescent="0.35">
      <c r="B36" s="84">
        <v>2.3100000000000098</v>
      </c>
      <c r="C36" s="4"/>
      <c r="D36" s="4"/>
      <c r="E36" s="5"/>
      <c r="F36" s="5"/>
      <c r="G36" s="5"/>
      <c r="H36" s="13">
        <f>SUM(Non_personnel[[#This Row],[FY 25/26
Cost (£)]:[FY 27/28
Cost (£)]])</f>
        <v>0</v>
      </c>
      <c r="I36" s="11">
        <f>SUMIFS(Table1[Amount Claimed (£)],Table1[Item Ref],Non_personnel[[#This Row],[Item ref 🔒]],Table1[Financial Year],"25/26")</f>
        <v>0</v>
      </c>
      <c r="J36" s="11">
        <f>Non_personnel[[#This Row],[FY 25/26
Cost (£)]]-Non_personnel[[#This Row],[FY 25/26
Claimed 🔒]]</f>
        <v>0</v>
      </c>
      <c r="K36" s="11">
        <f>SUMIFS(Table1[Amount Claimed (£)],Table1[Item Ref],Non_personnel[[#This Row],[Item ref 🔒]],Table1[Financial Year],"26/27")</f>
        <v>0</v>
      </c>
      <c r="L36" s="11">
        <f>Non_personnel[[#This Row],[FY 26/27
Cost (£)]]-Non_personnel[[#This Row],[FY 26/27
Claimed 🔒]]</f>
        <v>0</v>
      </c>
      <c r="M36" s="11">
        <f>SUMIFS(Table1[Amount Claimed (£)],Table1[Item Ref],Non_personnel[[#This Row],[Item ref 🔒]],Table1[Financial Year],"27/28")</f>
        <v>0</v>
      </c>
      <c r="N36" s="78">
        <f>Non_personnel[[#This Row],[FY 27/28
Cost (£)]]-Non_personnel[[#This Row],[FY 27/28
Claimed 🔒]]</f>
        <v>0</v>
      </c>
    </row>
    <row r="37" spans="2:14" x14ac:dyDescent="0.35">
      <c r="B37" s="84">
        <v>2.3200000000000101</v>
      </c>
      <c r="C37" s="4"/>
      <c r="D37" s="4"/>
      <c r="E37" s="5"/>
      <c r="F37" s="5"/>
      <c r="G37" s="5"/>
      <c r="H37" s="13">
        <f>SUM(Non_personnel[[#This Row],[FY 25/26
Cost (£)]:[FY 27/28
Cost (£)]])</f>
        <v>0</v>
      </c>
      <c r="I37" s="11">
        <f>SUMIFS(Table1[Amount Claimed (£)],Table1[Item Ref],Non_personnel[[#This Row],[Item ref 🔒]],Table1[Financial Year],"25/26")</f>
        <v>0</v>
      </c>
      <c r="J37" s="11">
        <f>Non_personnel[[#This Row],[FY 25/26
Cost (£)]]-Non_personnel[[#This Row],[FY 25/26
Claimed 🔒]]</f>
        <v>0</v>
      </c>
      <c r="K37" s="11">
        <f>SUMIFS(Table1[Amount Claimed (£)],Table1[Item Ref],Non_personnel[[#This Row],[Item ref 🔒]],Table1[Financial Year],"26/27")</f>
        <v>0</v>
      </c>
      <c r="L37" s="11">
        <f>Non_personnel[[#This Row],[FY 26/27
Cost (£)]]-Non_personnel[[#This Row],[FY 26/27
Claimed 🔒]]</f>
        <v>0</v>
      </c>
      <c r="M37" s="11">
        <f>SUMIFS(Table1[Amount Claimed (£)],Table1[Item Ref],Non_personnel[[#This Row],[Item ref 🔒]],Table1[Financial Year],"27/28")</f>
        <v>0</v>
      </c>
      <c r="N37" s="78">
        <f>Non_personnel[[#This Row],[FY 27/28
Cost (£)]]-Non_personnel[[#This Row],[FY 27/28
Claimed 🔒]]</f>
        <v>0</v>
      </c>
    </row>
    <row r="38" spans="2:14" x14ac:dyDescent="0.35">
      <c r="B38" s="84">
        <v>2.3300000000000098</v>
      </c>
      <c r="C38" s="4"/>
      <c r="D38" s="4"/>
      <c r="E38" s="5"/>
      <c r="F38" s="5"/>
      <c r="G38" s="5"/>
      <c r="H38" s="13">
        <f>SUM(Non_personnel[[#This Row],[FY 25/26
Cost (£)]:[FY 27/28
Cost (£)]])</f>
        <v>0</v>
      </c>
      <c r="I38" s="11">
        <f>SUMIFS(Table1[Amount Claimed (£)],Table1[Item Ref],Non_personnel[[#This Row],[Item ref 🔒]],Table1[Financial Year],"25/26")</f>
        <v>0</v>
      </c>
      <c r="J38" s="11">
        <f>Non_personnel[[#This Row],[FY 25/26
Cost (£)]]-Non_personnel[[#This Row],[FY 25/26
Claimed 🔒]]</f>
        <v>0</v>
      </c>
      <c r="K38" s="11">
        <f>SUMIFS(Table1[Amount Claimed (£)],Table1[Item Ref],Non_personnel[[#This Row],[Item ref 🔒]],Table1[Financial Year],"26/27")</f>
        <v>0</v>
      </c>
      <c r="L38" s="11">
        <f>Non_personnel[[#This Row],[FY 26/27
Cost (£)]]-Non_personnel[[#This Row],[FY 26/27
Claimed 🔒]]</f>
        <v>0</v>
      </c>
      <c r="M38" s="11">
        <f>SUMIFS(Table1[Amount Claimed (£)],Table1[Item Ref],Non_personnel[[#This Row],[Item ref 🔒]],Table1[Financial Year],"27/28")</f>
        <v>0</v>
      </c>
      <c r="N38" s="78">
        <f>Non_personnel[[#This Row],[FY 27/28
Cost (£)]]-Non_personnel[[#This Row],[FY 27/28
Claimed 🔒]]</f>
        <v>0</v>
      </c>
    </row>
    <row r="39" spans="2:14" x14ac:dyDescent="0.35">
      <c r="B39" s="84">
        <v>2.3400000000000101</v>
      </c>
      <c r="C39" s="4"/>
      <c r="D39" s="4"/>
      <c r="E39" s="5"/>
      <c r="F39" s="5"/>
      <c r="G39" s="5"/>
      <c r="H39" s="13">
        <f>SUM(Non_personnel[[#This Row],[FY 25/26
Cost (£)]:[FY 27/28
Cost (£)]])</f>
        <v>0</v>
      </c>
      <c r="I39" s="11">
        <f>SUMIFS(Table1[Amount Claimed (£)],Table1[Item Ref],Non_personnel[[#This Row],[Item ref 🔒]],Table1[Financial Year],"25/26")</f>
        <v>0</v>
      </c>
      <c r="J39" s="11">
        <f>Non_personnel[[#This Row],[FY 25/26
Cost (£)]]-Non_personnel[[#This Row],[FY 25/26
Claimed 🔒]]</f>
        <v>0</v>
      </c>
      <c r="K39" s="11">
        <f>SUMIFS(Table1[Amount Claimed (£)],Table1[Item Ref],Non_personnel[[#This Row],[Item ref 🔒]],Table1[Financial Year],"26/27")</f>
        <v>0</v>
      </c>
      <c r="L39" s="11">
        <f>Non_personnel[[#This Row],[FY 26/27
Cost (£)]]-Non_personnel[[#This Row],[FY 26/27
Claimed 🔒]]</f>
        <v>0</v>
      </c>
      <c r="M39" s="11">
        <f>SUMIFS(Table1[Amount Claimed (£)],Table1[Item Ref],Non_personnel[[#This Row],[Item ref 🔒]],Table1[Financial Year],"27/28")</f>
        <v>0</v>
      </c>
      <c r="N39" s="78">
        <f>Non_personnel[[#This Row],[FY 27/28
Cost (£)]]-Non_personnel[[#This Row],[FY 27/28
Claimed 🔒]]</f>
        <v>0</v>
      </c>
    </row>
    <row r="40" spans="2:14" x14ac:dyDescent="0.35">
      <c r="B40" s="84">
        <v>2.3500000000000099</v>
      </c>
      <c r="C40" s="4"/>
      <c r="D40" s="4"/>
      <c r="E40" s="5"/>
      <c r="F40" s="5"/>
      <c r="G40" s="5"/>
      <c r="H40" s="13">
        <f>SUM(Non_personnel[[#This Row],[FY 25/26
Cost (£)]:[FY 27/28
Cost (£)]])</f>
        <v>0</v>
      </c>
      <c r="I40" s="11">
        <f>SUMIFS(Table1[Amount Claimed (£)],Table1[Item Ref],Non_personnel[[#This Row],[Item ref 🔒]],Table1[Financial Year],"25/26")</f>
        <v>0</v>
      </c>
      <c r="J40" s="11">
        <f>Non_personnel[[#This Row],[FY 25/26
Cost (£)]]-Non_personnel[[#This Row],[FY 25/26
Claimed 🔒]]</f>
        <v>0</v>
      </c>
      <c r="K40" s="11">
        <f>SUMIFS(Table1[Amount Claimed (£)],Table1[Item Ref],Non_personnel[[#This Row],[Item ref 🔒]],Table1[Financial Year],"26/27")</f>
        <v>0</v>
      </c>
      <c r="L40" s="11">
        <f>Non_personnel[[#This Row],[FY 26/27
Cost (£)]]-Non_personnel[[#This Row],[FY 26/27
Claimed 🔒]]</f>
        <v>0</v>
      </c>
      <c r="M40" s="11">
        <f>SUMIFS(Table1[Amount Claimed (£)],Table1[Item Ref],Non_personnel[[#This Row],[Item ref 🔒]],Table1[Financial Year],"27/28")</f>
        <v>0</v>
      </c>
      <c r="N40" s="78">
        <f>Non_personnel[[#This Row],[FY 27/28
Cost (£)]]-Non_personnel[[#This Row],[FY 27/28
Claimed 🔒]]</f>
        <v>0</v>
      </c>
    </row>
    <row r="41" spans="2:14" x14ac:dyDescent="0.35">
      <c r="B41" s="84">
        <v>2.3600000000000101</v>
      </c>
      <c r="C41" s="4"/>
      <c r="D41" s="4"/>
      <c r="E41" s="5"/>
      <c r="F41" s="5"/>
      <c r="G41" s="5"/>
      <c r="H41" s="13">
        <f>SUM(Non_personnel[[#This Row],[FY 25/26
Cost (£)]:[FY 27/28
Cost (£)]])</f>
        <v>0</v>
      </c>
      <c r="I41" s="11">
        <f>SUMIFS(Table1[Amount Claimed (£)],Table1[Item Ref],Non_personnel[[#This Row],[Item ref 🔒]],Table1[Financial Year],"25/26")</f>
        <v>0</v>
      </c>
      <c r="J41" s="11">
        <f>Non_personnel[[#This Row],[FY 25/26
Cost (£)]]-Non_personnel[[#This Row],[FY 25/26
Claimed 🔒]]</f>
        <v>0</v>
      </c>
      <c r="K41" s="11">
        <f>SUMIFS(Table1[Amount Claimed (£)],Table1[Item Ref],Non_personnel[[#This Row],[Item ref 🔒]],Table1[Financial Year],"26/27")</f>
        <v>0</v>
      </c>
      <c r="L41" s="11">
        <f>Non_personnel[[#This Row],[FY 26/27
Cost (£)]]-Non_personnel[[#This Row],[FY 26/27
Claimed 🔒]]</f>
        <v>0</v>
      </c>
      <c r="M41" s="11">
        <f>SUMIFS(Table1[Amount Claimed (£)],Table1[Item Ref],Non_personnel[[#This Row],[Item ref 🔒]],Table1[Financial Year],"27/28")</f>
        <v>0</v>
      </c>
      <c r="N41" s="78">
        <f>Non_personnel[[#This Row],[FY 27/28
Cost (£)]]-Non_personnel[[#This Row],[FY 27/28
Claimed 🔒]]</f>
        <v>0</v>
      </c>
    </row>
    <row r="42" spans="2:14" x14ac:dyDescent="0.35">
      <c r="B42" s="84">
        <v>2.3700000000000099</v>
      </c>
      <c r="C42" s="4"/>
      <c r="D42" s="4"/>
      <c r="E42" s="5"/>
      <c r="F42" s="5"/>
      <c r="G42" s="5"/>
      <c r="H42" s="13">
        <f>SUM(Non_personnel[[#This Row],[FY 25/26
Cost (£)]:[FY 27/28
Cost (£)]])</f>
        <v>0</v>
      </c>
      <c r="I42" s="11">
        <f>SUMIFS(Table1[Amount Claimed (£)],Table1[Item Ref],Non_personnel[[#This Row],[Item ref 🔒]],Table1[Financial Year],"25/26")</f>
        <v>0</v>
      </c>
      <c r="J42" s="11">
        <f>Non_personnel[[#This Row],[FY 25/26
Cost (£)]]-Non_personnel[[#This Row],[FY 25/26
Claimed 🔒]]</f>
        <v>0</v>
      </c>
      <c r="K42" s="11">
        <f>SUMIFS(Table1[Amount Claimed (£)],Table1[Item Ref],Non_personnel[[#This Row],[Item ref 🔒]],Table1[Financial Year],"26/27")</f>
        <v>0</v>
      </c>
      <c r="L42" s="11">
        <f>Non_personnel[[#This Row],[FY 26/27
Cost (£)]]-Non_personnel[[#This Row],[FY 26/27
Claimed 🔒]]</f>
        <v>0</v>
      </c>
      <c r="M42" s="11">
        <f>SUMIFS(Table1[Amount Claimed (£)],Table1[Item Ref],Non_personnel[[#This Row],[Item ref 🔒]],Table1[Financial Year],"27/28")</f>
        <v>0</v>
      </c>
      <c r="N42" s="78">
        <f>Non_personnel[[#This Row],[FY 27/28
Cost (£)]]-Non_personnel[[#This Row],[FY 27/28
Claimed 🔒]]</f>
        <v>0</v>
      </c>
    </row>
    <row r="43" spans="2:14" x14ac:dyDescent="0.35">
      <c r="B43" s="84">
        <v>2.3800000000000101</v>
      </c>
      <c r="C43" s="4"/>
      <c r="D43" s="4"/>
      <c r="E43" s="5"/>
      <c r="F43" s="5"/>
      <c r="G43" s="5"/>
      <c r="H43" s="13">
        <f>SUM(Non_personnel[[#This Row],[FY 25/26
Cost (£)]:[FY 27/28
Cost (£)]])</f>
        <v>0</v>
      </c>
      <c r="I43" s="11">
        <f>SUMIFS(Table1[Amount Claimed (£)],Table1[Item Ref],Non_personnel[[#This Row],[Item ref 🔒]],Table1[Financial Year],"25/26")</f>
        <v>0</v>
      </c>
      <c r="J43" s="11">
        <f>Non_personnel[[#This Row],[FY 25/26
Cost (£)]]-Non_personnel[[#This Row],[FY 25/26
Claimed 🔒]]</f>
        <v>0</v>
      </c>
      <c r="K43" s="11">
        <f>SUMIFS(Table1[Amount Claimed (£)],Table1[Item Ref],Non_personnel[[#This Row],[Item ref 🔒]],Table1[Financial Year],"26/27")</f>
        <v>0</v>
      </c>
      <c r="L43" s="11">
        <f>Non_personnel[[#This Row],[FY 26/27
Cost (£)]]-Non_personnel[[#This Row],[FY 26/27
Claimed 🔒]]</f>
        <v>0</v>
      </c>
      <c r="M43" s="11">
        <f>SUMIFS(Table1[Amount Claimed (£)],Table1[Item Ref],Non_personnel[[#This Row],[Item ref 🔒]],Table1[Financial Year],"27/28")</f>
        <v>0</v>
      </c>
      <c r="N43" s="78">
        <f>Non_personnel[[#This Row],[FY 27/28
Cost (£)]]-Non_personnel[[#This Row],[FY 27/28
Claimed 🔒]]</f>
        <v>0</v>
      </c>
    </row>
    <row r="44" spans="2:14" x14ac:dyDescent="0.35">
      <c r="B44" s="84">
        <v>2.3900000000000099</v>
      </c>
      <c r="C44" s="4"/>
      <c r="D44" s="4"/>
      <c r="E44" s="5"/>
      <c r="F44" s="5"/>
      <c r="G44" s="5"/>
      <c r="H44" s="13">
        <f>SUM(Non_personnel[[#This Row],[FY 25/26
Cost (£)]:[FY 27/28
Cost (£)]])</f>
        <v>0</v>
      </c>
      <c r="I44" s="11">
        <f>SUMIFS(Table1[Amount Claimed (£)],Table1[Item Ref],Non_personnel[[#This Row],[Item ref 🔒]],Table1[Financial Year],"25/26")</f>
        <v>0</v>
      </c>
      <c r="J44" s="11">
        <f>Non_personnel[[#This Row],[FY 25/26
Cost (£)]]-Non_personnel[[#This Row],[FY 25/26
Claimed 🔒]]</f>
        <v>0</v>
      </c>
      <c r="K44" s="11">
        <f>SUMIFS(Table1[Amount Claimed (£)],Table1[Item Ref],Non_personnel[[#This Row],[Item ref 🔒]],Table1[Financial Year],"26/27")</f>
        <v>0</v>
      </c>
      <c r="L44" s="11">
        <f>Non_personnel[[#This Row],[FY 26/27
Cost (£)]]-Non_personnel[[#This Row],[FY 26/27
Claimed 🔒]]</f>
        <v>0</v>
      </c>
      <c r="M44" s="11">
        <f>SUMIFS(Table1[Amount Claimed (£)],Table1[Item Ref],Non_personnel[[#This Row],[Item ref 🔒]],Table1[Financial Year],"27/28")</f>
        <v>0</v>
      </c>
      <c r="N44" s="78">
        <f>Non_personnel[[#This Row],[FY 27/28
Cost (£)]]-Non_personnel[[#This Row],[FY 27/28
Claimed 🔒]]</f>
        <v>0</v>
      </c>
    </row>
    <row r="45" spans="2:14" x14ac:dyDescent="0.35">
      <c r="B45" s="84">
        <v>2.4000000000000101</v>
      </c>
      <c r="C45" s="4"/>
      <c r="D45" s="4"/>
      <c r="E45" s="5"/>
      <c r="F45" s="5"/>
      <c r="G45" s="5"/>
      <c r="H45" s="13">
        <f>SUM(Non_personnel[[#This Row],[FY 25/26
Cost (£)]:[FY 27/28
Cost (£)]])</f>
        <v>0</v>
      </c>
      <c r="I45" s="11">
        <f>SUMIFS(Table1[Amount Claimed (£)],Table1[Item Ref],Non_personnel[[#This Row],[Item ref 🔒]],Table1[Financial Year],"25/26")</f>
        <v>0</v>
      </c>
      <c r="J45" s="11">
        <f>Non_personnel[[#This Row],[FY 25/26
Cost (£)]]-Non_personnel[[#This Row],[FY 25/26
Claimed 🔒]]</f>
        <v>0</v>
      </c>
      <c r="K45" s="11">
        <f>SUMIFS(Table1[Amount Claimed (£)],Table1[Item Ref],Non_personnel[[#This Row],[Item ref 🔒]],Table1[Financial Year],"26/27")</f>
        <v>0</v>
      </c>
      <c r="L45" s="11">
        <f>Non_personnel[[#This Row],[FY 26/27
Cost (£)]]-Non_personnel[[#This Row],[FY 26/27
Claimed 🔒]]</f>
        <v>0</v>
      </c>
      <c r="M45" s="11">
        <f>SUMIFS(Table1[Amount Claimed (£)],Table1[Item Ref],Non_personnel[[#This Row],[Item ref 🔒]],Table1[Financial Year],"27/28")</f>
        <v>0</v>
      </c>
      <c r="N45" s="78">
        <f>Non_personnel[[#This Row],[FY 27/28
Cost (£)]]-Non_personnel[[#This Row],[FY 27/28
Claimed 🔒]]</f>
        <v>0</v>
      </c>
    </row>
    <row r="46" spans="2:14" x14ac:dyDescent="0.35">
      <c r="B46" s="84">
        <v>2.4100000000000099</v>
      </c>
      <c r="C46" s="4"/>
      <c r="D46" s="4"/>
      <c r="E46" s="5"/>
      <c r="F46" s="5"/>
      <c r="G46" s="5"/>
      <c r="H46" s="13">
        <f>SUM(Non_personnel[[#This Row],[FY 25/26
Cost (£)]:[FY 27/28
Cost (£)]])</f>
        <v>0</v>
      </c>
      <c r="I46" s="11">
        <f>SUMIFS(Table1[Amount Claimed (£)],Table1[Item Ref],Non_personnel[[#This Row],[Item ref 🔒]],Table1[Financial Year],"25/26")</f>
        <v>0</v>
      </c>
      <c r="J46" s="11">
        <f>Non_personnel[[#This Row],[FY 25/26
Cost (£)]]-Non_personnel[[#This Row],[FY 25/26
Claimed 🔒]]</f>
        <v>0</v>
      </c>
      <c r="K46" s="11">
        <f>SUMIFS(Table1[Amount Claimed (£)],Table1[Item Ref],Non_personnel[[#This Row],[Item ref 🔒]],Table1[Financial Year],"26/27")</f>
        <v>0</v>
      </c>
      <c r="L46" s="11">
        <f>Non_personnel[[#This Row],[FY 26/27
Cost (£)]]-Non_personnel[[#This Row],[FY 26/27
Claimed 🔒]]</f>
        <v>0</v>
      </c>
      <c r="M46" s="11">
        <f>SUMIFS(Table1[Amount Claimed (£)],Table1[Item Ref],Non_personnel[[#This Row],[Item ref 🔒]],Table1[Financial Year],"27/28")</f>
        <v>0</v>
      </c>
      <c r="N46" s="78">
        <f>Non_personnel[[#This Row],[FY 27/28
Cost (£)]]-Non_personnel[[#This Row],[FY 27/28
Claimed 🔒]]</f>
        <v>0</v>
      </c>
    </row>
    <row r="47" spans="2:14" x14ac:dyDescent="0.35">
      <c r="B47" s="84">
        <v>2.4200000000000101</v>
      </c>
      <c r="C47" s="4"/>
      <c r="D47" s="4"/>
      <c r="E47" s="5"/>
      <c r="F47" s="5"/>
      <c r="G47" s="5"/>
      <c r="H47" s="13">
        <f>SUM(Non_personnel[[#This Row],[FY 25/26
Cost (£)]:[FY 27/28
Cost (£)]])</f>
        <v>0</v>
      </c>
      <c r="I47" s="11">
        <f>SUMIFS(Table1[Amount Claimed (£)],Table1[Item Ref],Non_personnel[[#This Row],[Item ref 🔒]],Table1[Financial Year],"25/26")</f>
        <v>0</v>
      </c>
      <c r="J47" s="11">
        <f>Non_personnel[[#This Row],[FY 25/26
Cost (£)]]-Non_personnel[[#This Row],[FY 25/26
Claimed 🔒]]</f>
        <v>0</v>
      </c>
      <c r="K47" s="11">
        <f>SUMIFS(Table1[Amount Claimed (£)],Table1[Item Ref],Non_personnel[[#This Row],[Item ref 🔒]],Table1[Financial Year],"26/27")</f>
        <v>0</v>
      </c>
      <c r="L47" s="11">
        <f>Non_personnel[[#This Row],[FY 26/27
Cost (£)]]-Non_personnel[[#This Row],[FY 26/27
Claimed 🔒]]</f>
        <v>0</v>
      </c>
      <c r="M47" s="11">
        <f>SUMIFS(Table1[Amount Claimed (£)],Table1[Item Ref],Non_personnel[[#This Row],[Item ref 🔒]],Table1[Financial Year],"27/28")</f>
        <v>0</v>
      </c>
      <c r="N47" s="78">
        <f>Non_personnel[[#This Row],[FY 27/28
Cost (£)]]-Non_personnel[[#This Row],[FY 27/28
Claimed 🔒]]</f>
        <v>0</v>
      </c>
    </row>
    <row r="48" spans="2:14" x14ac:dyDescent="0.35">
      <c r="B48" s="84">
        <v>2.4300000000000099</v>
      </c>
      <c r="C48" s="4"/>
      <c r="D48" s="4"/>
      <c r="E48" s="5"/>
      <c r="F48" s="5"/>
      <c r="G48" s="5"/>
      <c r="H48" s="13">
        <f>SUM(Non_personnel[[#This Row],[FY 25/26
Cost (£)]:[FY 27/28
Cost (£)]])</f>
        <v>0</v>
      </c>
      <c r="I48" s="11">
        <f>SUMIFS(Table1[Amount Claimed (£)],Table1[Item Ref],Non_personnel[[#This Row],[Item ref 🔒]],Table1[Financial Year],"25/26")</f>
        <v>0</v>
      </c>
      <c r="J48" s="11">
        <f>Non_personnel[[#This Row],[FY 25/26
Cost (£)]]-Non_personnel[[#This Row],[FY 25/26
Claimed 🔒]]</f>
        <v>0</v>
      </c>
      <c r="K48" s="11">
        <f>SUMIFS(Table1[Amount Claimed (£)],Table1[Item Ref],Non_personnel[[#This Row],[Item ref 🔒]],Table1[Financial Year],"26/27")</f>
        <v>0</v>
      </c>
      <c r="L48" s="11">
        <f>Non_personnel[[#This Row],[FY 26/27
Cost (£)]]-Non_personnel[[#This Row],[FY 26/27
Claimed 🔒]]</f>
        <v>0</v>
      </c>
      <c r="M48" s="11">
        <f>SUMIFS(Table1[Amount Claimed (£)],Table1[Item Ref],Non_personnel[[#This Row],[Item ref 🔒]],Table1[Financial Year],"27/28")</f>
        <v>0</v>
      </c>
      <c r="N48" s="78">
        <f>Non_personnel[[#This Row],[FY 27/28
Cost (£)]]-Non_personnel[[#This Row],[FY 27/28
Claimed 🔒]]</f>
        <v>0</v>
      </c>
    </row>
    <row r="49" spans="2:14" x14ac:dyDescent="0.35">
      <c r="B49" s="84">
        <v>2.4400000000000102</v>
      </c>
      <c r="C49" s="4"/>
      <c r="D49" s="4"/>
      <c r="E49" s="5"/>
      <c r="F49" s="5"/>
      <c r="G49" s="5"/>
      <c r="H49" s="13">
        <f>SUM(Non_personnel[[#This Row],[FY 25/26
Cost (£)]:[FY 27/28
Cost (£)]])</f>
        <v>0</v>
      </c>
      <c r="I49" s="11">
        <f>SUMIFS(Table1[Amount Claimed (£)],Table1[Item Ref],Non_personnel[[#This Row],[Item ref 🔒]],Table1[Financial Year],"25/26")</f>
        <v>0</v>
      </c>
      <c r="J49" s="11">
        <f>Non_personnel[[#This Row],[FY 25/26
Cost (£)]]-Non_personnel[[#This Row],[FY 25/26
Claimed 🔒]]</f>
        <v>0</v>
      </c>
      <c r="K49" s="11">
        <f>SUMIFS(Table1[Amount Claimed (£)],Table1[Item Ref],Non_personnel[[#This Row],[Item ref 🔒]],Table1[Financial Year],"26/27")</f>
        <v>0</v>
      </c>
      <c r="L49" s="11">
        <f>Non_personnel[[#This Row],[FY 26/27
Cost (£)]]-Non_personnel[[#This Row],[FY 26/27
Claimed 🔒]]</f>
        <v>0</v>
      </c>
      <c r="M49" s="11">
        <f>SUMIFS(Table1[Amount Claimed (£)],Table1[Item Ref],Non_personnel[[#This Row],[Item ref 🔒]],Table1[Financial Year],"27/28")</f>
        <v>0</v>
      </c>
      <c r="N49" s="78">
        <f>Non_personnel[[#This Row],[FY 27/28
Cost (£)]]-Non_personnel[[#This Row],[FY 27/28
Claimed 🔒]]</f>
        <v>0</v>
      </c>
    </row>
    <row r="50" spans="2:14" x14ac:dyDescent="0.35">
      <c r="B50" s="84">
        <v>2.4500000000000099</v>
      </c>
      <c r="C50" s="4"/>
      <c r="D50" s="4"/>
      <c r="E50" s="5"/>
      <c r="F50" s="5"/>
      <c r="G50" s="5"/>
      <c r="H50" s="13">
        <f>SUM(Non_personnel[[#This Row],[FY 25/26
Cost (£)]:[FY 27/28
Cost (£)]])</f>
        <v>0</v>
      </c>
      <c r="I50" s="11">
        <f>SUMIFS(Table1[Amount Claimed (£)],Table1[Item Ref],Non_personnel[[#This Row],[Item ref 🔒]],Table1[Financial Year],"25/26")</f>
        <v>0</v>
      </c>
      <c r="J50" s="11">
        <f>Non_personnel[[#This Row],[FY 25/26
Cost (£)]]-Non_personnel[[#This Row],[FY 25/26
Claimed 🔒]]</f>
        <v>0</v>
      </c>
      <c r="K50" s="11">
        <f>SUMIFS(Table1[Amount Claimed (£)],Table1[Item Ref],Non_personnel[[#This Row],[Item ref 🔒]],Table1[Financial Year],"26/27")</f>
        <v>0</v>
      </c>
      <c r="L50" s="11">
        <f>Non_personnel[[#This Row],[FY 26/27
Cost (£)]]-Non_personnel[[#This Row],[FY 26/27
Claimed 🔒]]</f>
        <v>0</v>
      </c>
      <c r="M50" s="11">
        <f>SUMIFS(Table1[Amount Claimed (£)],Table1[Item Ref],Non_personnel[[#This Row],[Item ref 🔒]],Table1[Financial Year],"27/28")</f>
        <v>0</v>
      </c>
      <c r="N50" s="78">
        <f>Non_personnel[[#This Row],[FY 27/28
Cost (£)]]-Non_personnel[[#This Row],[FY 27/28
Claimed 🔒]]</f>
        <v>0</v>
      </c>
    </row>
    <row r="51" spans="2:14" x14ac:dyDescent="0.35">
      <c r="B51" s="84">
        <v>2.4600000000000102</v>
      </c>
      <c r="C51" s="4"/>
      <c r="D51" s="4"/>
      <c r="E51" s="5"/>
      <c r="F51" s="5"/>
      <c r="G51" s="5"/>
      <c r="H51" s="13">
        <f>SUM(Non_personnel[[#This Row],[FY 25/26
Cost (£)]:[FY 27/28
Cost (£)]])</f>
        <v>0</v>
      </c>
      <c r="I51" s="11">
        <f>SUMIFS(Table1[Amount Claimed (£)],Table1[Item Ref],Non_personnel[[#This Row],[Item ref 🔒]],Table1[Financial Year],"25/26")</f>
        <v>0</v>
      </c>
      <c r="J51" s="11">
        <f>Non_personnel[[#This Row],[FY 25/26
Cost (£)]]-Non_personnel[[#This Row],[FY 25/26
Claimed 🔒]]</f>
        <v>0</v>
      </c>
      <c r="K51" s="11">
        <f>SUMIFS(Table1[Amount Claimed (£)],Table1[Item Ref],Non_personnel[[#This Row],[Item ref 🔒]],Table1[Financial Year],"26/27")</f>
        <v>0</v>
      </c>
      <c r="L51" s="11">
        <f>Non_personnel[[#This Row],[FY 26/27
Cost (£)]]-Non_personnel[[#This Row],[FY 26/27
Claimed 🔒]]</f>
        <v>0</v>
      </c>
      <c r="M51" s="11">
        <f>SUMIFS(Table1[Amount Claimed (£)],Table1[Item Ref],Non_personnel[[#This Row],[Item ref 🔒]],Table1[Financial Year],"27/28")</f>
        <v>0</v>
      </c>
      <c r="N51" s="78">
        <f>Non_personnel[[#This Row],[FY 27/28
Cost (£)]]-Non_personnel[[#This Row],[FY 27/28
Claimed 🔒]]</f>
        <v>0</v>
      </c>
    </row>
    <row r="52" spans="2:14" x14ac:dyDescent="0.35">
      <c r="B52" s="84">
        <v>2.47000000000001</v>
      </c>
      <c r="C52" s="4"/>
      <c r="D52" s="4"/>
      <c r="E52" s="5"/>
      <c r="F52" s="5"/>
      <c r="G52" s="5"/>
      <c r="H52" s="13">
        <f>SUM(Non_personnel[[#This Row],[FY 25/26
Cost (£)]:[FY 27/28
Cost (£)]])</f>
        <v>0</v>
      </c>
      <c r="I52" s="11">
        <f>SUMIFS(Table1[Amount Claimed (£)],Table1[Item Ref],Non_personnel[[#This Row],[Item ref 🔒]],Table1[Financial Year],"25/26")</f>
        <v>0</v>
      </c>
      <c r="J52" s="11">
        <f>Non_personnel[[#This Row],[FY 25/26
Cost (£)]]-Non_personnel[[#This Row],[FY 25/26
Claimed 🔒]]</f>
        <v>0</v>
      </c>
      <c r="K52" s="11">
        <f>SUMIFS(Table1[Amount Claimed (£)],Table1[Item Ref],Non_personnel[[#This Row],[Item ref 🔒]],Table1[Financial Year],"26/27")</f>
        <v>0</v>
      </c>
      <c r="L52" s="11">
        <f>Non_personnel[[#This Row],[FY 26/27
Cost (£)]]-Non_personnel[[#This Row],[FY 26/27
Claimed 🔒]]</f>
        <v>0</v>
      </c>
      <c r="M52" s="11">
        <f>SUMIFS(Table1[Amount Claimed (£)],Table1[Item Ref],Non_personnel[[#This Row],[Item ref 🔒]],Table1[Financial Year],"27/28")</f>
        <v>0</v>
      </c>
      <c r="N52" s="78">
        <f>Non_personnel[[#This Row],[FY 27/28
Cost (£)]]-Non_personnel[[#This Row],[FY 27/28
Claimed 🔒]]</f>
        <v>0</v>
      </c>
    </row>
    <row r="53" spans="2:14" x14ac:dyDescent="0.35">
      <c r="B53" s="84">
        <v>2.4800000000000102</v>
      </c>
      <c r="C53" s="4"/>
      <c r="D53" s="4"/>
      <c r="E53" s="5"/>
      <c r="F53" s="5"/>
      <c r="G53" s="5"/>
      <c r="H53" s="13">
        <f>SUM(Non_personnel[[#This Row],[FY 25/26
Cost (£)]:[FY 27/28
Cost (£)]])</f>
        <v>0</v>
      </c>
      <c r="I53" s="11">
        <f>SUMIFS(Table1[Amount Claimed (£)],Table1[Item Ref],Non_personnel[[#This Row],[Item ref 🔒]],Table1[Financial Year],"25/26")</f>
        <v>0</v>
      </c>
      <c r="J53" s="11">
        <f>Non_personnel[[#This Row],[FY 25/26
Cost (£)]]-Non_personnel[[#This Row],[FY 25/26
Claimed 🔒]]</f>
        <v>0</v>
      </c>
      <c r="K53" s="11">
        <f>SUMIFS(Table1[Amount Claimed (£)],Table1[Item Ref],Non_personnel[[#This Row],[Item ref 🔒]],Table1[Financial Year],"26/27")</f>
        <v>0</v>
      </c>
      <c r="L53" s="11">
        <f>Non_personnel[[#This Row],[FY 26/27
Cost (£)]]-Non_personnel[[#This Row],[FY 26/27
Claimed 🔒]]</f>
        <v>0</v>
      </c>
      <c r="M53" s="11">
        <f>SUMIFS(Table1[Amount Claimed (£)],Table1[Item Ref],Non_personnel[[#This Row],[Item ref 🔒]],Table1[Financial Year],"27/28")</f>
        <v>0</v>
      </c>
      <c r="N53" s="78">
        <f>Non_personnel[[#This Row],[FY 27/28
Cost (£)]]-Non_personnel[[#This Row],[FY 27/28
Claimed 🔒]]</f>
        <v>0</v>
      </c>
    </row>
    <row r="54" spans="2:14" x14ac:dyDescent="0.35">
      <c r="B54" s="84">
        <v>2.49000000000001</v>
      </c>
      <c r="C54" s="4"/>
      <c r="D54" s="4"/>
      <c r="E54" s="5"/>
      <c r="F54" s="5"/>
      <c r="G54" s="5"/>
      <c r="H54" s="13">
        <f>SUM(Non_personnel[[#This Row],[FY 25/26
Cost (£)]:[FY 27/28
Cost (£)]])</f>
        <v>0</v>
      </c>
      <c r="I54" s="11">
        <f>SUMIFS(Table1[Amount Claimed (£)],Table1[Item Ref],Non_personnel[[#This Row],[Item ref 🔒]],Table1[Financial Year],"25/26")</f>
        <v>0</v>
      </c>
      <c r="J54" s="11">
        <f>Non_personnel[[#This Row],[FY 25/26
Cost (£)]]-Non_personnel[[#This Row],[FY 25/26
Claimed 🔒]]</f>
        <v>0</v>
      </c>
      <c r="K54" s="11">
        <f>SUMIFS(Table1[Amount Claimed (£)],Table1[Item Ref],Non_personnel[[#This Row],[Item ref 🔒]],Table1[Financial Year],"26/27")</f>
        <v>0</v>
      </c>
      <c r="L54" s="11">
        <f>Non_personnel[[#This Row],[FY 26/27
Cost (£)]]-Non_personnel[[#This Row],[FY 26/27
Claimed 🔒]]</f>
        <v>0</v>
      </c>
      <c r="M54" s="11">
        <f>SUMIFS(Table1[Amount Claimed (£)],Table1[Item Ref],Non_personnel[[#This Row],[Item ref 🔒]],Table1[Financial Year],"27/28")</f>
        <v>0</v>
      </c>
      <c r="N54" s="78">
        <f>Non_personnel[[#This Row],[FY 27/28
Cost (£)]]-Non_personnel[[#This Row],[FY 27/28
Claimed 🔒]]</f>
        <v>0</v>
      </c>
    </row>
    <row r="55" spans="2:14" x14ac:dyDescent="0.35">
      <c r="B55" s="84">
        <v>2.5000000000000102</v>
      </c>
      <c r="C55" s="34"/>
      <c r="D55" s="34"/>
      <c r="E55" s="74"/>
      <c r="F55" s="74"/>
      <c r="G55" s="74"/>
      <c r="H55" s="75">
        <f>SUM(Non_personnel[[#This Row],[FY 25/26
Cost (£)]:[FY 27/28
Cost (£)]])</f>
        <v>0</v>
      </c>
      <c r="I55" s="63">
        <f>SUMIFS(Table1[Amount Claimed (£)],Table1[Item Ref],Non_personnel[[#This Row],[Item ref 🔒]],Table1[Financial Year],"25/26")</f>
        <v>0</v>
      </c>
      <c r="J55" s="63">
        <f>Non_personnel[[#This Row],[FY 25/26
Cost (£)]]-Non_personnel[[#This Row],[FY 25/26
Claimed 🔒]]</f>
        <v>0</v>
      </c>
      <c r="K55" s="63">
        <f>SUMIFS(Table1[Amount Claimed (£)],Table1[Item Ref],Non_personnel[[#This Row],[Item ref 🔒]],Table1[Financial Year],"26/27")</f>
        <v>0</v>
      </c>
      <c r="L55" s="63">
        <f>Non_personnel[[#This Row],[FY 26/27
Cost (£)]]-Non_personnel[[#This Row],[FY 26/27
Claimed 🔒]]</f>
        <v>0</v>
      </c>
      <c r="M55" s="63">
        <f>SUMIFS(Table1[Amount Claimed (£)],Table1[Item Ref],Non_personnel[[#This Row],[Item ref 🔒]],Table1[Financial Year],"27/28")</f>
        <v>0</v>
      </c>
      <c r="N55" s="79">
        <f>Non_personnel[[#This Row],[FY 27/28
Cost (£)]]-Non_personnel[[#This Row],[FY 27/28
Claimed 🔒]]</f>
        <v>0</v>
      </c>
    </row>
  </sheetData>
  <sheetProtection algorithmName="SHA-512" hashValue="90KnXjEL/3ijMx02ogjFvtxbnBOvbkemMHv38vdnzIpMMGdWrsj922orRO94aKfOxX6D7SMQ8TIKEWdVbLBc1w==" saltValue="rHOpdhL6Pqp2qS+SA9RFzw==" spinCount="100000" sheet="1" sort="0" autoFilter="0"/>
  <mergeCells count="2">
    <mergeCell ref="I4:N4"/>
    <mergeCell ref="B4:H4"/>
  </mergeCells>
  <conditionalFormatting sqref="J6:J55">
    <cfRule type="cellIs" dxfId="4" priority="1" operator="lessThan">
      <formula>0</formula>
    </cfRule>
  </conditionalFormatting>
  <conditionalFormatting sqref="L6:L55">
    <cfRule type="cellIs" dxfId="3" priority="2" operator="lessThan">
      <formula>0</formula>
    </cfRule>
  </conditionalFormatting>
  <conditionalFormatting sqref="N6:N55">
    <cfRule type="cellIs" dxfId="2" priority="4" operator="lessThan">
      <formula>0</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500F73E8-EC3F-492B-B2FB-6DF4D0A624A1}">
          <x14:formula1>
            <xm:f>Ref!$A$2:$A$5</xm:f>
          </x14:formula1>
          <xm:sqref>D6:D55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E092-BA1E-438E-B31D-D9CFD34BAAFE}">
  <sheetPr>
    <tabColor rgb="FF007390"/>
  </sheetPr>
  <dimension ref="A1:Z656"/>
  <sheetViews>
    <sheetView workbookViewId="0">
      <selection activeCell="H9" sqref="H9"/>
    </sheetView>
  </sheetViews>
  <sheetFormatPr defaultRowHeight="14.5" x14ac:dyDescent="0.35"/>
  <cols>
    <col min="1" max="1" width="3.1796875" customWidth="1"/>
    <col min="2" max="2" width="28.26953125" customWidth="1"/>
    <col min="3" max="3" width="24.1796875" customWidth="1"/>
    <col min="4" max="5" width="18.1796875" customWidth="1"/>
    <col min="6" max="6" width="16.1796875" customWidth="1"/>
  </cols>
  <sheetData>
    <row r="1" spans="1:26" s="15" customFormat="1" x14ac:dyDescent="0.35"/>
    <row r="2" spans="1:26" s="15" customFormat="1" ht="21" x14ac:dyDescent="0.5">
      <c r="B2" s="24" t="s">
        <v>43</v>
      </c>
    </row>
    <row r="3" spans="1:26" s="15" customFormat="1" x14ac:dyDescent="0.35"/>
    <row r="4" spans="1:26" x14ac:dyDescent="0.35">
      <c r="A4" s="15"/>
      <c r="B4" s="150" t="s">
        <v>33</v>
      </c>
      <c r="C4" s="151" t="s">
        <v>44</v>
      </c>
      <c r="D4" s="151"/>
      <c r="E4" s="151"/>
      <c r="F4" s="151"/>
      <c r="G4" s="15"/>
      <c r="H4" s="15"/>
      <c r="I4" s="15"/>
      <c r="J4" s="15"/>
      <c r="K4" s="15"/>
      <c r="L4" s="15"/>
      <c r="M4" s="15"/>
      <c r="N4" s="15"/>
      <c r="O4" s="15"/>
      <c r="P4" s="15"/>
      <c r="Q4" s="15"/>
      <c r="R4" s="15"/>
      <c r="S4" s="15"/>
      <c r="T4" s="15"/>
      <c r="U4" s="15"/>
      <c r="V4" s="15"/>
      <c r="W4" s="15"/>
      <c r="X4" s="15"/>
      <c r="Y4" s="15"/>
      <c r="Z4" s="15"/>
    </row>
    <row r="5" spans="1:26" x14ac:dyDescent="0.35">
      <c r="A5" s="15"/>
      <c r="B5" s="150"/>
      <c r="C5" s="36" t="s">
        <v>45</v>
      </c>
      <c r="D5" s="36" t="s">
        <v>46</v>
      </c>
      <c r="E5" s="36" t="s">
        <v>47</v>
      </c>
      <c r="F5" s="36" t="s">
        <v>48</v>
      </c>
      <c r="G5" s="15"/>
      <c r="H5" s="15"/>
      <c r="I5" s="15"/>
      <c r="J5" s="15"/>
      <c r="K5" s="15"/>
      <c r="L5" s="15"/>
      <c r="M5" s="15"/>
      <c r="N5" s="15"/>
      <c r="O5" s="15"/>
      <c r="P5" s="15"/>
      <c r="Q5" s="15"/>
      <c r="R5" s="15"/>
      <c r="S5" s="15"/>
      <c r="T5" s="15"/>
      <c r="U5" s="15"/>
      <c r="V5" s="15"/>
      <c r="W5" s="15"/>
      <c r="X5" s="15"/>
      <c r="Y5" s="15"/>
      <c r="Z5" s="15"/>
    </row>
    <row r="6" spans="1:26" x14ac:dyDescent="0.35">
      <c r="A6" s="15"/>
      <c r="B6" s="16" t="s">
        <v>8</v>
      </c>
      <c r="C6" s="17">
        <f>SUM(Personnel[FY 25/26
Cost 🔒])</f>
        <v>0</v>
      </c>
      <c r="D6" s="17">
        <f>SUM(Personnel[FY 26/27
Cost 🔒])</f>
        <v>0</v>
      </c>
      <c r="E6" s="17">
        <f>SUM(Personnel[FY 27/28
Cost 🔒])</f>
        <v>0</v>
      </c>
      <c r="F6" s="18">
        <f>C6+D6+E6</f>
        <v>0</v>
      </c>
      <c r="G6" s="15"/>
      <c r="H6" s="15"/>
      <c r="I6" s="15"/>
      <c r="J6" s="15"/>
      <c r="K6" s="15"/>
      <c r="L6" s="15"/>
      <c r="M6" s="15"/>
      <c r="N6" s="15"/>
      <c r="O6" s="15"/>
      <c r="P6" s="15"/>
      <c r="Q6" s="15"/>
      <c r="R6" s="15"/>
      <c r="S6" s="15"/>
      <c r="T6" s="15"/>
      <c r="U6" s="15"/>
      <c r="V6" s="15"/>
      <c r="W6" s="15"/>
      <c r="X6" s="15"/>
      <c r="Y6" s="15"/>
      <c r="Z6" s="15"/>
    </row>
    <row r="7" spans="1:26" x14ac:dyDescent="0.35">
      <c r="A7" s="15"/>
      <c r="B7" s="16" t="s">
        <v>49</v>
      </c>
      <c r="C7" s="17">
        <f>SUM(Non_personnel[FY 25/26
Cost (£)])</f>
        <v>0</v>
      </c>
      <c r="D7" s="17">
        <f>SUM(Non_personnel[FY 26/27
Cost (£)])</f>
        <v>0</v>
      </c>
      <c r="E7" s="17">
        <f>SUM(Non_personnel[FY 27/28
Cost (£)])</f>
        <v>0</v>
      </c>
      <c r="F7" s="18">
        <f t="shared" ref="F7:F11" si="0">C7+D7+E7</f>
        <v>0</v>
      </c>
      <c r="G7" s="15"/>
      <c r="H7" s="15"/>
      <c r="I7" s="15"/>
      <c r="J7" s="15"/>
      <c r="K7" s="15"/>
      <c r="L7" s="15"/>
      <c r="M7" s="15"/>
      <c r="N7" s="15"/>
      <c r="O7" s="15"/>
      <c r="P7" s="15"/>
      <c r="Q7" s="15"/>
      <c r="R7" s="15"/>
      <c r="S7" s="15"/>
      <c r="T7" s="15"/>
      <c r="U7" s="15"/>
      <c r="V7" s="15"/>
      <c r="W7" s="15"/>
      <c r="X7" s="15"/>
      <c r="Y7" s="15"/>
      <c r="Z7" s="15"/>
    </row>
    <row r="8" spans="1:26" x14ac:dyDescent="0.35">
      <c r="A8" s="15"/>
      <c r="B8" s="19" t="s">
        <v>50</v>
      </c>
      <c r="C8" s="20">
        <f>SUMIF(Non_personnel[Cost type],"Materials &amp; Supplies",Non_personnel[FY 25/26
Cost (£)])</f>
        <v>0</v>
      </c>
      <c r="D8" s="20">
        <f>SUMIF(Non_personnel[Cost type],"Materials &amp; Supplies",Non_personnel[FY 26/27
Cost (£)])</f>
        <v>0</v>
      </c>
      <c r="E8" s="20">
        <f>SUMIF(Non_personnel[Cost type],"Materials &amp; Supplies",Non_personnel[FY 27/28
Cost (£)])</f>
        <v>0</v>
      </c>
      <c r="F8" s="21">
        <f t="shared" si="0"/>
        <v>0</v>
      </c>
      <c r="G8" s="15"/>
      <c r="H8" s="15"/>
      <c r="I8" s="15"/>
      <c r="J8" s="15"/>
      <c r="K8" s="15"/>
      <c r="L8" s="15"/>
      <c r="M8" s="15"/>
      <c r="N8" s="15"/>
      <c r="O8" s="15"/>
      <c r="P8" s="15"/>
      <c r="Q8" s="15"/>
      <c r="R8" s="15"/>
      <c r="S8" s="15"/>
      <c r="T8" s="15"/>
      <c r="U8" s="15"/>
      <c r="V8" s="15"/>
      <c r="W8" s="15"/>
      <c r="X8" s="15"/>
      <c r="Y8" s="15"/>
      <c r="Z8" s="15"/>
    </row>
    <row r="9" spans="1:26" x14ac:dyDescent="0.35">
      <c r="A9" s="15"/>
      <c r="B9" s="19" t="s">
        <v>51</v>
      </c>
      <c r="C9" s="20">
        <f>SUMIF(Non_personnel[Cost type],"Works &amp; services",Non_personnel[FY 25/26
Cost (£)])</f>
        <v>0</v>
      </c>
      <c r="D9" s="20">
        <f>SUMIF(Non_personnel[Cost type],"Works &amp; services",Non_personnel[FY 26/27
Cost (£)])</f>
        <v>0</v>
      </c>
      <c r="E9" s="20">
        <f>SUMIF(Non_personnel[Cost type],"Works &amp; services",Non_personnel[FY 27/28
Cost (£)])</f>
        <v>0</v>
      </c>
      <c r="F9" s="21">
        <f t="shared" si="0"/>
        <v>0</v>
      </c>
      <c r="G9" s="15"/>
      <c r="H9" s="15"/>
      <c r="I9" s="15"/>
      <c r="J9" s="15"/>
      <c r="K9" s="15"/>
      <c r="L9" s="15"/>
      <c r="M9" s="15"/>
      <c r="N9" s="15"/>
      <c r="O9" s="15"/>
      <c r="P9" s="15"/>
      <c r="Q9" s="15"/>
      <c r="R9" s="15"/>
      <c r="S9" s="15"/>
      <c r="T9" s="15"/>
      <c r="U9" s="15"/>
      <c r="V9" s="15"/>
      <c r="W9" s="15"/>
      <c r="X9" s="15"/>
      <c r="Y9" s="15"/>
      <c r="Z9" s="15"/>
    </row>
    <row r="10" spans="1:26" x14ac:dyDescent="0.35">
      <c r="A10" s="15"/>
      <c r="B10" s="19" t="s">
        <v>52</v>
      </c>
      <c r="C10" s="20">
        <f>SUMIF(Non_personnel[Cost type],"Equipment",Non_personnel[FY 25/26
Cost (£)])</f>
        <v>0</v>
      </c>
      <c r="D10" s="20">
        <f>SUMIF(Non_personnel[Cost type],"Equipment",Non_personnel[FY 26/27
Cost (£)])</f>
        <v>0</v>
      </c>
      <c r="E10" s="20">
        <f>SUMIF(Non_personnel[Cost type],"Equipment",Non_personnel[FY 27/28
Cost (£)])</f>
        <v>0</v>
      </c>
      <c r="F10" s="21">
        <f t="shared" si="0"/>
        <v>0</v>
      </c>
      <c r="G10" s="15"/>
      <c r="H10" s="15"/>
      <c r="I10" s="15"/>
      <c r="J10" s="15"/>
      <c r="K10" s="15"/>
      <c r="L10" s="15"/>
      <c r="M10" s="15"/>
      <c r="N10" s="15"/>
      <c r="O10" s="15"/>
      <c r="P10" s="15"/>
      <c r="Q10" s="15"/>
      <c r="R10" s="15"/>
      <c r="S10" s="15"/>
      <c r="T10" s="15"/>
      <c r="U10" s="15"/>
      <c r="V10" s="15"/>
      <c r="W10" s="15"/>
      <c r="X10" s="15"/>
      <c r="Y10" s="15"/>
      <c r="Z10" s="15"/>
    </row>
    <row r="11" spans="1:26" x14ac:dyDescent="0.35">
      <c r="A11" s="15"/>
      <c r="B11" s="19" t="s">
        <v>53</v>
      </c>
      <c r="C11" s="20">
        <f>SUMIF(Non_personnel[Cost type],"Travel &amp; Subsistence",Non_personnel[FY 25/26
Cost (£)])</f>
        <v>0</v>
      </c>
      <c r="D11" s="20">
        <f>SUMIF(Non_personnel[Cost type],"Travel &amp; Subsistence",Non_personnel[FY 26/27
Cost (£)])</f>
        <v>0</v>
      </c>
      <c r="E11" s="20">
        <f>SUMIF(Non_personnel[Cost type],"Travel &amp; Subsistence",Non_personnel[FY 27/28
Cost (£)])</f>
        <v>0</v>
      </c>
      <c r="F11" s="21">
        <f t="shared" si="0"/>
        <v>0</v>
      </c>
      <c r="G11" s="15"/>
      <c r="H11" s="15"/>
      <c r="I11" s="15"/>
      <c r="J11" s="15"/>
      <c r="K11" s="15"/>
      <c r="L11" s="15"/>
      <c r="M11" s="15"/>
      <c r="N11" s="15"/>
      <c r="O11" s="15"/>
      <c r="P11" s="15"/>
      <c r="Q11" s="15"/>
      <c r="R11" s="15"/>
      <c r="S11" s="15"/>
      <c r="T11" s="15"/>
      <c r="U11" s="15"/>
      <c r="V11" s="15"/>
      <c r="W11" s="15"/>
      <c r="X11" s="15"/>
      <c r="Y11" s="15"/>
      <c r="Z11" s="15"/>
    </row>
    <row r="12" spans="1:26" x14ac:dyDescent="0.35">
      <c r="A12" s="15"/>
      <c r="B12" s="42" t="s">
        <v>54</v>
      </c>
      <c r="C12" s="43">
        <f>SUM(C6+C7)</f>
        <v>0</v>
      </c>
      <c r="D12" s="43">
        <f>SUM(D6+D7)</f>
        <v>0</v>
      </c>
      <c r="E12" s="43">
        <f>SUM(E6+E7)</f>
        <v>0</v>
      </c>
      <c r="F12" s="48">
        <f>SUM(F6+F7)</f>
        <v>0</v>
      </c>
      <c r="G12" s="15"/>
      <c r="H12" s="15"/>
      <c r="I12" s="15"/>
      <c r="J12" s="15"/>
      <c r="K12" s="15"/>
      <c r="L12" s="15"/>
      <c r="M12" s="15"/>
      <c r="N12" s="15"/>
      <c r="O12" s="15"/>
      <c r="P12" s="15"/>
      <c r="Q12" s="15"/>
      <c r="R12" s="15"/>
      <c r="S12" s="15"/>
      <c r="T12" s="15"/>
      <c r="U12" s="15"/>
      <c r="V12" s="15"/>
      <c r="W12" s="15"/>
      <c r="X12" s="15"/>
      <c r="Y12" s="15"/>
      <c r="Z12" s="15"/>
    </row>
    <row r="13" spans="1:26" x14ac:dyDescent="0.3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29.15" customHeight="1" x14ac:dyDescent="0.35">
      <c r="A14" s="15"/>
      <c r="B14" s="153" t="s">
        <v>55</v>
      </c>
      <c r="C14" s="154"/>
      <c r="D14" s="154"/>
      <c r="E14" s="154"/>
      <c r="F14" s="154"/>
      <c r="G14" s="15"/>
      <c r="H14" s="15"/>
      <c r="I14" s="15"/>
      <c r="J14" s="15"/>
      <c r="K14" s="15"/>
      <c r="L14" s="15"/>
      <c r="M14" s="15"/>
      <c r="N14" s="15"/>
      <c r="O14" s="15"/>
      <c r="P14" s="15"/>
      <c r="Q14" s="15"/>
      <c r="R14" s="15"/>
      <c r="S14" s="15"/>
      <c r="T14" s="15"/>
      <c r="U14" s="15"/>
      <c r="V14" s="15"/>
      <c r="W14" s="15"/>
      <c r="X14" s="15"/>
      <c r="Y14" s="15"/>
      <c r="Z14" s="15"/>
    </row>
    <row r="15" spans="1:26" x14ac:dyDescent="0.35">
      <c r="A15" s="15"/>
      <c r="B15" s="42" t="s">
        <v>56</v>
      </c>
      <c r="C15" s="89">
        <f>C8+C10</f>
        <v>0</v>
      </c>
      <c r="D15" s="89">
        <f t="shared" ref="D15:F15" si="1">D8+D10</f>
        <v>0</v>
      </c>
      <c r="E15" s="89">
        <f t="shared" si="1"/>
        <v>0</v>
      </c>
      <c r="F15" s="89">
        <f t="shared" si="1"/>
        <v>0</v>
      </c>
      <c r="G15" s="15"/>
      <c r="H15" s="15"/>
      <c r="I15" s="15"/>
      <c r="J15" s="15"/>
      <c r="K15" s="15"/>
      <c r="L15" s="15"/>
      <c r="M15" s="15"/>
      <c r="N15" s="15"/>
      <c r="O15" s="15"/>
      <c r="P15" s="15"/>
      <c r="Q15" s="15"/>
      <c r="R15" s="15"/>
      <c r="S15" s="15"/>
      <c r="T15" s="15"/>
      <c r="U15" s="15"/>
      <c r="V15" s="15"/>
      <c r="W15" s="15"/>
      <c r="X15" s="15"/>
      <c r="Y15" s="15"/>
      <c r="Z15" s="15"/>
    </row>
    <row r="16" spans="1:26" x14ac:dyDescent="0.3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35">
      <c r="A17" s="15"/>
      <c r="B17" s="152" t="s">
        <v>57</v>
      </c>
      <c r="C17" s="152"/>
      <c r="D17" s="152"/>
      <c r="E17" s="152"/>
      <c r="F17" s="15"/>
      <c r="G17" s="15"/>
      <c r="H17" s="15"/>
      <c r="I17" s="15"/>
      <c r="J17" s="15"/>
      <c r="K17" s="15"/>
      <c r="L17" s="15"/>
      <c r="M17" s="15"/>
      <c r="N17" s="15"/>
      <c r="O17" s="15"/>
      <c r="P17" s="15"/>
      <c r="Q17" s="15"/>
      <c r="R17" s="15"/>
      <c r="S17" s="15"/>
      <c r="T17" s="15"/>
      <c r="U17" s="15"/>
      <c r="V17" s="15"/>
      <c r="W17" s="15"/>
      <c r="X17" s="15"/>
      <c r="Y17" s="15"/>
      <c r="Z17" s="15"/>
    </row>
    <row r="18" spans="1:26" x14ac:dyDescent="0.35">
      <c r="A18" s="15"/>
      <c r="B18" s="37" t="s">
        <v>58</v>
      </c>
      <c r="C18" s="37" t="s">
        <v>59</v>
      </c>
      <c r="D18" s="37" t="s">
        <v>60</v>
      </c>
      <c r="E18" s="37" t="s">
        <v>61</v>
      </c>
      <c r="F18" s="15"/>
      <c r="G18" s="15"/>
      <c r="H18" s="15"/>
      <c r="I18" s="15"/>
      <c r="J18" s="15"/>
      <c r="K18" s="15"/>
      <c r="L18" s="15"/>
      <c r="M18" s="15"/>
      <c r="N18" s="15"/>
      <c r="O18" s="15"/>
      <c r="P18" s="15"/>
      <c r="Q18" s="15"/>
      <c r="R18" s="15"/>
      <c r="S18" s="15"/>
      <c r="T18" s="15"/>
      <c r="U18" s="15"/>
      <c r="V18" s="15"/>
      <c r="W18" s="15"/>
      <c r="X18" s="15"/>
      <c r="Y18" s="15"/>
      <c r="Z18" s="15"/>
    </row>
    <row r="19" spans="1:26" x14ac:dyDescent="0.35">
      <c r="A19" s="15"/>
      <c r="B19" s="22" t="s">
        <v>45</v>
      </c>
      <c r="C19" s="23">
        <f>C12</f>
        <v>0</v>
      </c>
      <c r="D19" s="23">
        <f>SUM(Personnel[Claimed
FY 25/26 🔒])+SUM(Non_personnel[FY 25/26
Claimed 🔒])</f>
        <v>0</v>
      </c>
      <c r="E19" s="21">
        <f>C12-D19</f>
        <v>0</v>
      </c>
      <c r="F19" s="15"/>
      <c r="G19" s="15"/>
      <c r="H19" s="15"/>
      <c r="I19" s="15"/>
      <c r="J19" s="15"/>
      <c r="K19" s="15"/>
      <c r="L19" s="15"/>
      <c r="M19" s="15"/>
      <c r="N19" s="15"/>
      <c r="O19" s="15"/>
      <c r="P19" s="15"/>
      <c r="Q19" s="15"/>
      <c r="R19" s="15"/>
      <c r="S19" s="15"/>
      <c r="T19" s="15"/>
      <c r="U19" s="15"/>
      <c r="V19" s="15"/>
      <c r="W19" s="15"/>
      <c r="X19" s="15"/>
      <c r="Y19" s="15"/>
      <c r="Z19" s="15"/>
    </row>
    <row r="20" spans="1:26" x14ac:dyDescent="0.35">
      <c r="A20" s="15"/>
      <c r="B20" s="22" t="s">
        <v>46</v>
      </c>
      <c r="C20" s="23">
        <f>D12</f>
        <v>0</v>
      </c>
      <c r="D20" s="23">
        <f>SUM(Personnel[Claimed
FY 26/27 🔒])+SUM(Non_personnel[FY 26/27
Claimed 🔒])</f>
        <v>0</v>
      </c>
      <c r="E20" s="21">
        <f>D12-D20</f>
        <v>0</v>
      </c>
      <c r="F20" s="15"/>
      <c r="G20" s="15"/>
      <c r="H20" s="15"/>
      <c r="I20" s="15"/>
      <c r="J20" s="15"/>
      <c r="K20" s="15"/>
      <c r="L20" s="15"/>
      <c r="M20" s="15"/>
      <c r="N20" s="15"/>
      <c r="O20" s="15"/>
      <c r="P20" s="15"/>
      <c r="Q20" s="15"/>
      <c r="R20" s="15"/>
      <c r="S20" s="15"/>
      <c r="T20" s="15"/>
      <c r="U20" s="15"/>
      <c r="V20" s="15"/>
      <c r="W20" s="15"/>
      <c r="X20" s="15"/>
      <c r="Y20" s="15"/>
      <c r="Z20" s="15"/>
    </row>
    <row r="21" spans="1:26" x14ac:dyDescent="0.35">
      <c r="A21" s="15"/>
      <c r="B21" s="22" t="s">
        <v>47</v>
      </c>
      <c r="C21" s="23">
        <f>E12</f>
        <v>0</v>
      </c>
      <c r="D21" s="23">
        <f>SUM(Personnel[Claimed
FY 27/28 🔒])+SUM(Non_personnel[FY 27/28
Claimed 🔒])</f>
        <v>0</v>
      </c>
      <c r="E21" s="21">
        <f>E12-D21</f>
        <v>0</v>
      </c>
      <c r="F21" s="15"/>
      <c r="G21" s="15"/>
      <c r="H21" s="15"/>
      <c r="I21" s="15"/>
      <c r="J21" s="15"/>
      <c r="K21" s="15"/>
      <c r="L21" s="15"/>
      <c r="M21" s="15"/>
      <c r="N21" s="15"/>
      <c r="O21" s="15"/>
      <c r="P21" s="15"/>
      <c r="Q21" s="15"/>
      <c r="R21" s="15"/>
      <c r="S21" s="15"/>
      <c r="T21" s="15"/>
      <c r="U21" s="15"/>
      <c r="V21" s="15"/>
      <c r="W21" s="15"/>
      <c r="X21" s="15"/>
      <c r="Y21" s="15"/>
      <c r="Z21" s="15"/>
    </row>
    <row r="22" spans="1:26" x14ac:dyDescent="0.35">
      <c r="A22" s="15"/>
      <c r="B22" s="42" t="s">
        <v>62</v>
      </c>
      <c r="C22" s="43">
        <f>SUM(C19:C21)</f>
        <v>0</v>
      </c>
      <c r="D22" s="43">
        <f>SUM(D19:D21)</f>
        <v>0</v>
      </c>
      <c r="E22" s="43">
        <f>SUM(E19:E21)</f>
        <v>0</v>
      </c>
      <c r="F22" s="15"/>
      <c r="G22" s="15"/>
      <c r="H22" s="15"/>
      <c r="I22" s="15"/>
      <c r="J22" s="15"/>
      <c r="K22" s="15"/>
      <c r="L22" s="15"/>
      <c r="M22" s="15"/>
      <c r="N22" s="15"/>
      <c r="O22" s="15"/>
      <c r="P22" s="15"/>
      <c r="Q22" s="15"/>
      <c r="R22" s="15"/>
      <c r="S22" s="15"/>
      <c r="T22" s="15"/>
      <c r="U22" s="15"/>
      <c r="V22" s="15"/>
      <c r="W22" s="15"/>
      <c r="X22" s="15"/>
      <c r="Y22" s="15"/>
      <c r="Z22" s="15"/>
    </row>
    <row r="23" spans="1:26" x14ac:dyDescent="0.3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3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3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x14ac:dyDescent="0.3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3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3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3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3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3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3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3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3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3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3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3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3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3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3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3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x14ac:dyDescent="0.3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x14ac:dyDescent="0.3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x14ac:dyDescent="0.3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x14ac:dyDescent="0.3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x14ac:dyDescent="0.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x14ac:dyDescent="0.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x14ac:dyDescent="0.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x14ac:dyDescent="0.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x14ac:dyDescent="0.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x14ac:dyDescent="0.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x14ac:dyDescent="0.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x14ac:dyDescent="0.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x14ac:dyDescent="0.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x14ac:dyDescent="0.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x14ac:dyDescent="0.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x14ac:dyDescent="0.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x14ac:dyDescent="0.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x14ac:dyDescent="0.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x14ac:dyDescent="0.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x14ac:dyDescent="0.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x14ac:dyDescent="0.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x14ac:dyDescent="0.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x14ac:dyDescent="0.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x14ac:dyDescent="0.3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x14ac:dyDescent="0.3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x14ac:dyDescent="0.3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x14ac:dyDescent="0.3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x14ac:dyDescent="0.3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x14ac:dyDescent="0.3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x14ac:dyDescent="0.3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x14ac:dyDescent="0.3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x14ac:dyDescent="0.3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x14ac:dyDescent="0.3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x14ac:dyDescent="0.3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x14ac:dyDescent="0.3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x14ac:dyDescent="0.3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x14ac:dyDescent="0.3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x14ac:dyDescent="0.3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x14ac:dyDescent="0.3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x14ac:dyDescent="0.3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x14ac:dyDescent="0.3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x14ac:dyDescent="0.3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x14ac:dyDescent="0.3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x14ac:dyDescent="0.3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x14ac:dyDescent="0.3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x14ac:dyDescent="0.3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x14ac:dyDescent="0.3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x14ac:dyDescent="0.3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x14ac:dyDescent="0.3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x14ac:dyDescent="0.3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x14ac:dyDescent="0.3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x14ac:dyDescent="0.3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x14ac:dyDescent="0.3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x14ac:dyDescent="0.3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x14ac:dyDescent="0.3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x14ac:dyDescent="0.3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x14ac:dyDescent="0.3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x14ac:dyDescent="0.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x14ac:dyDescent="0.3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x14ac:dyDescent="0.3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x14ac:dyDescent="0.3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x14ac:dyDescent="0.3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x14ac:dyDescent="0.3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x14ac:dyDescent="0.3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x14ac:dyDescent="0.3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x14ac:dyDescent="0.3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x14ac:dyDescent="0.3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x14ac:dyDescent="0.3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x14ac:dyDescent="0.3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x14ac:dyDescent="0.3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x14ac:dyDescent="0.3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x14ac:dyDescent="0.3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x14ac:dyDescent="0.3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x14ac:dyDescent="0.3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x14ac:dyDescent="0.3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x14ac:dyDescent="0.3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x14ac:dyDescent="0.3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x14ac:dyDescent="0.3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x14ac:dyDescent="0.3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x14ac:dyDescent="0.3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x14ac:dyDescent="0.3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x14ac:dyDescent="0.3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x14ac:dyDescent="0.3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x14ac:dyDescent="0.3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x14ac:dyDescent="0.3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x14ac:dyDescent="0.3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x14ac:dyDescent="0.3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x14ac:dyDescent="0.3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x14ac:dyDescent="0.3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x14ac:dyDescent="0.3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x14ac:dyDescent="0.3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x14ac:dyDescent="0.3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x14ac:dyDescent="0.3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x14ac:dyDescent="0.3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x14ac:dyDescent="0.3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x14ac:dyDescent="0.3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x14ac:dyDescent="0.3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x14ac:dyDescent="0.3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x14ac:dyDescent="0.3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x14ac:dyDescent="0.3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x14ac:dyDescent="0.3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x14ac:dyDescent="0.3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x14ac:dyDescent="0.3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x14ac:dyDescent="0.3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x14ac:dyDescent="0.3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x14ac:dyDescent="0.3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x14ac:dyDescent="0.3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x14ac:dyDescent="0.3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x14ac:dyDescent="0.3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x14ac:dyDescent="0.3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x14ac:dyDescent="0.3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x14ac:dyDescent="0.3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x14ac:dyDescent="0.3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x14ac:dyDescent="0.3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x14ac:dyDescent="0.3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x14ac:dyDescent="0.3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x14ac:dyDescent="0.3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x14ac:dyDescent="0.3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x14ac:dyDescent="0.3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x14ac:dyDescent="0.3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x14ac:dyDescent="0.3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x14ac:dyDescent="0.3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x14ac:dyDescent="0.3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x14ac:dyDescent="0.3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x14ac:dyDescent="0.3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x14ac:dyDescent="0.3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x14ac:dyDescent="0.3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x14ac:dyDescent="0.3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x14ac:dyDescent="0.3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x14ac:dyDescent="0.3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x14ac:dyDescent="0.3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x14ac:dyDescent="0.3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x14ac:dyDescent="0.3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x14ac:dyDescent="0.3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x14ac:dyDescent="0.3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x14ac:dyDescent="0.3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x14ac:dyDescent="0.3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x14ac:dyDescent="0.3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x14ac:dyDescent="0.3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x14ac:dyDescent="0.3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x14ac:dyDescent="0.3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x14ac:dyDescent="0.3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x14ac:dyDescent="0.3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x14ac:dyDescent="0.3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x14ac:dyDescent="0.3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x14ac:dyDescent="0.3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x14ac:dyDescent="0.3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x14ac:dyDescent="0.3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x14ac:dyDescent="0.3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x14ac:dyDescent="0.3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x14ac:dyDescent="0.3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x14ac:dyDescent="0.3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x14ac:dyDescent="0.3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x14ac:dyDescent="0.3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x14ac:dyDescent="0.3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x14ac:dyDescent="0.3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x14ac:dyDescent="0.3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x14ac:dyDescent="0.3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x14ac:dyDescent="0.3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x14ac:dyDescent="0.3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x14ac:dyDescent="0.3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x14ac:dyDescent="0.3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x14ac:dyDescent="0.3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x14ac:dyDescent="0.3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x14ac:dyDescent="0.3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x14ac:dyDescent="0.3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x14ac:dyDescent="0.3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x14ac:dyDescent="0.3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x14ac:dyDescent="0.3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x14ac:dyDescent="0.3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x14ac:dyDescent="0.3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x14ac:dyDescent="0.3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x14ac:dyDescent="0.3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x14ac:dyDescent="0.3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x14ac:dyDescent="0.3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x14ac:dyDescent="0.3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x14ac:dyDescent="0.3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x14ac:dyDescent="0.3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x14ac:dyDescent="0.3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x14ac:dyDescent="0.3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x14ac:dyDescent="0.3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x14ac:dyDescent="0.3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x14ac:dyDescent="0.3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x14ac:dyDescent="0.3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x14ac:dyDescent="0.3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x14ac:dyDescent="0.3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x14ac:dyDescent="0.3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x14ac:dyDescent="0.3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x14ac:dyDescent="0.3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x14ac:dyDescent="0.3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x14ac:dyDescent="0.3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x14ac:dyDescent="0.3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x14ac:dyDescent="0.3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x14ac:dyDescent="0.3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x14ac:dyDescent="0.3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x14ac:dyDescent="0.3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x14ac:dyDescent="0.3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x14ac:dyDescent="0.3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x14ac:dyDescent="0.3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x14ac:dyDescent="0.3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x14ac:dyDescent="0.3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x14ac:dyDescent="0.3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x14ac:dyDescent="0.3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x14ac:dyDescent="0.3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x14ac:dyDescent="0.3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x14ac:dyDescent="0.3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x14ac:dyDescent="0.3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x14ac:dyDescent="0.3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x14ac:dyDescent="0.3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x14ac:dyDescent="0.3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x14ac:dyDescent="0.3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x14ac:dyDescent="0.3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x14ac:dyDescent="0.3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x14ac:dyDescent="0.3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x14ac:dyDescent="0.3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x14ac:dyDescent="0.3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x14ac:dyDescent="0.3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x14ac:dyDescent="0.3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x14ac:dyDescent="0.3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x14ac:dyDescent="0.3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x14ac:dyDescent="0.3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x14ac:dyDescent="0.3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x14ac:dyDescent="0.3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x14ac:dyDescent="0.3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x14ac:dyDescent="0.3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x14ac:dyDescent="0.3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x14ac:dyDescent="0.3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x14ac:dyDescent="0.3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x14ac:dyDescent="0.3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x14ac:dyDescent="0.3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x14ac:dyDescent="0.3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x14ac:dyDescent="0.3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x14ac:dyDescent="0.3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x14ac:dyDescent="0.3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x14ac:dyDescent="0.3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x14ac:dyDescent="0.3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x14ac:dyDescent="0.3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x14ac:dyDescent="0.3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x14ac:dyDescent="0.3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x14ac:dyDescent="0.3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x14ac:dyDescent="0.3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x14ac:dyDescent="0.3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x14ac:dyDescent="0.3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x14ac:dyDescent="0.3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x14ac:dyDescent="0.3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x14ac:dyDescent="0.3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x14ac:dyDescent="0.3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x14ac:dyDescent="0.3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x14ac:dyDescent="0.3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x14ac:dyDescent="0.3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x14ac:dyDescent="0.3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x14ac:dyDescent="0.3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x14ac:dyDescent="0.3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x14ac:dyDescent="0.3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x14ac:dyDescent="0.3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x14ac:dyDescent="0.3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x14ac:dyDescent="0.3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x14ac:dyDescent="0.3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x14ac:dyDescent="0.3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x14ac:dyDescent="0.3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x14ac:dyDescent="0.3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x14ac:dyDescent="0.3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x14ac:dyDescent="0.3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x14ac:dyDescent="0.3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x14ac:dyDescent="0.3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x14ac:dyDescent="0.3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x14ac:dyDescent="0.3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x14ac:dyDescent="0.3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x14ac:dyDescent="0.3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x14ac:dyDescent="0.3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x14ac:dyDescent="0.3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x14ac:dyDescent="0.3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x14ac:dyDescent="0.3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x14ac:dyDescent="0.3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x14ac:dyDescent="0.3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x14ac:dyDescent="0.3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x14ac:dyDescent="0.3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x14ac:dyDescent="0.3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x14ac:dyDescent="0.3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x14ac:dyDescent="0.3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x14ac:dyDescent="0.3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x14ac:dyDescent="0.3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x14ac:dyDescent="0.3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x14ac:dyDescent="0.3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x14ac:dyDescent="0.3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x14ac:dyDescent="0.3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x14ac:dyDescent="0.3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x14ac:dyDescent="0.3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x14ac:dyDescent="0.3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x14ac:dyDescent="0.3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x14ac:dyDescent="0.3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x14ac:dyDescent="0.3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x14ac:dyDescent="0.3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x14ac:dyDescent="0.3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x14ac:dyDescent="0.3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x14ac:dyDescent="0.3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x14ac:dyDescent="0.3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x14ac:dyDescent="0.3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x14ac:dyDescent="0.3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x14ac:dyDescent="0.3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x14ac:dyDescent="0.3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x14ac:dyDescent="0.3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x14ac:dyDescent="0.3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x14ac:dyDescent="0.3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x14ac:dyDescent="0.3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x14ac:dyDescent="0.3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x14ac:dyDescent="0.3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x14ac:dyDescent="0.3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x14ac:dyDescent="0.3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x14ac:dyDescent="0.3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x14ac:dyDescent="0.3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x14ac:dyDescent="0.3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x14ac:dyDescent="0.3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x14ac:dyDescent="0.3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x14ac:dyDescent="0.3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x14ac:dyDescent="0.3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x14ac:dyDescent="0.3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x14ac:dyDescent="0.3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x14ac:dyDescent="0.3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x14ac:dyDescent="0.3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x14ac:dyDescent="0.3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x14ac:dyDescent="0.3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x14ac:dyDescent="0.3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x14ac:dyDescent="0.3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x14ac:dyDescent="0.3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x14ac:dyDescent="0.3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x14ac:dyDescent="0.3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x14ac:dyDescent="0.3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x14ac:dyDescent="0.3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x14ac:dyDescent="0.3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x14ac:dyDescent="0.3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x14ac:dyDescent="0.3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x14ac:dyDescent="0.3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x14ac:dyDescent="0.3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x14ac:dyDescent="0.3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x14ac:dyDescent="0.3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x14ac:dyDescent="0.3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x14ac:dyDescent="0.3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x14ac:dyDescent="0.3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x14ac:dyDescent="0.3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x14ac:dyDescent="0.3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x14ac:dyDescent="0.3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x14ac:dyDescent="0.3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x14ac:dyDescent="0.3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x14ac:dyDescent="0.3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x14ac:dyDescent="0.3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x14ac:dyDescent="0.3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x14ac:dyDescent="0.3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x14ac:dyDescent="0.3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x14ac:dyDescent="0.3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x14ac:dyDescent="0.3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x14ac:dyDescent="0.3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x14ac:dyDescent="0.3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x14ac:dyDescent="0.3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x14ac:dyDescent="0.3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x14ac:dyDescent="0.3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x14ac:dyDescent="0.3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x14ac:dyDescent="0.3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x14ac:dyDescent="0.3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x14ac:dyDescent="0.3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x14ac:dyDescent="0.3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x14ac:dyDescent="0.3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x14ac:dyDescent="0.3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x14ac:dyDescent="0.3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x14ac:dyDescent="0.3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x14ac:dyDescent="0.3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x14ac:dyDescent="0.3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x14ac:dyDescent="0.3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x14ac:dyDescent="0.3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x14ac:dyDescent="0.3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x14ac:dyDescent="0.3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x14ac:dyDescent="0.3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x14ac:dyDescent="0.3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x14ac:dyDescent="0.3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x14ac:dyDescent="0.3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x14ac:dyDescent="0.3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x14ac:dyDescent="0.3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x14ac:dyDescent="0.3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x14ac:dyDescent="0.3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x14ac:dyDescent="0.3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x14ac:dyDescent="0.3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x14ac:dyDescent="0.3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x14ac:dyDescent="0.3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x14ac:dyDescent="0.3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x14ac:dyDescent="0.3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x14ac:dyDescent="0.3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x14ac:dyDescent="0.3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x14ac:dyDescent="0.3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x14ac:dyDescent="0.3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x14ac:dyDescent="0.3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x14ac:dyDescent="0.3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x14ac:dyDescent="0.3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x14ac:dyDescent="0.3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x14ac:dyDescent="0.3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x14ac:dyDescent="0.3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x14ac:dyDescent="0.3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x14ac:dyDescent="0.3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x14ac:dyDescent="0.3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x14ac:dyDescent="0.3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x14ac:dyDescent="0.3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x14ac:dyDescent="0.3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x14ac:dyDescent="0.3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x14ac:dyDescent="0.3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x14ac:dyDescent="0.3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x14ac:dyDescent="0.3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x14ac:dyDescent="0.3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x14ac:dyDescent="0.3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x14ac:dyDescent="0.3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x14ac:dyDescent="0.3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x14ac:dyDescent="0.3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x14ac:dyDescent="0.3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x14ac:dyDescent="0.3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x14ac:dyDescent="0.3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x14ac:dyDescent="0.3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x14ac:dyDescent="0.3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x14ac:dyDescent="0.3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x14ac:dyDescent="0.3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x14ac:dyDescent="0.3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x14ac:dyDescent="0.3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x14ac:dyDescent="0.3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x14ac:dyDescent="0.3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x14ac:dyDescent="0.3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x14ac:dyDescent="0.3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x14ac:dyDescent="0.3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x14ac:dyDescent="0.3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x14ac:dyDescent="0.3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x14ac:dyDescent="0.3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x14ac:dyDescent="0.3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x14ac:dyDescent="0.3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x14ac:dyDescent="0.3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x14ac:dyDescent="0.3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x14ac:dyDescent="0.3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x14ac:dyDescent="0.3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x14ac:dyDescent="0.3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x14ac:dyDescent="0.3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x14ac:dyDescent="0.3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x14ac:dyDescent="0.3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x14ac:dyDescent="0.3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x14ac:dyDescent="0.3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x14ac:dyDescent="0.3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x14ac:dyDescent="0.3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x14ac:dyDescent="0.3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x14ac:dyDescent="0.3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x14ac:dyDescent="0.3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x14ac:dyDescent="0.3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x14ac:dyDescent="0.3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x14ac:dyDescent="0.3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x14ac:dyDescent="0.3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x14ac:dyDescent="0.3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x14ac:dyDescent="0.3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x14ac:dyDescent="0.3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x14ac:dyDescent="0.3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x14ac:dyDescent="0.3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x14ac:dyDescent="0.3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x14ac:dyDescent="0.3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x14ac:dyDescent="0.3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x14ac:dyDescent="0.3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x14ac:dyDescent="0.3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x14ac:dyDescent="0.3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x14ac:dyDescent="0.3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x14ac:dyDescent="0.3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x14ac:dyDescent="0.3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x14ac:dyDescent="0.3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x14ac:dyDescent="0.3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x14ac:dyDescent="0.3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x14ac:dyDescent="0.3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x14ac:dyDescent="0.3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x14ac:dyDescent="0.3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x14ac:dyDescent="0.3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x14ac:dyDescent="0.3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x14ac:dyDescent="0.3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x14ac:dyDescent="0.3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x14ac:dyDescent="0.3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x14ac:dyDescent="0.3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x14ac:dyDescent="0.3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x14ac:dyDescent="0.3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x14ac:dyDescent="0.3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x14ac:dyDescent="0.3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x14ac:dyDescent="0.3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x14ac:dyDescent="0.3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x14ac:dyDescent="0.3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x14ac:dyDescent="0.3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x14ac:dyDescent="0.3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x14ac:dyDescent="0.3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x14ac:dyDescent="0.3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x14ac:dyDescent="0.3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x14ac:dyDescent="0.3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x14ac:dyDescent="0.3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x14ac:dyDescent="0.3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x14ac:dyDescent="0.3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x14ac:dyDescent="0.3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x14ac:dyDescent="0.3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x14ac:dyDescent="0.3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x14ac:dyDescent="0.3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x14ac:dyDescent="0.3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x14ac:dyDescent="0.3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x14ac:dyDescent="0.3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x14ac:dyDescent="0.3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x14ac:dyDescent="0.3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x14ac:dyDescent="0.3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x14ac:dyDescent="0.3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x14ac:dyDescent="0.3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x14ac:dyDescent="0.3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x14ac:dyDescent="0.3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x14ac:dyDescent="0.3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x14ac:dyDescent="0.3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x14ac:dyDescent="0.3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x14ac:dyDescent="0.3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x14ac:dyDescent="0.3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x14ac:dyDescent="0.3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x14ac:dyDescent="0.3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x14ac:dyDescent="0.3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x14ac:dyDescent="0.3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x14ac:dyDescent="0.3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x14ac:dyDescent="0.3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x14ac:dyDescent="0.3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x14ac:dyDescent="0.3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x14ac:dyDescent="0.3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x14ac:dyDescent="0.3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x14ac:dyDescent="0.3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x14ac:dyDescent="0.3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x14ac:dyDescent="0.3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x14ac:dyDescent="0.3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x14ac:dyDescent="0.3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x14ac:dyDescent="0.3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x14ac:dyDescent="0.3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x14ac:dyDescent="0.3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x14ac:dyDescent="0.3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x14ac:dyDescent="0.3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x14ac:dyDescent="0.3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x14ac:dyDescent="0.3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x14ac:dyDescent="0.3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x14ac:dyDescent="0.3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x14ac:dyDescent="0.3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x14ac:dyDescent="0.3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x14ac:dyDescent="0.3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x14ac:dyDescent="0.3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x14ac:dyDescent="0.3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x14ac:dyDescent="0.3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x14ac:dyDescent="0.3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x14ac:dyDescent="0.3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x14ac:dyDescent="0.3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x14ac:dyDescent="0.3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x14ac:dyDescent="0.3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x14ac:dyDescent="0.3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x14ac:dyDescent="0.3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x14ac:dyDescent="0.3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x14ac:dyDescent="0.3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x14ac:dyDescent="0.3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x14ac:dyDescent="0.3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x14ac:dyDescent="0.3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x14ac:dyDescent="0.3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x14ac:dyDescent="0.3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x14ac:dyDescent="0.3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x14ac:dyDescent="0.3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x14ac:dyDescent="0.3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x14ac:dyDescent="0.3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x14ac:dyDescent="0.3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x14ac:dyDescent="0.3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x14ac:dyDescent="0.3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x14ac:dyDescent="0.3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x14ac:dyDescent="0.3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x14ac:dyDescent="0.3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x14ac:dyDescent="0.3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x14ac:dyDescent="0.3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x14ac:dyDescent="0.3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x14ac:dyDescent="0.3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x14ac:dyDescent="0.3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x14ac:dyDescent="0.3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x14ac:dyDescent="0.3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x14ac:dyDescent="0.3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x14ac:dyDescent="0.3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x14ac:dyDescent="0.3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x14ac:dyDescent="0.3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x14ac:dyDescent="0.3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x14ac:dyDescent="0.3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x14ac:dyDescent="0.3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x14ac:dyDescent="0.3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x14ac:dyDescent="0.3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sheetData>
  <sheetProtection algorithmName="SHA-512" hashValue="/3AofNUhlFr2Q5fWNbhsbu7Ng7WkWNdDAh/Cq5ZEHSEa5fIIHgillv1ZWdEEOVqj4VVbeHsY9N4qP3r9+6ZChw==" saltValue="mf10xqXJt0/k0pP1uQ/O8g==" spinCount="100000" sheet="1" objects="1" scenarios="1" sort="0" autoFilter="0"/>
  <mergeCells count="4">
    <mergeCell ref="B4:B5"/>
    <mergeCell ref="C4:F4"/>
    <mergeCell ref="B17:E17"/>
    <mergeCell ref="B14:F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6059-86F8-4600-B17E-422D54B38870}">
  <sheetPr>
    <tabColor rgb="FFB94700"/>
  </sheetPr>
  <dimension ref="B2:F17"/>
  <sheetViews>
    <sheetView workbookViewId="0">
      <selection activeCell="H12" sqref="H12"/>
    </sheetView>
  </sheetViews>
  <sheetFormatPr defaultColWidth="8.7265625" defaultRowHeight="14.5" x14ac:dyDescent="0.35"/>
  <cols>
    <col min="1" max="1" width="2.54296875" style="15" customWidth="1"/>
    <col min="2" max="2" width="12.26953125" style="15" customWidth="1"/>
    <col min="3" max="3" width="15.54296875" style="15" customWidth="1"/>
    <col min="4" max="6" width="19.81640625" style="15" customWidth="1"/>
    <col min="7" max="16384" width="8.7265625" style="15"/>
  </cols>
  <sheetData>
    <row r="2" spans="2:6" ht="21" x14ac:dyDescent="0.5">
      <c r="B2" s="24" t="s">
        <v>63</v>
      </c>
    </row>
    <row r="4" spans="2:6" x14ac:dyDescent="0.35">
      <c r="B4" s="94" t="s">
        <v>64</v>
      </c>
      <c r="C4" s="95" t="s">
        <v>65</v>
      </c>
      <c r="D4" s="155" t="s">
        <v>66</v>
      </c>
      <c r="E4" s="156"/>
      <c r="F4" s="157"/>
    </row>
    <row r="5" spans="2:6" ht="27.65" customHeight="1" x14ac:dyDescent="0.35">
      <c r="B5" s="85" t="s">
        <v>67</v>
      </c>
      <c r="C5" s="86" t="s">
        <v>68</v>
      </c>
      <c r="D5" s="87" t="s">
        <v>69</v>
      </c>
      <c r="E5" s="87" t="s">
        <v>70</v>
      </c>
      <c r="F5" s="87" t="s">
        <v>62</v>
      </c>
    </row>
    <row r="6" spans="2:6" x14ac:dyDescent="0.35">
      <c r="B6" s="101">
        <f>IFERROR(B5+1,1)</f>
        <v>1</v>
      </c>
      <c r="C6" s="92"/>
      <c r="D6" s="88">
        <f>SUMIF(Table1[Claim No.],Table4[[#This Row],[Claim No.]],Table1[Amount Claimed (£)])</f>
        <v>0</v>
      </c>
      <c r="E6" s="88">
        <f>SUMIF(Table3[Claim No.],Table4[[#This Row],[Claim No.]],Table3[Amount Claimed (£) ])</f>
        <v>0</v>
      </c>
      <c r="F6" s="88">
        <f t="shared" ref="F6:F11" si="0">D6+E6</f>
        <v>0</v>
      </c>
    </row>
    <row r="7" spans="2:6" x14ac:dyDescent="0.35">
      <c r="B7" s="101">
        <f t="shared" ref="B7:B15" si="1">IFERROR(B6+1,1)</f>
        <v>2</v>
      </c>
      <c r="C7" s="92"/>
      <c r="D7" s="88">
        <f>SUMIF(Table1[Claim No.],Table4[[#This Row],[Claim No.]],Table1[Amount Claimed (£)])</f>
        <v>0</v>
      </c>
      <c r="E7" s="88">
        <f>SUMIF(Table3[Claim No.],Table4[[#This Row],[Claim No.]],Table3[Amount Claimed (£) ])</f>
        <v>0</v>
      </c>
      <c r="F7" s="88">
        <f t="shared" si="0"/>
        <v>0</v>
      </c>
    </row>
    <row r="8" spans="2:6" x14ac:dyDescent="0.35">
      <c r="B8" s="1">
        <f t="shared" si="1"/>
        <v>3</v>
      </c>
      <c r="C8" s="92"/>
      <c r="D8" s="88">
        <f>SUMIF(Table1[Claim No.],Table4[[#This Row],[Claim No.]],Table1[Amount Claimed (£)])</f>
        <v>0</v>
      </c>
      <c r="E8" s="88">
        <f>SUMIF(Table3[Claim No.],Table4[[#This Row],[Claim No.]],Table3[Amount Claimed (£) ])</f>
        <v>0</v>
      </c>
      <c r="F8" s="88">
        <f t="shared" si="0"/>
        <v>0</v>
      </c>
    </row>
    <row r="9" spans="2:6" x14ac:dyDescent="0.35">
      <c r="B9" s="101">
        <f t="shared" si="1"/>
        <v>4</v>
      </c>
      <c r="C9" s="92"/>
      <c r="D9" s="88">
        <f>SUMIF(Table1[Claim No.],Table4[[#This Row],[Claim No.]],Table1[Amount Claimed (£)])</f>
        <v>0</v>
      </c>
      <c r="E9" s="88">
        <f>SUMIF(Table3[Claim No.],Table4[[#This Row],[Claim No.]],Table3[Amount Claimed (£) ])</f>
        <v>0</v>
      </c>
      <c r="F9" s="88">
        <f t="shared" si="0"/>
        <v>0</v>
      </c>
    </row>
    <row r="10" spans="2:6" x14ac:dyDescent="0.35">
      <c r="B10" s="101">
        <f t="shared" si="1"/>
        <v>5</v>
      </c>
      <c r="C10" s="92"/>
      <c r="D10" s="88">
        <f>SUMIF(Table1[Claim No.],Table4[[#This Row],[Claim No.]],Table1[Amount Claimed (£)])</f>
        <v>0</v>
      </c>
      <c r="E10" s="88">
        <f>SUMIF(Table3[Claim No.],Table4[[#This Row],[Claim No.]],Table3[Amount Claimed (£) ])</f>
        <v>0</v>
      </c>
      <c r="F10" s="88">
        <f t="shared" si="0"/>
        <v>0</v>
      </c>
    </row>
    <row r="11" spans="2:6" x14ac:dyDescent="0.35">
      <c r="B11" s="1">
        <f t="shared" si="1"/>
        <v>6</v>
      </c>
      <c r="C11" s="92"/>
      <c r="D11" s="88">
        <f>SUMIF(Table1[Claim No.],Table4[[#This Row],[Claim No.]],Table1[Amount Claimed (£)])</f>
        <v>0</v>
      </c>
      <c r="E11" s="88">
        <f>SUMIF(Table3[Claim No.],Table4[[#This Row],[Claim No.]],Table3[Amount Claimed (£) ])</f>
        <v>0</v>
      </c>
      <c r="F11" s="88">
        <f t="shared" si="0"/>
        <v>0</v>
      </c>
    </row>
    <row r="12" spans="2:6" x14ac:dyDescent="0.35">
      <c r="B12" s="101">
        <f t="shared" si="1"/>
        <v>7</v>
      </c>
      <c r="C12" s="92"/>
      <c r="D12" s="88">
        <f>SUMIF(Table1[Claim No.],Table4[[#This Row],[Claim No.]],Table1[Amount Claimed (£)])</f>
        <v>0</v>
      </c>
      <c r="E12" s="88">
        <f>SUMIF(Table3[Claim No.],Table4[[#This Row],[Claim No.]],Table3[Amount Claimed (£) ])</f>
        <v>0</v>
      </c>
      <c r="F12" s="88">
        <f t="shared" ref="F12:F13" si="2">D12+E12</f>
        <v>0</v>
      </c>
    </row>
    <row r="13" spans="2:6" x14ac:dyDescent="0.35">
      <c r="B13" s="101">
        <f t="shared" si="1"/>
        <v>8</v>
      </c>
      <c r="C13" s="92"/>
      <c r="D13" s="88">
        <f>SUMIF(Table1[Claim No.],Table4[[#This Row],[Claim No.]],Table1[Amount Claimed (£)])</f>
        <v>0</v>
      </c>
      <c r="E13" s="88">
        <f>SUMIF(Table3[Claim No.],Table4[[#This Row],[Claim No.]],Table3[Amount Claimed (£) ])</f>
        <v>0</v>
      </c>
      <c r="F13" s="88">
        <f t="shared" si="2"/>
        <v>0</v>
      </c>
    </row>
    <row r="14" spans="2:6" x14ac:dyDescent="0.35">
      <c r="B14" s="101">
        <f t="shared" si="1"/>
        <v>9</v>
      </c>
      <c r="C14" s="92"/>
      <c r="D14" s="88">
        <f>SUMIF(Table1[Claim No.],Table4[[#This Row],[Claim No.]],Table1[Amount Claimed (£)])</f>
        <v>0</v>
      </c>
      <c r="E14" s="88">
        <f>SUMIF(Table3[Claim No.],Table4[[#This Row],[Claim No.]],Table3[Amount Claimed (£) ])</f>
        <v>0</v>
      </c>
      <c r="F14" s="88">
        <f>D14+E14</f>
        <v>0</v>
      </c>
    </row>
    <row r="15" spans="2:6" x14ac:dyDescent="0.35">
      <c r="B15" s="101">
        <f t="shared" si="1"/>
        <v>10</v>
      </c>
      <c r="C15" s="92"/>
      <c r="D15" s="88">
        <f>SUMIF(Table1[Claim No.],Table4[[#This Row],[Claim No.]],Table1[Amount Claimed (£)])</f>
        <v>0</v>
      </c>
      <c r="E15" s="88">
        <f>SUMIF(Table3[Claim No.],Table4[[#This Row],[Claim No.]],Table3[Amount Claimed (£) ])</f>
        <v>0</v>
      </c>
      <c r="F15" s="88">
        <f>D15+E15</f>
        <v>0</v>
      </c>
    </row>
    <row r="16" spans="2:6" x14ac:dyDescent="0.35">
      <c r="B16" s="42" t="s">
        <v>62</v>
      </c>
      <c r="C16" s="42"/>
      <c r="D16" s="89">
        <f>SUBTOTAL(109,Table4[Invoice Total])</f>
        <v>0</v>
      </c>
      <c r="E16" s="89">
        <f>SUBTOTAL(109,Table4[Timesheet Total])</f>
        <v>0</v>
      </c>
      <c r="F16" s="89">
        <f>SUBTOTAL(109,Table4[Total])</f>
        <v>0</v>
      </c>
    </row>
    <row r="17" spans="6:6" x14ac:dyDescent="0.35">
      <c r="F17" s="90"/>
    </row>
  </sheetData>
  <sheetProtection algorithmName="SHA-512" hashValue="Rby+FOoBwSCMG1pbOqQxp+F1KYoFyG0/6EintvvtMf+Q8c8o80gukOfRxAp9G2jElGoqOWIDWLTzYCujNJa3yA==" saltValue="SbYA3ILfWvR9ygWXyP+e5w==" spinCount="100000" sheet="1" objects="1" scenarios="1" sort="0" autoFilter="0"/>
  <mergeCells count="1">
    <mergeCell ref="D4:F4"/>
  </mergeCells>
  <dataValidations count="1">
    <dataValidation type="list" allowBlank="1" showInputMessage="1" showErrorMessage="1" sqref="C6:C15" xr:uid="{9CC1484A-417F-46E5-91A4-52682F5CBA93}">
      <formula1>"25/26,26/27,27/28"</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04E73-736B-4C9B-871F-10A12CB990E6}">
  <sheetPr>
    <tabColor rgb="FFB94700"/>
  </sheetPr>
  <dimension ref="A1:AD51"/>
  <sheetViews>
    <sheetView workbookViewId="0">
      <selection activeCell="J23" sqref="J23"/>
    </sheetView>
  </sheetViews>
  <sheetFormatPr defaultColWidth="8.7265625" defaultRowHeight="14.5" x14ac:dyDescent="0.35"/>
  <cols>
    <col min="1" max="1" width="3.26953125" style="7" customWidth="1"/>
    <col min="2" max="2" width="12.453125" style="30" customWidth="1"/>
    <col min="3" max="3" width="15.81640625" style="30" customWidth="1"/>
    <col min="4" max="4" width="10.81640625" style="30" customWidth="1"/>
    <col min="5" max="5" width="11.81640625" style="7" customWidth="1"/>
    <col min="6" max="6" width="25.1796875" style="7" customWidth="1"/>
    <col min="7" max="7" width="13.26953125" style="7" customWidth="1"/>
    <col min="8" max="9" width="20.54296875" style="7" customWidth="1"/>
    <col min="10" max="10" width="13.453125" customWidth="1"/>
    <col min="11" max="11" width="35.7265625" style="7" customWidth="1"/>
    <col min="12" max="12" width="33.7265625" customWidth="1"/>
    <col min="13" max="13" width="14.81640625" customWidth="1"/>
    <col min="14" max="14" width="14.81640625" style="7" customWidth="1"/>
    <col min="15" max="15" width="11.1796875" style="7" customWidth="1"/>
    <col min="16" max="30" width="8.7265625" style="25"/>
    <col min="31" max="16384" width="8.7265625" style="7"/>
  </cols>
  <sheetData>
    <row r="1" spans="1:30" s="25" customFormat="1" x14ac:dyDescent="0.35">
      <c r="B1" s="26"/>
      <c r="C1" s="26"/>
      <c r="D1" s="26"/>
    </row>
    <row r="2" spans="1:30" s="25" customFormat="1" ht="21" x14ac:dyDescent="0.5">
      <c r="B2" s="96" t="s">
        <v>71</v>
      </c>
      <c r="C2" s="27"/>
      <c r="D2" s="26"/>
    </row>
    <row r="3" spans="1:30" s="25" customFormat="1" x14ac:dyDescent="0.35">
      <c r="B3" s="26"/>
      <c r="C3" s="26"/>
      <c r="D3" s="26"/>
    </row>
    <row r="4" spans="1:30" ht="14.5" customHeight="1" x14ac:dyDescent="0.35">
      <c r="A4" s="25"/>
      <c r="B4" s="41" t="s">
        <v>65</v>
      </c>
      <c r="C4" s="41" t="s">
        <v>66</v>
      </c>
      <c r="D4" s="160" t="s">
        <v>72</v>
      </c>
      <c r="E4" s="158"/>
      <c r="F4" s="158"/>
      <c r="G4" s="158"/>
      <c r="H4" s="159"/>
      <c r="I4" s="93" t="s">
        <v>65</v>
      </c>
      <c r="J4" s="41" t="s">
        <v>66</v>
      </c>
      <c r="K4" s="41" t="s">
        <v>72</v>
      </c>
      <c r="L4" s="158" t="s">
        <v>65</v>
      </c>
      <c r="M4" s="159"/>
      <c r="N4" s="25"/>
      <c r="O4" s="25"/>
      <c r="AC4" s="7"/>
      <c r="AD4" s="7"/>
    </row>
    <row r="5" spans="1:30" ht="28" customHeight="1" x14ac:dyDescent="0.35">
      <c r="A5" s="25"/>
      <c r="B5" s="38" t="s">
        <v>67</v>
      </c>
      <c r="C5" s="38" t="s">
        <v>68</v>
      </c>
      <c r="D5" s="38" t="s">
        <v>73</v>
      </c>
      <c r="E5" s="39" t="s">
        <v>74</v>
      </c>
      <c r="F5" s="39" t="s">
        <v>75</v>
      </c>
      <c r="G5" s="39" t="s">
        <v>76</v>
      </c>
      <c r="H5" s="39" t="s">
        <v>77</v>
      </c>
      <c r="I5" s="39" t="s">
        <v>78</v>
      </c>
      <c r="J5" s="39" t="s">
        <v>79</v>
      </c>
      <c r="K5" s="39" t="s">
        <v>80</v>
      </c>
      <c r="L5" s="39" t="s">
        <v>81</v>
      </c>
      <c r="M5" s="39" t="s">
        <v>82</v>
      </c>
      <c r="N5" s="25"/>
      <c r="O5" s="25"/>
      <c r="AC5" s="7"/>
      <c r="AD5" s="7"/>
    </row>
    <row r="6" spans="1:30" x14ac:dyDescent="0.35">
      <c r="A6" s="25"/>
      <c r="B6" s="123"/>
      <c r="C6" s="28" t="str">
        <f>_xlfn.XLOOKUP(Table1[[#This Row],[Claim No.]],Table4[Claim No.],Table4[Financial Year],"-")</f>
        <v>-</v>
      </c>
      <c r="D6" s="125"/>
      <c r="E6" s="114"/>
      <c r="F6" s="114"/>
      <c r="G6" s="118"/>
      <c r="H6" s="119"/>
      <c r="I6" s="119"/>
      <c r="J6" s="29">
        <f>IFERROR((Table1[[#This Row],[Amount Claimed (£)]]/Table1[[#This Row],[Cost on Invoice (£)]]),0)</f>
        <v>0</v>
      </c>
      <c r="K6" s="114"/>
      <c r="L6" s="115"/>
      <c r="M6" s="113" t="b">
        <v>0</v>
      </c>
      <c r="N6" s="25"/>
      <c r="O6" s="25"/>
      <c r="AC6" s="7"/>
      <c r="AD6" s="7"/>
    </row>
    <row r="7" spans="1:30" x14ac:dyDescent="0.35">
      <c r="A7" s="25"/>
      <c r="B7" s="123"/>
      <c r="C7" s="28" t="str">
        <f>_xlfn.XLOOKUP(Table1[[#This Row],[Claim No.]],Table4[Claim No.],Table4[Financial Year],"-")</f>
        <v>-</v>
      </c>
      <c r="D7" s="125"/>
      <c r="E7" s="114"/>
      <c r="F7" s="114"/>
      <c r="G7" s="120"/>
      <c r="H7" s="119"/>
      <c r="I7" s="119"/>
      <c r="J7" s="29">
        <f>IFERROR((Table1[[#This Row],[Amount Claimed (£)]]/Table1[[#This Row],[Cost on Invoice (£)]]),0)</f>
        <v>0</v>
      </c>
      <c r="K7" s="114"/>
      <c r="L7" s="115"/>
      <c r="M7" s="113" t="b">
        <v>0</v>
      </c>
      <c r="N7" s="25"/>
      <c r="O7" s="25"/>
      <c r="AC7" s="7"/>
      <c r="AD7" s="7"/>
    </row>
    <row r="8" spans="1:30" x14ac:dyDescent="0.35">
      <c r="A8" s="25"/>
      <c r="B8" s="123"/>
      <c r="C8" s="28" t="str">
        <f>_xlfn.XLOOKUP(Table1[[#This Row],[Claim No.]],Table4[Claim No.],Table4[Financial Year],"-")</f>
        <v>-</v>
      </c>
      <c r="D8" s="125"/>
      <c r="E8" s="114"/>
      <c r="F8" s="114"/>
      <c r="G8" s="120"/>
      <c r="H8" s="119"/>
      <c r="I8" s="119"/>
      <c r="J8" s="29">
        <f>IFERROR((Table1[[#This Row],[Amount Claimed (£)]]/Table1[[#This Row],[Cost on Invoice (£)]]),0)</f>
        <v>0</v>
      </c>
      <c r="K8" s="114"/>
      <c r="L8" s="115"/>
      <c r="M8" s="113" t="b">
        <v>0</v>
      </c>
      <c r="N8" s="25"/>
      <c r="O8" s="25"/>
      <c r="AC8" s="7"/>
      <c r="AD8" s="7"/>
    </row>
    <row r="9" spans="1:30" x14ac:dyDescent="0.35">
      <c r="A9" s="25"/>
      <c r="B9" s="123"/>
      <c r="C9" s="28" t="str">
        <f>_xlfn.XLOOKUP(Table1[[#This Row],[Claim No.]],Table4[Claim No.],Table4[Financial Year],"-")</f>
        <v>-</v>
      </c>
      <c r="D9" s="125"/>
      <c r="E9" s="114"/>
      <c r="F9" s="114"/>
      <c r="G9" s="120"/>
      <c r="H9" s="119"/>
      <c r="I9" s="119"/>
      <c r="J9" s="29">
        <f>IFERROR((Table1[[#This Row],[Amount Claimed (£)]]/Table1[[#This Row],[Cost on Invoice (£)]]),0)</f>
        <v>0</v>
      </c>
      <c r="K9" s="114"/>
      <c r="L9" s="115"/>
      <c r="M9" s="113" t="b">
        <v>0</v>
      </c>
      <c r="N9" s="25"/>
      <c r="O9" s="25"/>
      <c r="AC9" s="7"/>
      <c r="AD9" s="7"/>
    </row>
    <row r="10" spans="1:30" x14ac:dyDescent="0.35">
      <c r="A10" s="25"/>
      <c r="B10" s="124"/>
      <c r="C10" s="28" t="str">
        <f>_xlfn.XLOOKUP(Table1[[#This Row],[Claim No.]],Table4[Claim No.],Table4[Financial Year],"-")</f>
        <v>-</v>
      </c>
      <c r="D10" s="126"/>
      <c r="E10" s="116"/>
      <c r="F10" s="116"/>
      <c r="G10" s="121"/>
      <c r="H10" s="122"/>
      <c r="I10" s="122"/>
      <c r="J10" s="29">
        <f>IFERROR((Table1[[#This Row],[Amount Claimed (£)]]/Table1[[#This Row],[Cost on Invoice (£)]]),0)</f>
        <v>0</v>
      </c>
      <c r="K10" s="116"/>
      <c r="L10" s="117"/>
      <c r="M10" s="113" t="b">
        <v>0</v>
      </c>
      <c r="N10" s="25"/>
      <c r="O10" s="25"/>
      <c r="AC10" s="7"/>
      <c r="AD10" s="7"/>
    </row>
    <row r="11" spans="1:30" x14ac:dyDescent="0.35">
      <c r="A11" s="25"/>
      <c r="B11" s="123"/>
      <c r="C11" s="28" t="str">
        <f>_xlfn.XLOOKUP(Table1[[#This Row],[Claim No.]],Table4[Claim No.],Table4[Financial Year],"-")</f>
        <v>-</v>
      </c>
      <c r="D11" s="125"/>
      <c r="E11" s="114"/>
      <c r="F11" s="114"/>
      <c r="G11" s="120"/>
      <c r="H11" s="119"/>
      <c r="I11" s="119"/>
      <c r="J11" s="29">
        <f>IFERROR((Table1[[#This Row],[Amount Claimed (£)]]/Table1[[#This Row],[Cost on Invoice (£)]]),0)</f>
        <v>0</v>
      </c>
      <c r="K11" s="114"/>
      <c r="L11" s="115"/>
      <c r="M11" s="113" t="b">
        <v>0</v>
      </c>
      <c r="N11" s="25"/>
      <c r="O11" s="25"/>
      <c r="AC11" s="7"/>
      <c r="AD11" s="7"/>
    </row>
    <row r="12" spans="1:30" x14ac:dyDescent="0.35">
      <c r="A12" s="25"/>
      <c r="B12" s="123"/>
      <c r="C12" s="28" t="str">
        <f>_xlfn.XLOOKUP(Table1[[#This Row],[Claim No.]],Table4[Claim No.],Table4[Financial Year],"-")</f>
        <v>-</v>
      </c>
      <c r="D12" s="125"/>
      <c r="E12" s="114"/>
      <c r="F12" s="114"/>
      <c r="G12" s="120"/>
      <c r="H12" s="119"/>
      <c r="I12" s="119"/>
      <c r="J12" s="29">
        <f>IFERROR((Table1[[#This Row],[Amount Claimed (£)]]/Table1[[#This Row],[Cost on Invoice (£)]]),0)</f>
        <v>0</v>
      </c>
      <c r="K12" s="114"/>
      <c r="L12" s="115"/>
      <c r="M12" s="113" t="b">
        <v>0</v>
      </c>
      <c r="N12" s="25"/>
      <c r="O12" s="25"/>
      <c r="AC12" s="7"/>
      <c r="AD12" s="7"/>
    </row>
    <row r="13" spans="1:30" x14ac:dyDescent="0.35">
      <c r="A13" s="25"/>
      <c r="B13" s="123"/>
      <c r="C13" s="28" t="str">
        <f>_xlfn.XLOOKUP(Table1[[#This Row],[Claim No.]],Table4[Claim No.],Table4[Financial Year],"-")</f>
        <v>-</v>
      </c>
      <c r="D13" s="125"/>
      <c r="E13" s="114"/>
      <c r="F13" s="114"/>
      <c r="G13" s="120"/>
      <c r="H13" s="119"/>
      <c r="I13" s="119"/>
      <c r="J13" s="29">
        <f>IFERROR((Table1[[#This Row],[Amount Claimed (£)]]/Table1[[#This Row],[Cost on Invoice (£)]]),0)</f>
        <v>0</v>
      </c>
      <c r="K13" s="114"/>
      <c r="L13" s="115"/>
      <c r="M13" s="113" t="b">
        <v>0</v>
      </c>
      <c r="N13" s="25"/>
      <c r="O13" s="25"/>
      <c r="AC13" s="7"/>
      <c r="AD13" s="7"/>
    </row>
    <row r="14" spans="1:30" x14ac:dyDescent="0.35">
      <c r="A14" s="25"/>
      <c r="B14" s="123"/>
      <c r="C14" s="28" t="str">
        <f>_xlfn.XLOOKUP(Table1[[#This Row],[Claim No.]],Table4[Claim No.],Table4[Financial Year],"-")</f>
        <v>-</v>
      </c>
      <c r="D14" s="125"/>
      <c r="E14" s="114"/>
      <c r="F14" s="114"/>
      <c r="G14" s="120"/>
      <c r="H14" s="119"/>
      <c r="I14" s="119"/>
      <c r="J14" s="29">
        <f>IFERROR((Table1[[#This Row],[Amount Claimed (£)]]/Table1[[#This Row],[Cost on Invoice (£)]]),0)</f>
        <v>0</v>
      </c>
      <c r="K14" s="114"/>
      <c r="L14" s="115"/>
      <c r="M14" s="113" t="b">
        <v>0</v>
      </c>
      <c r="N14" s="25"/>
      <c r="O14" s="25"/>
      <c r="AC14" s="7"/>
      <c r="AD14" s="7"/>
    </row>
    <row r="15" spans="1:30" x14ac:dyDescent="0.35">
      <c r="A15" s="25"/>
      <c r="B15" s="123"/>
      <c r="C15" s="28" t="str">
        <f>_xlfn.XLOOKUP(Table1[[#This Row],[Claim No.]],Table4[Claim No.],Table4[Financial Year],"-")</f>
        <v>-</v>
      </c>
      <c r="D15" s="125"/>
      <c r="E15" s="114"/>
      <c r="F15" s="114"/>
      <c r="G15" s="120"/>
      <c r="H15" s="119"/>
      <c r="I15" s="119"/>
      <c r="J15" s="29">
        <f>IFERROR((Table1[[#This Row],[Amount Claimed (£)]]/Table1[[#This Row],[Cost on Invoice (£)]]),0)</f>
        <v>0</v>
      </c>
      <c r="K15" s="114"/>
      <c r="L15" s="115"/>
      <c r="M15" s="113" t="b">
        <v>0</v>
      </c>
      <c r="N15" s="25"/>
      <c r="O15" s="25"/>
      <c r="AC15" s="7"/>
      <c r="AD15" s="7"/>
    </row>
    <row r="16" spans="1:30" x14ac:dyDescent="0.35">
      <c r="A16" s="25"/>
      <c r="B16" s="123"/>
      <c r="C16" s="28" t="str">
        <f>_xlfn.XLOOKUP(Table1[[#This Row],[Claim No.]],Table4[Claim No.],Table4[Financial Year],"-")</f>
        <v>-</v>
      </c>
      <c r="D16" s="125"/>
      <c r="E16" s="114"/>
      <c r="F16" s="114"/>
      <c r="G16" s="120"/>
      <c r="H16" s="119"/>
      <c r="I16" s="119"/>
      <c r="J16" s="29">
        <f>IFERROR((Table1[[#This Row],[Amount Claimed (£)]]/Table1[[#This Row],[Cost on Invoice (£)]]),0)</f>
        <v>0</v>
      </c>
      <c r="K16" s="114"/>
      <c r="L16" s="115"/>
      <c r="M16" s="113" t="b">
        <v>0</v>
      </c>
      <c r="N16" s="25"/>
      <c r="O16" s="25"/>
      <c r="AC16" s="7"/>
      <c r="AD16" s="7"/>
    </row>
    <row r="17" spans="1:30" x14ac:dyDescent="0.35">
      <c r="A17" s="25"/>
      <c r="B17" s="123"/>
      <c r="C17" s="28" t="str">
        <f>_xlfn.XLOOKUP(Table1[[#This Row],[Claim No.]],Table4[Claim No.],Table4[Financial Year],"-")</f>
        <v>-</v>
      </c>
      <c r="D17" s="125"/>
      <c r="E17" s="114"/>
      <c r="F17" s="114"/>
      <c r="G17" s="120"/>
      <c r="H17" s="119"/>
      <c r="I17" s="119"/>
      <c r="J17" s="29">
        <f>IFERROR((Table1[[#This Row],[Amount Claimed (£)]]/Table1[[#This Row],[Cost on Invoice (£)]]),0)</f>
        <v>0</v>
      </c>
      <c r="K17" s="114"/>
      <c r="L17" s="115"/>
      <c r="M17" s="113" t="b">
        <v>0</v>
      </c>
      <c r="N17" s="25"/>
      <c r="O17" s="25"/>
      <c r="AC17" s="7"/>
      <c r="AD17" s="7"/>
    </row>
    <row r="18" spans="1:30" x14ac:dyDescent="0.35">
      <c r="A18" s="25"/>
      <c r="B18" s="123"/>
      <c r="C18" s="28" t="str">
        <f>_xlfn.XLOOKUP(Table1[[#This Row],[Claim No.]],Table4[Claim No.],Table4[Financial Year],"-")</f>
        <v>-</v>
      </c>
      <c r="D18" s="125"/>
      <c r="E18" s="114"/>
      <c r="F18" s="114"/>
      <c r="G18" s="120"/>
      <c r="H18" s="119"/>
      <c r="I18" s="119"/>
      <c r="J18" s="29">
        <f>IFERROR((Table1[[#This Row],[Amount Claimed (£)]]/Table1[[#This Row],[Cost on Invoice (£)]]),0)</f>
        <v>0</v>
      </c>
      <c r="K18" s="114"/>
      <c r="L18" s="115"/>
      <c r="M18" s="113" t="b">
        <v>0</v>
      </c>
      <c r="N18" s="25"/>
      <c r="O18" s="25"/>
      <c r="AC18" s="7"/>
      <c r="AD18" s="7"/>
    </row>
    <row r="19" spans="1:30" x14ac:dyDescent="0.35">
      <c r="A19" s="25"/>
      <c r="B19" s="123"/>
      <c r="C19" s="28" t="str">
        <f>_xlfn.XLOOKUP(Table1[[#This Row],[Claim No.]],Table4[Claim No.],Table4[Financial Year],"-")</f>
        <v>-</v>
      </c>
      <c r="D19" s="125"/>
      <c r="E19" s="114"/>
      <c r="F19" s="114"/>
      <c r="G19" s="120"/>
      <c r="H19" s="119"/>
      <c r="I19" s="119"/>
      <c r="J19" s="29">
        <f>IFERROR((Table1[[#This Row],[Amount Claimed (£)]]/Table1[[#This Row],[Cost on Invoice (£)]]),0)</f>
        <v>0</v>
      </c>
      <c r="K19" s="114"/>
      <c r="L19" s="115"/>
      <c r="M19" s="113" t="b">
        <v>0</v>
      </c>
      <c r="N19" s="25"/>
      <c r="O19" s="25"/>
      <c r="AC19" s="7"/>
      <c r="AD19" s="7"/>
    </row>
    <row r="20" spans="1:30" x14ac:dyDescent="0.35">
      <c r="A20" s="25"/>
      <c r="B20" s="123"/>
      <c r="C20" s="28" t="str">
        <f>_xlfn.XLOOKUP(Table1[[#This Row],[Claim No.]],Table4[Claim No.],Table4[Financial Year],"-")</f>
        <v>-</v>
      </c>
      <c r="D20" s="125"/>
      <c r="E20" s="114"/>
      <c r="F20" s="114"/>
      <c r="G20" s="120"/>
      <c r="H20" s="119"/>
      <c r="I20" s="119"/>
      <c r="J20" s="29">
        <f>IFERROR((Table1[[#This Row],[Amount Claimed (£)]]/Table1[[#This Row],[Cost on Invoice (£)]]),0)</f>
        <v>0</v>
      </c>
      <c r="K20" s="114"/>
      <c r="L20" s="115"/>
      <c r="M20" s="113" t="b">
        <v>0</v>
      </c>
      <c r="N20" s="25"/>
      <c r="O20" s="25"/>
      <c r="AC20" s="7"/>
      <c r="AD20" s="7"/>
    </row>
    <row r="21" spans="1:30" x14ac:dyDescent="0.35">
      <c r="A21" s="25"/>
      <c r="B21" s="123"/>
      <c r="C21" s="28" t="str">
        <f>_xlfn.XLOOKUP(Table1[[#This Row],[Claim No.]],Table4[Claim No.],Table4[Financial Year],"-")</f>
        <v>-</v>
      </c>
      <c r="D21" s="125"/>
      <c r="E21" s="114"/>
      <c r="F21" s="114"/>
      <c r="G21" s="120"/>
      <c r="H21" s="119"/>
      <c r="I21" s="119"/>
      <c r="J21" s="29">
        <f>IFERROR((Table1[[#This Row],[Amount Claimed (£)]]/Table1[[#This Row],[Cost on Invoice (£)]]),0)</f>
        <v>0</v>
      </c>
      <c r="K21" s="114"/>
      <c r="L21" s="115"/>
      <c r="M21" s="113" t="b">
        <v>0</v>
      </c>
      <c r="N21" s="25"/>
      <c r="O21" s="25"/>
      <c r="AC21" s="7"/>
      <c r="AD21" s="7"/>
    </row>
    <row r="22" spans="1:30" x14ac:dyDescent="0.35">
      <c r="A22" s="25"/>
      <c r="B22" s="124"/>
      <c r="C22" s="28" t="str">
        <f>_xlfn.XLOOKUP(Table1[[#This Row],[Claim No.]],Table4[Claim No.],Table4[Financial Year],"-")</f>
        <v>-</v>
      </c>
      <c r="D22" s="126"/>
      <c r="E22" s="116"/>
      <c r="F22" s="116"/>
      <c r="G22" s="121"/>
      <c r="H22" s="122"/>
      <c r="I22" s="122"/>
      <c r="J22" s="29">
        <f>IFERROR((Table1[[#This Row],[Amount Claimed (£)]]/Table1[[#This Row],[Cost on Invoice (£)]]),0)</f>
        <v>0</v>
      </c>
      <c r="K22" s="116"/>
      <c r="L22" s="117"/>
      <c r="M22" s="113" t="b">
        <v>0</v>
      </c>
      <c r="N22" s="25"/>
      <c r="O22" s="25"/>
      <c r="AC22" s="7"/>
      <c r="AD22" s="7"/>
    </row>
    <row r="23" spans="1:30" s="128" customFormat="1" x14ac:dyDescent="0.35">
      <c r="B23" s="129" t="s">
        <v>62</v>
      </c>
      <c r="C23" s="130"/>
      <c r="D23" s="131"/>
      <c r="E23" s="132"/>
      <c r="F23" s="132"/>
      <c r="G23" s="132"/>
      <c r="H23" s="133">
        <f>SUBTOTAL(109,Table1[Amount Claimed (£)])</f>
        <v>0</v>
      </c>
      <c r="I23" s="132"/>
      <c r="J23" s="134"/>
      <c r="K23" s="132"/>
      <c r="L23" s="135"/>
      <c r="M23" s="135"/>
    </row>
    <row r="24" spans="1:30" s="25" customFormat="1" x14ac:dyDescent="0.35">
      <c r="B24" s="26"/>
      <c r="C24" s="26"/>
      <c r="D24" s="26"/>
    </row>
    <row r="25" spans="1:30" s="25" customFormat="1" x14ac:dyDescent="0.35">
      <c r="B25" s="26"/>
      <c r="C25" s="26"/>
      <c r="D25" s="26"/>
    </row>
    <row r="26" spans="1:30" s="25" customFormat="1" x14ac:dyDescent="0.35">
      <c r="B26" s="26"/>
      <c r="C26" s="26"/>
      <c r="D26" s="26"/>
    </row>
    <row r="27" spans="1:30" s="25" customFormat="1" x14ac:dyDescent="0.35">
      <c r="B27" s="26"/>
      <c r="C27" s="26"/>
      <c r="D27" s="26"/>
    </row>
    <row r="28" spans="1:30" s="25" customFormat="1" x14ac:dyDescent="0.35">
      <c r="B28" s="26"/>
      <c r="C28" s="26"/>
      <c r="D28" s="26"/>
    </row>
    <row r="29" spans="1:30" s="25" customFormat="1" x14ac:dyDescent="0.35">
      <c r="B29" s="26"/>
      <c r="C29" s="26"/>
      <c r="D29" s="26"/>
    </row>
    <row r="30" spans="1:30" s="25" customFormat="1" x14ac:dyDescent="0.35">
      <c r="B30" s="26"/>
      <c r="C30" s="26"/>
      <c r="D30" s="26"/>
    </row>
    <row r="31" spans="1:30" s="25" customFormat="1" x14ac:dyDescent="0.35">
      <c r="B31" s="26"/>
      <c r="C31" s="26"/>
      <c r="D31" s="26"/>
    </row>
    <row r="32" spans="1:30" s="25" customFormat="1" x14ac:dyDescent="0.35">
      <c r="B32" s="26"/>
      <c r="C32" s="26"/>
      <c r="D32" s="26"/>
    </row>
    <row r="33" spans="2:4" s="25" customFormat="1" x14ac:dyDescent="0.35">
      <c r="B33" s="26"/>
      <c r="C33" s="26"/>
      <c r="D33" s="26"/>
    </row>
    <row r="34" spans="2:4" s="25" customFormat="1" x14ac:dyDescent="0.35">
      <c r="B34" s="26"/>
      <c r="C34" s="26"/>
      <c r="D34" s="26"/>
    </row>
    <row r="35" spans="2:4" s="25" customFormat="1" x14ac:dyDescent="0.35">
      <c r="B35" s="26"/>
      <c r="C35" s="26"/>
      <c r="D35" s="26"/>
    </row>
    <row r="36" spans="2:4" s="25" customFormat="1" x14ac:dyDescent="0.35">
      <c r="B36" s="26"/>
      <c r="C36" s="26"/>
      <c r="D36" s="26"/>
    </row>
    <row r="37" spans="2:4" s="25" customFormat="1" x14ac:dyDescent="0.35">
      <c r="B37" s="26"/>
      <c r="C37" s="26"/>
      <c r="D37" s="26"/>
    </row>
    <row r="38" spans="2:4" s="25" customFormat="1" x14ac:dyDescent="0.35">
      <c r="B38" s="26"/>
      <c r="C38" s="26"/>
      <c r="D38" s="26"/>
    </row>
    <row r="39" spans="2:4" s="25" customFormat="1" x14ac:dyDescent="0.35">
      <c r="B39" s="26"/>
      <c r="C39" s="26"/>
      <c r="D39" s="26"/>
    </row>
    <row r="40" spans="2:4" s="25" customFormat="1" x14ac:dyDescent="0.35">
      <c r="B40" s="26"/>
      <c r="C40" s="26"/>
      <c r="D40" s="26"/>
    </row>
    <row r="41" spans="2:4" s="25" customFormat="1" x14ac:dyDescent="0.35">
      <c r="B41" s="26"/>
      <c r="C41" s="26"/>
      <c r="D41" s="26"/>
    </row>
    <row r="42" spans="2:4" s="25" customFormat="1" x14ac:dyDescent="0.35">
      <c r="B42" s="26"/>
      <c r="C42" s="26"/>
      <c r="D42" s="26"/>
    </row>
    <row r="43" spans="2:4" s="25" customFormat="1" x14ac:dyDescent="0.35">
      <c r="B43" s="26"/>
      <c r="C43" s="26"/>
      <c r="D43" s="26"/>
    </row>
    <row r="44" spans="2:4" s="25" customFormat="1" x14ac:dyDescent="0.35">
      <c r="B44" s="26"/>
      <c r="C44" s="26"/>
      <c r="D44" s="26"/>
    </row>
    <row r="45" spans="2:4" s="25" customFormat="1" x14ac:dyDescent="0.35">
      <c r="B45" s="26"/>
      <c r="C45" s="26"/>
      <c r="D45" s="26"/>
    </row>
    <row r="46" spans="2:4" s="25" customFormat="1" x14ac:dyDescent="0.35">
      <c r="B46" s="26"/>
      <c r="C46" s="26"/>
      <c r="D46" s="26"/>
    </row>
    <row r="47" spans="2:4" s="25" customFormat="1" x14ac:dyDescent="0.35">
      <c r="B47" s="26"/>
      <c r="C47" s="26"/>
      <c r="D47" s="26"/>
    </row>
    <row r="48" spans="2:4" s="25" customFormat="1" x14ac:dyDescent="0.35">
      <c r="B48" s="26"/>
      <c r="C48" s="26"/>
      <c r="D48" s="26"/>
    </row>
    <row r="49" spans="2:13" s="25" customFormat="1" x14ac:dyDescent="0.35">
      <c r="B49" s="26"/>
      <c r="C49" s="26"/>
      <c r="D49" s="26"/>
    </row>
    <row r="50" spans="2:13" s="25" customFormat="1" x14ac:dyDescent="0.35">
      <c r="B50" s="26"/>
      <c r="C50" s="26"/>
      <c r="D50" s="26"/>
    </row>
    <row r="51" spans="2:13" x14ac:dyDescent="0.35">
      <c r="B51" s="26"/>
      <c r="C51" s="26"/>
      <c r="D51" s="26"/>
      <c r="E51" s="25"/>
      <c r="F51" s="25"/>
      <c r="G51" s="25"/>
      <c r="H51" s="25"/>
      <c r="I51" s="25"/>
      <c r="J51" s="25"/>
      <c r="K51" s="25"/>
      <c r="L51" s="25"/>
      <c r="M51" s="25"/>
    </row>
  </sheetData>
  <sheetProtection algorithmName="SHA-512" hashValue="g0RM5WbxvQHIoDkBe57Y8ThRcsebdTD4WmrR5lgbF2CyegRhS9NxrRj5MoP8U9Mi3SghOFJEQNqmw6wsTlww+Q==" saltValue="K9doJTz30pYZ124WMokC9A==" spinCount="100000" sheet="1" objects="1" scenarios="1" sort="0" autoFilter="0"/>
  <mergeCells count="2">
    <mergeCell ref="L4:M4"/>
    <mergeCell ref="D4:H4"/>
  </mergeCells>
  <conditionalFormatting sqref="J6:J22">
    <cfRule type="cellIs" dxfId="1" priority="1" operator="greaterThan">
      <formula>1</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B740-54D4-4F7D-A2EF-CB5E520509F0}">
  <sheetPr>
    <tabColor rgb="FFB94700"/>
  </sheetPr>
  <dimension ref="B2:R23"/>
  <sheetViews>
    <sheetView zoomScale="90" zoomScaleNormal="90" workbookViewId="0">
      <selection activeCell="O23" sqref="O23"/>
    </sheetView>
  </sheetViews>
  <sheetFormatPr defaultColWidth="8.7265625" defaultRowHeight="14.5" x14ac:dyDescent="0.35"/>
  <cols>
    <col min="1" max="1" width="2.81640625" style="15" customWidth="1"/>
    <col min="2" max="2" width="11.81640625" style="15" customWidth="1"/>
    <col min="3" max="3" width="14.81640625" style="15" customWidth="1"/>
    <col min="4" max="4" width="10.26953125" style="15" customWidth="1"/>
    <col min="5" max="5" width="26" style="15" customWidth="1"/>
    <col min="6" max="6" width="27.54296875" style="15" customWidth="1"/>
    <col min="7" max="7" width="36.453125" style="15" customWidth="1"/>
    <col min="8" max="8" width="12.26953125" style="15" customWidth="1"/>
    <col min="9" max="9" width="11.453125" style="15" customWidth="1"/>
    <col min="10" max="10" width="11.81640625" style="15" customWidth="1"/>
    <col min="11" max="11" width="15.453125" style="15" customWidth="1"/>
    <col min="12" max="12" width="11.81640625" style="15" customWidth="1"/>
    <col min="13" max="14" width="15.453125" style="15" customWidth="1"/>
    <col min="15" max="15" width="13.7265625" style="15" customWidth="1"/>
    <col min="16" max="17" width="35.1796875" style="15" customWidth="1"/>
    <col min="18" max="18" width="15.1796875" style="15" customWidth="1"/>
    <col min="19" max="19" width="15.81640625" style="15" customWidth="1"/>
    <col min="20" max="16384" width="8.7265625" style="15"/>
  </cols>
  <sheetData>
    <row r="2" spans="2:18" ht="21" x14ac:dyDescent="0.5">
      <c r="B2" s="97" t="s">
        <v>83</v>
      </c>
    </row>
    <row r="4" spans="2:18" x14ac:dyDescent="0.35">
      <c r="B4" s="98" t="s">
        <v>65</v>
      </c>
      <c r="C4" s="98" t="s">
        <v>66</v>
      </c>
      <c r="D4" s="161" t="s">
        <v>72</v>
      </c>
      <c r="E4" s="161"/>
      <c r="F4" s="161"/>
      <c r="G4" s="161"/>
      <c r="H4" s="161"/>
      <c r="I4" s="161"/>
      <c r="J4" s="161"/>
      <c r="K4" s="161"/>
      <c r="L4" s="161"/>
      <c r="M4" s="161"/>
      <c r="N4" s="161" t="s">
        <v>66</v>
      </c>
      <c r="O4" s="161"/>
      <c r="P4" s="127" t="s">
        <v>72</v>
      </c>
      <c r="Q4" s="161" t="s">
        <v>65</v>
      </c>
      <c r="R4" s="161"/>
    </row>
    <row r="5" spans="2:18" s="100" customFormat="1" ht="31" x14ac:dyDescent="0.35">
      <c r="B5" s="99" t="s">
        <v>67</v>
      </c>
      <c r="C5" s="99" t="s">
        <v>68</v>
      </c>
      <c r="D5" s="99" t="s">
        <v>73</v>
      </c>
      <c r="E5" s="99" t="s">
        <v>84</v>
      </c>
      <c r="F5" s="99" t="s">
        <v>85</v>
      </c>
      <c r="G5" s="99" t="s">
        <v>86</v>
      </c>
      <c r="H5" s="99" t="s">
        <v>87</v>
      </c>
      <c r="I5" s="99" t="s">
        <v>88</v>
      </c>
      <c r="J5" s="99" t="s">
        <v>89</v>
      </c>
      <c r="K5" s="99" t="s">
        <v>90</v>
      </c>
      <c r="L5" s="99" t="s">
        <v>91</v>
      </c>
      <c r="M5" s="99" t="s">
        <v>92</v>
      </c>
      <c r="N5" s="99" t="s">
        <v>93</v>
      </c>
      <c r="O5" s="99" t="s">
        <v>94</v>
      </c>
      <c r="P5" s="99" t="s">
        <v>80</v>
      </c>
      <c r="Q5" s="99" t="s">
        <v>81</v>
      </c>
      <c r="R5" s="99" t="s">
        <v>82</v>
      </c>
    </row>
    <row r="6" spans="2:18" x14ac:dyDescent="0.35">
      <c r="B6" s="91"/>
      <c r="C6" s="101" t="str">
        <f>_xlfn.XLOOKUP(Table3[[#This Row],[Claim No.]],Table4[Claim No.],Table4[Financial Year],"-")</f>
        <v>-</v>
      </c>
      <c r="D6" s="92"/>
      <c r="E6" s="92"/>
      <c r="F6" s="92"/>
      <c r="G6" s="92"/>
      <c r="H6" s="104"/>
      <c r="I6" s="104"/>
      <c r="J6" s="105"/>
      <c r="K6" s="92"/>
      <c r="L6" s="92"/>
      <c r="M6" s="105"/>
      <c r="N6" s="88">
        <f>Table3[[#This Row],[Rate (£) ]]*Table3[[#This Row],[Quantity ]]</f>
        <v>0</v>
      </c>
      <c r="O6" s="102">
        <f>IFERROR((Table3[[#This Row],[Amount Claimed (£) ]]/Table3[[#This Row],[Total Cost (£) ]]),0)</f>
        <v>0</v>
      </c>
      <c r="P6" s="92"/>
      <c r="Q6" s="109"/>
      <c r="R6" s="111" t="b">
        <v>0</v>
      </c>
    </row>
    <row r="7" spans="2:18" x14ac:dyDescent="0.35">
      <c r="B7" s="103"/>
      <c r="C7" s="101" t="str">
        <f>_xlfn.XLOOKUP(Table3[[#This Row],[Claim No.]],Table4[Claim No.],Table4[Financial Year],"-")</f>
        <v>-</v>
      </c>
      <c r="D7" s="106"/>
      <c r="E7" s="106"/>
      <c r="F7" s="106"/>
      <c r="G7" s="106"/>
      <c r="H7" s="107"/>
      <c r="I7" s="107"/>
      <c r="J7" s="108"/>
      <c r="K7" s="106"/>
      <c r="L7" s="106"/>
      <c r="M7" s="108"/>
      <c r="N7" s="88">
        <f>Table3[[#This Row],[Rate (£) ]]*Table3[[#This Row],[Quantity ]]</f>
        <v>0</v>
      </c>
      <c r="O7" s="102">
        <f>IFERROR((Table3[[#This Row],[Amount Claimed (£) ]]/Table3[[#This Row],[Total Cost (£) ]]),0)</f>
        <v>0</v>
      </c>
      <c r="P7" s="106"/>
      <c r="Q7" s="110"/>
      <c r="R7" s="112" t="b">
        <v>0</v>
      </c>
    </row>
    <row r="8" spans="2:18" x14ac:dyDescent="0.35">
      <c r="B8" s="91"/>
      <c r="C8" s="101" t="str">
        <f>_xlfn.XLOOKUP(Table3[[#This Row],[Claim No.]],Table4[Claim No.],Table4[Financial Year],"-")</f>
        <v>-</v>
      </c>
      <c r="D8" s="92"/>
      <c r="E8" s="92"/>
      <c r="F8" s="92"/>
      <c r="G8" s="92"/>
      <c r="H8" s="104"/>
      <c r="I8" s="104"/>
      <c r="J8" s="105"/>
      <c r="K8" s="92"/>
      <c r="L8" s="92"/>
      <c r="M8" s="105"/>
      <c r="N8" s="88">
        <f>Table3[[#This Row],[Rate (£) ]]*Table3[[#This Row],[Quantity ]]</f>
        <v>0</v>
      </c>
      <c r="O8" s="102">
        <f>IFERROR((Table3[[#This Row],[Amount Claimed (£) ]]/Table3[[#This Row],[Total Cost (£) ]]),0)</f>
        <v>0</v>
      </c>
      <c r="P8" s="92"/>
      <c r="Q8" s="109"/>
      <c r="R8" s="111" t="b">
        <v>0</v>
      </c>
    </row>
    <row r="9" spans="2:18" x14ac:dyDescent="0.35">
      <c r="B9" s="91"/>
      <c r="C9" s="101" t="str">
        <f>_xlfn.XLOOKUP(Table3[[#This Row],[Claim No.]],Table4[Claim No.],Table4[Financial Year],"-")</f>
        <v>-</v>
      </c>
      <c r="D9" s="92"/>
      <c r="E9" s="92"/>
      <c r="F9" s="92"/>
      <c r="G9" s="92"/>
      <c r="H9" s="104"/>
      <c r="I9" s="104"/>
      <c r="J9" s="105"/>
      <c r="K9" s="92"/>
      <c r="L9" s="92"/>
      <c r="M9" s="105"/>
      <c r="N9" s="88">
        <f>Table3[[#This Row],[Rate (£) ]]*Table3[[#This Row],[Quantity ]]</f>
        <v>0</v>
      </c>
      <c r="O9" s="102">
        <f>IFERROR((Table3[[#This Row],[Amount Claimed (£) ]]/Table3[[#This Row],[Total Cost (£) ]]),0)</f>
        <v>0</v>
      </c>
      <c r="P9" s="92"/>
      <c r="Q9" s="109"/>
      <c r="R9" s="111" t="b">
        <v>0</v>
      </c>
    </row>
    <row r="10" spans="2:18" x14ac:dyDescent="0.35">
      <c r="B10" s="91"/>
      <c r="C10" s="101" t="str">
        <f>_xlfn.XLOOKUP(Table3[[#This Row],[Claim No.]],Table4[Claim No.],Table4[Financial Year],"-")</f>
        <v>-</v>
      </c>
      <c r="D10" s="92"/>
      <c r="E10" s="92"/>
      <c r="F10" s="92"/>
      <c r="G10" s="92"/>
      <c r="H10" s="104"/>
      <c r="I10" s="104"/>
      <c r="J10" s="105"/>
      <c r="K10" s="92"/>
      <c r="L10" s="92"/>
      <c r="M10" s="105"/>
      <c r="N10" s="88">
        <f>Table3[[#This Row],[Rate (£) ]]*Table3[[#This Row],[Quantity ]]</f>
        <v>0</v>
      </c>
      <c r="O10" s="102">
        <f>IFERROR((Table3[[#This Row],[Amount Claimed (£) ]]/Table3[[#This Row],[Total Cost (£) ]]),0)</f>
        <v>0</v>
      </c>
      <c r="P10" s="92"/>
      <c r="Q10" s="109"/>
      <c r="R10" s="111" t="b">
        <v>0</v>
      </c>
    </row>
    <row r="11" spans="2:18" x14ac:dyDescent="0.35">
      <c r="B11" s="91"/>
      <c r="C11" s="101" t="str">
        <f>_xlfn.XLOOKUP(Table3[[#This Row],[Claim No.]],Table4[Claim No.],Table4[Financial Year],"-")</f>
        <v>-</v>
      </c>
      <c r="D11" s="92"/>
      <c r="E11" s="92"/>
      <c r="F11" s="92"/>
      <c r="G11" s="92"/>
      <c r="H11" s="104"/>
      <c r="I11" s="104"/>
      <c r="J11" s="105"/>
      <c r="K11" s="92"/>
      <c r="L11" s="92"/>
      <c r="M11" s="105"/>
      <c r="N11" s="88">
        <f>Table3[[#This Row],[Rate (£) ]]*Table3[[#This Row],[Quantity ]]</f>
        <v>0</v>
      </c>
      <c r="O11" s="102">
        <f>IFERROR((Table3[[#This Row],[Amount Claimed (£) ]]/Table3[[#This Row],[Total Cost (£) ]]),0)</f>
        <v>0</v>
      </c>
      <c r="P11" s="92"/>
      <c r="Q11" s="109"/>
      <c r="R11" s="111" t="b">
        <v>0</v>
      </c>
    </row>
    <row r="12" spans="2:18" x14ac:dyDescent="0.35">
      <c r="B12" s="91"/>
      <c r="C12" s="101" t="str">
        <f>_xlfn.XLOOKUP(Table3[[#This Row],[Claim No.]],Table4[Claim No.],Table4[Financial Year],"-")</f>
        <v>-</v>
      </c>
      <c r="D12" s="92"/>
      <c r="E12" s="92"/>
      <c r="F12" s="92"/>
      <c r="G12" s="92"/>
      <c r="H12" s="104"/>
      <c r="I12" s="104"/>
      <c r="J12" s="105"/>
      <c r="K12" s="92"/>
      <c r="L12" s="92"/>
      <c r="M12" s="105"/>
      <c r="N12" s="88">
        <f>Table3[[#This Row],[Rate (£) ]]*Table3[[#This Row],[Quantity ]]</f>
        <v>0</v>
      </c>
      <c r="O12" s="102">
        <f>IFERROR((Table3[[#This Row],[Amount Claimed (£) ]]/Table3[[#This Row],[Total Cost (£) ]]),0)</f>
        <v>0</v>
      </c>
      <c r="P12" s="92"/>
      <c r="Q12" s="109"/>
      <c r="R12" s="111" t="b">
        <v>0</v>
      </c>
    </row>
    <row r="13" spans="2:18" x14ac:dyDescent="0.35">
      <c r="B13" s="91"/>
      <c r="C13" s="101" t="str">
        <f>_xlfn.XLOOKUP(Table3[[#This Row],[Claim No.]],Table4[Claim No.],Table4[Financial Year],"-")</f>
        <v>-</v>
      </c>
      <c r="D13" s="92"/>
      <c r="E13" s="92"/>
      <c r="F13" s="92"/>
      <c r="G13" s="92"/>
      <c r="H13" s="104"/>
      <c r="I13" s="104"/>
      <c r="J13" s="105"/>
      <c r="K13" s="92"/>
      <c r="L13" s="92"/>
      <c r="M13" s="105"/>
      <c r="N13" s="88">
        <f>Table3[[#This Row],[Rate (£) ]]*Table3[[#This Row],[Quantity ]]</f>
        <v>0</v>
      </c>
      <c r="O13" s="102">
        <f>IFERROR((Table3[[#This Row],[Amount Claimed (£) ]]/Table3[[#This Row],[Total Cost (£) ]]),0)</f>
        <v>0</v>
      </c>
      <c r="P13" s="92"/>
      <c r="Q13" s="109"/>
      <c r="R13" s="111" t="b">
        <v>0</v>
      </c>
    </row>
    <row r="14" spans="2:18" x14ac:dyDescent="0.35">
      <c r="B14" s="91"/>
      <c r="C14" s="101" t="str">
        <f>_xlfn.XLOOKUP(Table3[[#This Row],[Claim No.]],Table4[Claim No.],Table4[Financial Year],"-")</f>
        <v>-</v>
      </c>
      <c r="D14" s="92"/>
      <c r="E14" s="92"/>
      <c r="F14" s="92"/>
      <c r="G14" s="92"/>
      <c r="H14" s="104"/>
      <c r="I14" s="104"/>
      <c r="J14" s="105"/>
      <c r="K14" s="92"/>
      <c r="L14" s="92"/>
      <c r="M14" s="105"/>
      <c r="N14" s="88">
        <f>Table3[[#This Row],[Rate (£) ]]*Table3[[#This Row],[Quantity ]]</f>
        <v>0</v>
      </c>
      <c r="O14" s="102">
        <f>IFERROR((Table3[[#This Row],[Amount Claimed (£) ]]/Table3[[#This Row],[Total Cost (£) ]]),0)</f>
        <v>0</v>
      </c>
      <c r="P14" s="92"/>
      <c r="Q14" s="109"/>
      <c r="R14" s="111" t="b">
        <v>0</v>
      </c>
    </row>
    <row r="15" spans="2:18" x14ac:dyDescent="0.35">
      <c r="B15" s="91"/>
      <c r="C15" s="101" t="str">
        <f>_xlfn.XLOOKUP(Table3[[#This Row],[Claim No.]],Table4[Claim No.],Table4[Financial Year],"-")</f>
        <v>-</v>
      </c>
      <c r="D15" s="92"/>
      <c r="E15" s="92"/>
      <c r="F15" s="92"/>
      <c r="G15" s="92"/>
      <c r="H15" s="104"/>
      <c r="I15" s="104"/>
      <c r="J15" s="105"/>
      <c r="K15" s="92"/>
      <c r="L15" s="92"/>
      <c r="M15" s="105"/>
      <c r="N15" s="88">
        <f>Table3[[#This Row],[Rate (£) ]]*Table3[[#This Row],[Quantity ]]</f>
        <v>0</v>
      </c>
      <c r="O15" s="102">
        <f>IFERROR((Table3[[#This Row],[Amount Claimed (£) ]]/Table3[[#This Row],[Total Cost (£) ]]),0)</f>
        <v>0</v>
      </c>
      <c r="P15" s="92"/>
      <c r="Q15" s="109"/>
      <c r="R15" s="111" t="b">
        <v>0</v>
      </c>
    </row>
    <row r="16" spans="2:18" x14ac:dyDescent="0.35">
      <c r="B16" s="91"/>
      <c r="C16" s="101" t="str">
        <f>_xlfn.XLOOKUP(Table3[[#This Row],[Claim No.]],Table4[Claim No.],Table4[Financial Year],"-")</f>
        <v>-</v>
      </c>
      <c r="D16" s="92"/>
      <c r="E16" s="92"/>
      <c r="F16" s="92"/>
      <c r="G16" s="92"/>
      <c r="H16" s="104"/>
      <c r="I16" s="104"/>
      <c r="J16" s="105"/>
      <c r="K16" s="92"/>
      <c r="L16" s="92"/>
      <c r="M16" s="105"/>
      <c r="N16" s="88">
        <f>Table3[[#This Row],[Rate (£) ]]*Table3[[#This Row],[Quantity ]]</f>
        <v>0</v>
      </c>
      <c r="O16" s="102">
        <f>IFERROR((Table3[[#This Row],[Amount Claimed (£) ]]/Table3[[#This Row],[Total Cost (£) ]]),0)</f>
        <v>0</v>
      </c>
      <c r="P16" s="92"/>
      <c r="Q16" s="109"/>
      <c r="R16" s="111" t="b">
        <v>0</v>
      </c>
    </row>
    <row r="17" spans="2:18" x14ac:dyDescent="0.35">
      <c r="B17" s="91"/>
      <c r="C17" s="101" t="str">
        <f>_xlfn.XLOOKUP(Table3[[#This Row],[Claim No.]],Table4[Claim No.],Table4[Financial Year],"-")</f>
        <v>-</v>
      </c>
      <c r="D17" s="92"/>
      <c r="E17" s="92"/>
      <c r="F17" s="92"/>
      <c r="G17" s="92"/>
      <c r="H17" s="104"/>
      <c r="I17" s="104"/>
      <c r="J17" s="105"/>
      <c r="K17" s="92"/>
      <c r="L17" s="92"/>
      <c r="M17" s="105"/>
      <c r="N17" s="88">
        <f>Table3[[#This Row],[Rate (£) ]]*Table3[[#This Row],[Quantity ]]</f>
        <v>0</v>
      </c>
      <c r="O17" s="102">
        <f>IFERROR((Table3[[#This Row],[Amount Claimed (£) ]]/Table3[[#This Row],[Total Cost (£) ]]),0)</f>
        <v>0</v>
      </c>
      <c r="P17" s="92"/>
      <c r="Q17" s="109"/>
      <c r="R17" s="111" t="b">
        <v>0</v>
      </c>
    </row>
    <row r="18" spans="2:18" x14ac:dyDescent="0.35">
      <c r="B18" s="91"/>
      <c r="C18" s="101" t="str">
        <f>_xlfn.XLOOKUP(Table3[[#This Row],[Claim No.]],Table4[Claim No.],Table4[Financial Year],"-")</f>
        <v>-</v>
      </c>
      <c r="D18" s="92"/>
      <c r="E18" s="92"/>
      <c r="F18" s="92"/>
      <c r="G18" s="92"/>
      <c r="H18" s="104"/>
      <c r="I18" s="104"/>
      <c r="J18" s="105"/>
      <c r="K18" s="92"/>
      <c r="L18" s="92"/>
      <c r="M18" s="105"/>
      <c r="N18" s="88">
        <f>Table3[[#This Row],[Rate (£) ]]*Table3[[#This Row],[Quantity ]]</f>
        <v>0</v>
      </c>
      <c r="O18" s="102">
        <f>IFERROR((Table3[[#This Row],[Amount Claimed (£) ]]/Table3[[#This Row],[Total Cost (£) ]]),0)</f>
        <v>0</v>
      </c>
      <c r="P18" s="92"/>
      <c r="Q18" s="109"/>
      <c r="R18" s="111" t="b">
        <v>0</v>
      </c>
    </row>
    <row r="19" spans="2:18" x14ac:dyDescent="0.35">
      <c r="B19" s="91"/>
      <c r="C19" s="101" t="str">
        <f>_xlfn.XLOOKUP(Table3[[#This Row],[Claim No.]],Table4[Claim No.],Table4[Financial Year],"-")</f>
        <v>-</v>
      </c>
      <c r="D19" s="92"/>
      <c r="E19" s="92"/>
      <c r="F19" s="92"/>
      <c r="G19" s="92"/>
      <c r="H19" s="104"/>
      <c r="I19" s="104"/>
      <c r="J19" s="105"/>
      <c r="K19" s="92"/>
      <c r="L19" s="92"/>
      <c r="M19" s="105"/>
      <c r="N19" s="88">
        <f>Table3[[#This Row],[Rate (£) ]]*Table3[[#This Row],[Quantity ]]</f>
        <v>0</v>
      </c>
      <c r="O19" s="102">
        <f>IFERROR((Table3[[#This Row],[Amount Claimed (£) ]]/Table3[[#This Row],[Total Cost (£) ]]),0)</f>
        <v>0</v>
      </c>
      <c r="P19" s="92"/>
      <c r="Q19" s="109"/>
      <c r="R19" s="111" t="b">
        <v>0</v>
      </c>
    </row>
    <row r="20" spans="2:18" x14ac:dyDescent="0.35">
      <c r="B20" s="91"/>
      <c r="C20" s="101" t="str">
        <f>_xlfn.XLOOKUP(Table3[[#This Row],[Claim No.]],Table4[Claim No.],Table4[Financial Year],"-")</f>
        <v>-</v>
      </c>
      <c r="D20" s="92"/>
      <c r="E20" s="92"/>
      <c r="F20" s="92"/>
      <c r="G20" s="92"/>
      <c r="H20" s="104"/>
      <c r="I20" s="104"/>
      <c r="J20" s="105"/>
      <c r="K20" s="92"/>
      <c r="L20" s="92"/>
      <c r="M20" s="105"/>
      <c r="N20" s="88">
        <f>Table3[[#This Row],[Rate (£) ]]*Table3[[#This Row],[Quantity ]]</f>
        <v>0</v>
      </c>
      <c r="O20" s="102">
        <f>IFERROR((Table3[[#This Row],[Amount Claimed (£) ]]/Table3[[#This Row],[Total Cost (£) ]]),0)</f>
        <v>0</v>
      </c>
      <c r="P20" s="92"/>
      <c r="Q20" s="109"/>
      <c r="R20" s="111" t="b">
        <v>0</v>
      </c>
    </row>
    <row r="21" spans="2:18" x14ac:dyDescent="0.35">
      <c r="B21" s="91"/>
      <c r="C21" s="101" t="str">
        <f>_xlfn.XLOOKUP(Table3[[#This Row],[Claim No.]],Table4[Claim No.],Table4[Financial Year],"-")</f>
        <v>-</v>
      </c>
      <c r="D21" s="92"/>
      <c r="E21" s="92"/>
      <c r="F21" s="92"/>
      <c r="G21" s="92"/>
      <c r="H21" s="104"/>
      <c r="I21" s="104"/>
      <c r="J21" s="105"/>
      <c r="K21" s="92"/>
      <c r="L21" s="92"/>
      <c r="M21" s="105"/>
      <c r="N21" s="88">
        <f>Table3[[#This Row],[Rate (£) ]]*Table3[[#This Row],[Quantity ]]</f>
        <v>0</v>
      </c>
      <c r="O21" s="102">
        <f>IFERROR((Table3[[#This Row],[Amount Claimed (£) ]]/Table3[[#This Row],[Total Cost (£) ]]),0)</f>
        <v>0</v>
      </c>
      <c r="P21" s="92"/>
      <c r="Q21" s="109"/>
      <c r="R21" s="111" t="b">
        <v>0</v>
      </c>
    </row>
    <row r="22" spans="2:18" x14ac:dyDescent="0.35">
      <c r="B22" s="103"/>
      <c r="C22" s="101" t="str">
        <f>_xlfn.XLOOKUP(Table3[[#This Row],[Claim No.]],Table4[Claim No.],Table4[Financial Year],"-")</f>
        <v>-</v>
      </c>
      <c r="D22" s="106"/>
      <c r="E22" s="106"/>
      <c r="F22" s="106"/>
      <c r="G22" s="106"/>
      <c r="H22" s="107"/>
      <c r="I22" s="107"/>
      <c r="J22" s="108"/>
      <c r="K22" s="106"/>
      <c r="L22" s="106"/>
      <c r="M22" s="108"/>
      <c r="N22" s="88">
        <f>Table3[[#This Row],[Rate (£) ]]*Table3[[#This Row],[Quantity ]]</f>
        <v>0</v>
      </c>
      <c r="O22" s="102">
        <f>IFERROR((Table3[[#This Row],[Amount Claimed (£) ]]/Table3[[#This Row],[Total Cost (£) ]]),0)</f>
        <v>0</v>
      </c>
      <c r="P22" s="106"/>
      <c r="Q22" s="110"/>
      <c r="R22" s="112" t="b">
        <v>0</v>
      </c>
    </row>
    <row r="23" spans="2:18" s="142" customFormat="1" x14ac:dyDescent="0.35">
      <c r="B23" s="136" t="s">
        <v>62</v>
      </c>
      <c r="C23" s="137"/>
      <c r="D23" s="138"/>
      <c r="E23" s="138"/>
      <c r="F23" s="138"/>
      <c r="G23" s="138"/>
      <c r="H23" s="138"/>
      <c r="I23" s="138"/>
      <c r="J23" s="138"/>
      <c r="K23" s="138"/>
      <c r="L23" s="138"/>
      <c r="M23" s="139">
        <f>SUBTOTAL(109,Table3[Amount Claimed (£) ])</f>
        <v>0</v>
      </c>
      <c r="N23" s="140"/>
      <c r="O23" s="140"/>
      <c r="P23" s="138"/>
      <c r="Q23" s="141"/>
      <c r="R23" s="141"/>
    </row>
  </sheetData>
  <sheetProtection algorithmName="SHA-512" hashValue="r1/DuUNkv8+71qgWdcsy49cuy9qQMN7rkmDI7ifxTue+c0XXMuIkl8Br/yzHcD3HsQ6xnISpMVOsC2m1Q8z25w==" saltValue="GeGkKEQRRZa0ZPngQUhVxw==" spinCount="100000" sheet="1" objects="1" scenarios="1" sort="0" autoFilter="0"/>
  <mergeCells count="3">
    <mergeCell ref="Q4:R4"/>
    <mergeCell ref="N4:O4"/>
    <mergeCell ref="D4:M4"/>
  </mergeCells>
  <conditionalFormatting sqref="O6:O22">
    <cfRule type="cellIs" dxfId="0" priority="1" operator="greaterThan">
      <formula>1</formula>
    </cfRule>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6C144-3EC8-4BE9-9547-1AFCA8C08945}">
  <sheetPr>
    <tabColor rgb="FF862041"/>
  </sheetPr>
  <dimension ref="B2:D12"/>
  <sheetViews>
    <sheetView showGridLines="0" workbookViewId="0">
      <selection activeCell="D5" sqref="D5"/>
    </sheetView>
  </sheetViews>
  <sheetFormatPr defaultRowHeight="14.5" x14ac:dyDescent="0.35"/>
  <cols>
    <col min="1" max="1" width="3.1796875" customWidth="1"/>
    <col min="2" max="2" width="10" customWidth="1"/>
    <col min="3" max="3" width="13.26953125" customWidth="1"/>
    <col min="4" max="4" width="66.26953125" customWidth="1"/>
  </cols>
  <sheetData>
    <row r="2" spans="2:4" ht="18.5" x14ac:dyDescent="0.45">
      <c r="B2" s="33" t="s">
        <v>95</v>
      </c>
    </row>
    <row r="4" spans="2:4" s="7" customFormat="1" ht="29" x14ac:dyDescent="0.35">
      <c r="B4" s="40" t="s">
        <v>96</v>
      </c>
      <c r="C4" s="40" t="s">
        <v>97</v>
      </c>
      <c r="D4" s="40" t="s">
        <v>98</v>
      </c>
    </row>
    <row r="5" spans="2:4" x14ac:dyDescent="0.35">
      <c r="B5" s="1"/>
      <c r="C5" s="1"/>
      <c r="D5" s="3"/>
    </row>
    <row r="6" spans="2:4" x14ac:dyDescent="0.35">
      <c r="B6" s="1"/>
      <c r="C6" s="1"/>
      <c r="D6" s="3"/>
    </row>
    <row r="7" spans="2:4" x14ac:dyDescent="0.35">
      <c r="B7" s="1"/>
      <c r="C7" s="1"/>
      <c r="D7" s="3"/>
    </row>
    <row r="8" spans="2:4" x14ac:dyDescent="0.35">
      <c r="B8" s="1"/>
      <c r="C8" s="1"/>
      <c r="D8" s="3"/>
    </row>
    <row r="9" spans="2:4" x14ac:dyDescent="0.35">
      <c r="B9" s="1"/>
      <c r="C9" s="1"/>
      <c r="D9" s="3"/>
    </row>
    <row r="10" spans="2:4" x14ac:dyDescent="0.35">
      <c r="B10" s="1"/>
      <c r="C10" s="1"/>
      <c r="D10" s="3"/>
    </row>
    <row r="11" spans="2:4" x14ac:dyDescent="0.35">
      <c r="B11" s="1"/>
      <c r="C11" s="1"/>
      <c r="D11" s="3"/>
    </row>
    <row r="12" spans="2:4" x14ac:dyDescent="0.35">
      <c r="B12" s="1"/>
      <c r="C12" s="1"/>
      <c r="D12" s="3"/>
    </row>
  </sheetData>
  <sheetProtection algorithmName="SHA-512" hashValue="zJFEmu5xQ0AECTaLyLVs0Hpni7b08rKw9Lxarhxfr/IzfUSeAbppiIzCUNgy/SBkQ5GtiangCjtdXqGUjIrq6g==" saltValue="xoJAy0vH2XDTDJLU6QSbyw=="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EB421-0510-4048-BC98-B69DC07DFAAC}">
  <dimension ref="A1:A5"/>
  <sheetViews>
    <sheetView workbookViewId="0">
      <selection activeCell="D12" sqref="D12"/>
    </sheetView>
  </sheetViews>
  <sheetFormatPr defaultRowHeight="14.5" x14ac:dyDescent="0.35"/>
  <cols>
    <col min="1" max="1" width="30" customWidth="1"/>
  </cols>
  <sheetData>
    <row r="1" spans="1:1" x14ac:dyDescent="0.35">
      <c r="A1" s="32" t="s">
        <v>99</v>
      </c>
    </row>
    <row r="2" spans="1:1" x14ac:dyDescent="0.35">
      <c r="A2" t="s">
        <v>100</v>
      </c>
    </row>
    <row r="3" spans="1:1" x14ac:dyDescent="0.35">
      <c r="A3" t="s">
        <v>101</v>
      </c>
    </row>
    <row r="4" spans="1:1" x14ac:dyDescent="0.35">
      <c r="A4" t="s">
        <v>102</v>
      </c>
    </row>
    <row r="5" spans="1:1" x14ac:dyDescent="0.35">
      <c r="A5" t="s">
        <v>103</v>
      </c>
    </row>
  </sheetData>
  <protectedRanges>
    <protectedRange sqref="A2:A5" name="Range1"/>
  </protectedRange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82A11F3328F94EADA5C01CAE1E8303" ma:contentTypeVersion="15" ma:contentTypeDescription="Create a new document." ma:contentTypeScope="" ma:versionID="26e0dcf9f3963f606cfbb8ccc120f535">
  <xsd:schema xmlns:xsd="http://www.w3.org/2001/XMLSchema" xmlns:xs="http://www.w3.org/2001/XMLSchema" xmlns:p="http://schemas.microsoft.com/office/2006/metadata/properties" xmlns:ns2="8380fa06-fcf9-42af-b2e4-52e5ab2273e9" xmlns:ns3="8c0eb733-1c82-4680-97fe-a45799771161" targetNamespace="http://schemas.microsoft.com/office/2006/metadata/properties" ma:root="true" ma:fieldsID="143c0d9d2d3c9fd7a8fc58ed26e75f0d" ns2:_="" ns3:_="">
    <xsd:import namespace="8380fa06-fcf9-42af-b2e4-52e5ab2273e9"/>
    <xsd:import namespace="8c0eb733-1c82-4680-97fe-a4579977116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80fa06-fcf9-42af-b2e4-52e5ab227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eb733-1c82-4680-97fe-a4579977116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e10be9e-db41-43e6-a9ac-02d34de9af0e}" ma:internalName="TaxCatchAll" ma:showField="CatchAllData" ma:web="8c0eb733-1c82-4680-97fe-a457997711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0eb733-1c82-4680-97fe-a45799771161" xsi:nil="true"/>
    <lcf76f155ced4ddcb4097134ff3c332f xmlns="8380fa06-fcf9-42af-b2e4-52e5ab2273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EDFEC8-D78E-4958-9198-C28D952424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80fa06-fcf9-42af-b2e4-52e5ab2273e9"/>
    <ds:schemaRef ds:uri="8c0eb733-1c82-4680-97fe-a45799771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202F80-C23D-4A54-818E-BAAA11FF85A1}">
  <ds:schemaRefs>
    <ds:schemaRef ds:uri="http://schemas.microsoft.com/sharepoint/v3/contenttype/forms"/>
  </ds:schemaRefs>
</ds:datastoreItem>
</file>

<file path=customXml/itemProps3.xml><?xml version="1.0" encoding="utf-8"?>
<ds:datastoreItem xmlns:ds="http://schemas.openxmlformats.org/officeDocument/2006/customXml" ds:itemID="{AD02E424-8610-47D7-9554-AE7BC1C3DCD5}">
  <ds:schemaRefs>
    <ds:schemaRef ds:uri="http://schemas.microsoft.com/office/2006/metadata/properties"/>
    <ds:schemaRef ds:uri="http://schemas.microsoft.com/office/infopath/2007/PartnerControls"/>
    <ds:schemaRef ds:uri="8c0eb733-1c82-4680-97fe-a45799771161"/>
    <ds:schemaRef ds:uri="8380fa06-fcf9-42af-b2e4-52e5ab2273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1 - Personnel Costs</vt:lpstr>
      <vt:lpstr>2 - Non-Personnel Costs</vt:lpstr>
      <vt:lpstr>3 - Summary of Costs</vt:lpstr>
      <vt:lpstr>Claims - Summary (FC use)</vt:lpstr>
      <vt:lpstr>Claims - Invoices (FC use)</vt:lpstr>
      <vt:lpstr>Claims - Timesheets (FC use)</vt:lpstr>
      <vt:lpstr>Version History (FC use only)</vt:lpstr>
      <vt:lpstr>Ref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Clough, Jack</dc:creator>
  <cp:keywords/>
  <dc:description/>
  <cp:lastModifiedBy>Aronson, Gemma</cp:lastModifiedBy>
  <cp:revision/>
  <dcterms:created xsi:type="dcterms:W3CDTF">2022-04-05T14:15:34Z</dcterms:created>
  <dcterms:modified xsi:type="dcterms:W3CDTF">2025-04-11T16:29:17Z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0x0101001682A11F3328F94EADA5C01CAE1E8303</vt:lpwstr>
  </property>
  <property fmtid="{D5CDD505-2E9C-101B-9397-08002B2CF9AE}" pid="3" name="InformationType">
    <vt:lpwstr/>
  </property>
  <property fmtid="{D5CDD505-2E9C-101B-9397-08002B2CF9AE}" pid="4" name="Distribution">
    <vt:lpwstr>9;#External|1104eb68-55d8-494f-b6ba-c5473579de73</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HOSiteType">
    <vt:lpwstr>10;#Work Delivery|388f4f80-46e6-4bcd-8bd1-cea0059da8bd</vt:lpwstr>
  </property>
  <property fmtid="{D5CDD505-2E9C-101B-9397-08002B2CF9AE}" pid="8" name="OrganisationalUnit">
    <vt:lpwstr>8;#Core Defra|026223dd-2e56-4615-868d-7c5bfd566810</vt:lpwstr>
  </property>
  <property fmtid="{D5CDD505-2E9C-101B-9397-08002B2CF9AE}" pid="9" name="MediaServiceImageTags">
    <vt:lpwstr/>
  </property>
  <property fmtid="{D5CDD505-2E9C-101B-9397-08002B2CF9AE}" pid="10" name="MSIP_Label_5ad63538-a7d0-4d63-95ef-ceb71aab01ba_Enabled">
    <vt:lpwstr>true</vt:lpwstr>
  </property>
  <property fmtid="{D5CDD505-2E9C-101B-9397-08002B2CF9AE}" pid="11" name="MSIP_Label_5ad63538-a7d0-4d63-95ef-ceb71aab01ba_SetDate">
    <vt:lpwstr>2024-11-20T13:24:12Z</vt:lpwstr>
  </property>
  <property fmtid="{D5CDD505-2E9C-101B-9397-08002B2CF9AE}" pid="12" name="MSIP_Label_5ad63538-a7d0-4d63-95ef-ceb71aab01ba_Method">
    <vt:lpwstr>Standard</vt:lpwstr>
  </property>
  <property fmtid="{D5CDD505-2E9C-101B-9397-08002B2CF9AE}" pid="13" name="MSIP_Label_5ad63538-a7d0-4d63-95ef-ceb71aab01ba_Name">
    <vt:lpwstr>Official</vt:lpwstr>
  </property>
  <property fmtid="{D5CDD505-2E9C-101B-9397-08002B2CF9AE}" pid="14" name="MSIP_Label_5ad63538-a7d0-4d63-95ef-ceb71aab01ba_SiteId">
    <vt:lpwstr>05c525e9-f9e4-4ca2-8c55-e4740272c3bc</vt:lpwstr>
  </property>
  <property fmtid="{D5CDD505-2E9C-101B-9397-08002B2CF9AE}" pid="15" name="MSIP_Label_5ad63538-a7d0-4d63-95ef-ceb71aab01ba_ActionId">
    <vt:lpwstr>b1776fd4-5479-4694-90a1-f377968e349c</vt:lpwstr>
  </property>
  <property fmtid="{D5CDD505-2E9C-101B-9397-08002B2CF9AE}" pid="16" name="MSIP_Label_5ad63538-a7d0-4d63-95ef-ceb71aab01ba_ContentBits">
    <vt:lpwstr>0</vt:lpwstr>
  </property>
</Properties>
</file>