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jessica_hannington_education_gov_uk/Documents/Documents/Content Improvement/Management accounts/Final/"/>
    </mc:Choice>
  </mc:AlternateContent>
  <xr:revisionPtr revIDLastSave="0" documentId="8_{0DC44DCD-A4CF-4F57-96DD-74901FDCE0D5}" xr6:coauthVersionLast="47" xr6:coauthVersionMax="47" xr10:uidLastSave="{00000000-0000-0000-0000-000000000000}"/>
  <bookViews>
    <workbookView xWindow="-120" yWindow="-120" windowWidth="38640" windowHeight="21120" activeTab="3" xr2:uid="{24ACC484-2122-4F0A-B7F5-B46B1C4EA70A}"/>
  </bookViews>
  <sheets>
    <sheet name="Staff" sheetId="14" r:id="rId1"/>
    <sheet name="Sub-Contractors" sheetId="17" r:id="rId2"/>
    <sheet name="Contribution analysis" sheetId="19" r:id="rId3"/>
    <sheet name="Trading_&amp;_Projects" sheetId="1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9" l="1"/>
  <c r="G17" i="19"/>
  <c r="C17" i="19"/>
  <c r="C22" i="19" s="1"/>
  <c r="B17" i="19"/>
  <c r="B22" i="19" s="1"/>
  <c r="O15" i="17" l="1"/>
  <c r="O16" i="17"/>
  <c r="O14" i="17"/>
  <c r="J16" i="17"/>
  <c r="J15" i="17"/>
  <c r="O8" i="17"/>
  <c r="J8" i="17"/>
  <c r="J7" i="17"/>
  <c r="E16" i="17"/>
  <c r="E15" i="17"/>
  <c r="E8" i="17"/>
  <c r="E7" i="17"/>
  <c r="N23" i="19"/>
  <c r="D22" i="19"/>
  <c r="B14" i="14"/>
  <c r="I17" i="19"/>
  <c r="I18" i="19" s="1"/>
  <c r="M17" i="19"/>
  <c r="M18" i="19" s="1"/>
  <c r="H21" i="19"/>
  <c r="H22" i="19" s="1"/>
  <c r="D21" i="19"/>
  <c r="E21" i="19" s="1"/>
  <c r="L17" i="19"/>
  <c r="L18" i="19" s="1"/>
  <c r="G21" i="19"/>
  <c r="H20" i="18"/>
  <c r="D20" i="18"/>
  <c r="F22" i="18"/>
  <c r="B22" i="18"/>
  <c r="H8" i="18"/>
  <c r="D8" i="18"/>
  <c r="H21" i="18"/>
  <c r="D21" i="18"/>
  <c r="G10" i="18"/>
  <c r="F10" i="18"/>
  <c r="C10" i="18"/>
  <c r="B10" i="18"/>
  <c r="B13" i="18" s="1"/>
  <c r="H9" i="18"/>
  <c r="D9" i="18"/>
  <c r="M17" i="17"/>
  <c r="L17" i="17"/>
  <c r="I17" i="17"/>
  <c r="H17" i="17"/>
  <c r="G17" i="17"/>
  <c r="E17" i="17"/>
  <c r="C17" i="17"/>
  <c r="B17" i="17"/>
  <c r="N16" i="17"/>
  <c r="P16" i="17" s="1"/>
  <c r="I16" i="17"/>
  <c r="D16" i="17"/>
  <c r="N15" i="17"/>
  <c r="I15" i="17"/>
  <c r="D15" i="17"/>
  <c r="D17" i="17" s="1"/>
  <c r="D21" i="17" s="1"/>
  <c r="P14" i="17"/>
  <c r="N14" i="17"/>
  <c r="N17" i="17" s="1"/>
  <c r="N21" i="17" s="1"/>
  <c r="J14" i="17"/>
  <c r="I14" i="17"/>
  <c r="E14" i="17"/>
  <c r="D14" i="17"/>
  <c r="M9" i="17"/>
  <c r="L9" i="17"/>
  <c r="I9" i="17"/>
  <c r="H9" i="17"/>
  <c r="J9" i="17" s="1"/>
  <c r="G9" i="17"/>
  <c r="C9" i="17"/>
  <c r="E9" i="17" s="1"/>
  <c r="B9" i="17"/>
  <c r="N8" i="17"/>
  <c r="P8" i="17" s="1"/>
  <c r="I8" i="17"/>
  <c r="D8" i="17"/>
  <c r="O7" i="17"/>
  <c r="N7" i="17"/>
  <c r="I7" i="17"/>
  <c r="D7" i="17"/>
  <c r="D9" i="17" s="1"/>
  <c r="P6" i="17"/>
  <c r="O6" i="17"/>
  <c r="N6" i="17"/>
  <c r="N9" i="17" s="1"/>
  <c r="J6" i="17"/>
  <c r="I6" i="17"/>
  <c r="E6" i="17"/>
  <c r="D6" i="17"/>
  <c r="L24" i="14"/>
  <c r="N22" i="14"/>
  <c r="N24" i="14" s="1"/>
  <c r="M22" i="14"/>
  <c r="M24" i="14" s="1"/>
  <c r="L22" i="14"/>
  <c r="K22" i="14"/>
  <c r="J22" i="14"/>
  <c r="J24" i="14" s="1"/>
  <c r="I22" i="14"/>
  <c r="I24" i="14" s="1"/>
  <c r="H22" i="14"/>
  <c r="G22" i="14"/>
  <c r="F22" i="14"/>
  <c r="E22" i="14"/>
  <c r="D22" i="14"/>
  <c r="C22" i="14"/>
  <c r="B22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G22" i="19" l="1"/>
  <c r="I22" i="19" s="1"/>
  <c r="N22" i="19" s="1"/>
  <c r="M21" i="19"/>
  <c r="E24" i="14"/>
  <c r="D24" i="14"/>
  <c r="C24" i="14"/>
  <c r="D17" i="19"/>
  <c r="D18" i="19" s="1"/>
  <c r="I21" i="19"/>
  <c r="I24" i="19" s="1"/>
  <c r="L21" i="19"/>
  <c r="H24" i="14"/>
  <c r="J17" i="19"/>
  <c r="B25" i="18"/>
  <c r="B23" i="18"/>
  <c r="O9" i="17"/>
  <c r="C13" i="18"/>
  <c r="C11" i="18"/>
  <c r="D19" i="18"/>
  <c r="D22" i="18" s="1"/>
  <c r="C22" i="18"/>
  <c r="F25" i="18"/>
  <c r="F23" i="18"/>
  <c r="K24" i="14"/>
  <c r="P7" i="17"/>
  <c r="F11" i="18"/>
  <c r="F13" i="18"/>
  <c r="D7" i="18"/>
  <c r="D10" i="18" s="1"/>
  <c r="H19" i="18"/>
  <c r="H22" i="18" s="1"/>
  <c r="G13" i="18"/>
  <c r="G11" i="18"/>
  <c r="H7" i="18"/>
  <c r="H10" i="18" s="1"/>
  <c r="B11" i="18"/>
  <c r="P9" i="17"/>
  <c r="H21" i="17"/>
  <c r="I21" i="17"/>
  <c r="G22" i="18"/>
  <c r="J17" i="17"/>
  <c r="L21" i="17"/>
  <c r="O17" i="17"/>
  <c r="M21" i="17"/>
  <c r="P15" i="17"/>
  <c r="P17" i="17" s="1"/>
  <c r="P21" i="17" s="1"/>
  <c r="G21" i="17"/>
  <c r="F24" i="14"/>
  <c r="B21" i="17"/>
  <c r="G24" i="14"/>
  <c r="C21" i="17"/>
  <c r="I26" i="19" l="1"/>
  <c r="N25" i="19"/>
  <c r="E17" i="19"/>
  <c r="O17" i="19" s="1"/>
  <c r="D26" i="19"/>
  <c r="D24" i="19"/>
  <c r="N24" i="19" s="1"/>
  <c r="N17" i="19"/>
  <c r="N18" i="19" s="1"/>
  <c r="J21" i="19"/>
  <c r="O21" i="19" s="1"/>
  <c r="N21" i="19"/>
  <c r="G25" i="18"/>
  <c r="G23" i="18"/>
  <c r="C23" i="18"/>
  <c r="C25" i="18"/>
  <c r="O21" i="17"/>
  <c r="J21" i="17"/>
  <c r="E21" i="17"/>
  <c r="N26" i="19" l="1"/>
  <c r="B17" i="14"/>
  <c r="B24" i="14" l="1"/>
  <c r="F25" i="14" s="1"/>
  <c r="E25" i="14"/>
  <c r="D25" i="14"/>
  <c r="C25" i="14"/>
  <c r="H25" i="14"/>
  <c r="G25" i="14" l="1"/>
</calcChain>
</file>

<file path=xl/sharedStrings.xml><?xml version="1.0" encoding="utf-8"?>
<sst xmlns="http://schemas.openxmlformats.org/spreadsheetml/2006/main" count="170" uniqueCount="113">
  <si>
    <t>WEATHERBURY COLLEGE</t>
  </si>
  <si>
    <t>Actual</t>
  </si>
  <si>
    <t>Budget</t>
  </si>
  <si>
    <t>Variance</t>
  </si>
  <si>
    <t>Forecast</t>
  </si>
  <si>
    <t>Full year</t>
  </si>
  <si>
    <t>Apprenticeships</t>
  </si>
  <si>
    <t>Other</t>
  </si>
  <si>
    <t>Notes</t>
  </si>
  <si>
    <t>Comments</t>
  </si>
  <si>
    <t>Staff FTE Report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</si>
  <si>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</si>
  <si>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</si>
  <si>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</si>
  <si>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</si>
  <si>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</si>
  <si>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</si>
  <si>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</si>
  <si>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</si>
  <si>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</si>
  <si>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</si>
  <si>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</si>
  <si>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</si>
  <si>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Curriculum Areas</t>
  </si>
  <si>
    <t>Health &amp; social Care</t>
  </si>
  <si>
    <t>Art, Design &amp; Media</t>
  </si>
  <si>
    <t>Business</t>
  </si>
  <si>
    <t>Construction</t>
  </si>
  <si>
    <t>Engineering</t>
  </si>
  <si>
    <t>Sport &amp; Public Services</t>
  </si>
  <si>
    <t>Hair, Beauty, Hospitality &amp; catering</t>
  </si>
  <si>
    <t>Additional Learning Support</t>
  </si>
  <si>
    <t xml:space="preserve">HE </t>
  </si>
  <si>
    <t>International</t>
  </si>
  <si>
    <t>Total Curriculum Staff</t>
  </si>
  <si>
    <t>Catering</t>
  </si>
  <si>
    <t>Nursery</t>
  </si>
  <si>
    <t>Business Support/ Overheads</t>
  </si>
  <si>
    <t xml:space="preserve">Total Actual FTE </t>
  </si>
  <si>
    <t>Variance from budget</t>
  </si>
  <si>
    <t>Vacant posts have been slower to recruit than the plan, which assumed all posts fully occupied.</t>
  </si>
  <si>
    <t>Sub-Contractor summary</t>
  </si>
  <si>
    <t xml:space="preserve">Planned </t>
  </si>
  <si>
    <t>Year to Date</t>
  </si>
  <si>
    <t>Full year forecast</t>
  </si>
  <si>
    <t>Income £'000s</t>
  </si>
  <si>
    <t>Partner Cost £'000s</t>
  </si>
  <si>
    <t>Contribution £'000s</t>
  </si>
  <si>
    <t>% to Partner</t>
  </si>
  <si>
    <t>Variance on Cont. £'000s</t>
  </si>
  <si>
    <t>ASF</t>
  </si>
  <si>
    <t>Partner 1</t>
  </si>
  <si>
    <t>Partner 2</t>
  </si>
  <si>
    <t>Partner 3</t>
  </si>
  <si>
    <t>Total ASF to sub-con</t>
  </si>
  <si>
    <t xml:space="preserve">Total ASF income </t>
  </si>
  <si>
    <t>% of ASF income by S/C</t>
  </si>
  <si>
    <t>Total Apps to sub-con</t>
  </si>
  <si>
    <t xml:space="preserve">Total Apps income </t>
  </si>
  <si>
    <t>% of Apps income by S/C</t>
  </si>
  <si>
    <t>Total all S/C</t>
  </si>
  <si>
    <t>Total College Income</t>
  </si>
  <si>
    <t>% of income from S/C</t>
  </si>
  <si>
    <t>Contribution analysis</t>
  </si>
  <si>
    <t>Direct Cost £'000s</t>
  </si>
  <si>
    <t>Contribution %</t>
  </si>
  <si>
    <t>Health &amp; social care</t>
  </si>
  <si>
    <t>Art, design &amp; media</t>
  </si>
  <si>
    <t>Sport &amp; public services</t>
  </si>
  <si>
    <t>Hair, beauty, hospitality &amp; catering</t>
  </si>
  <si>
    <t>Other operating income</t>
  </si>
  <si>
    <t>Commercial income contribution</t>
  </si>
  <si>
    <t xml:space="preserve">Check </t>
  </si>
  <si>
    <t>Total operating overheads</t>
  </si>
  <si>
    <t>EBITDA surplus/deficit</t>
  </si>
  <si>
    <t>Surplus/deficit</t>
  </si>
  <si>
    <t>Trading Activities and Projects as at 31 January 202X</t>
  </si>
  <si>
    <t>Sales</t>
  </si>
  <si>
    <t>Higher number of children attending</t>
  </si>
  <si>
    <t>Direct Costs- pay</t>
  </si>
  <si>
    <t>Staff overtime costs</t>
  </si>
  <si>
    <t>Direct Costs-  non pay</t>
  </si>
  <si>
    <t>Additional sundry costs for higher number of children</t>
  </si>
  <si>
    <t>Gross Profit</t>
  </si>
  <si>
    <t>GP %</t>
  </si>
  <si>
    <t>Overheads</t>
  </si>
  <si>
    <t>Notional estates cost charge of 2.5% of total running costs</t>
  </si>
  <si>
    <t>Net Profit/(Loss)</t>
  </si>
  <si>
    <t>Increased average spend per customer</t>
  </si>
  <si>
    <t>Staff costs plan expected to be as budget</t>
  </si>
  <si>
    <t>Food cost increases from main suppliers</t>
  </si>
  <si>
    <t>Notional estates cost charge of 4% of total running costs</t>
  </si>
  <si>
    <t xml:space="preserve">Sub-contracted delivery is budgeted at </t>
  </si>
  <si>
    <t xml:space="preserve">£300,000 for the year as a whole, </t>
  </si>
  <si>
    <t>representing under 2% of total delivery</t>
  </si>
  <si>
    <t xml:space="preserve">Delivery to date is marginally behind profile </t>
  </si>
  <si>
    <t xml:space="preserve">but forecast to hit contracted volume by </t>
  </si>
  <si>
    <t>year-end</t>
  </si>
  <si>
    <t xml:space="preserve">Direct costs of subcontracted delivery at </t>
  </si>
  <si>
    <t>£240,000 for the year equate to 80% of</t>
  </si>
  <si>
    <t>the value of the provision</t>
  </si>
  <si>
    <t xml:space="preserve">Engineering and Construction contribution was planned </t>
  </si>
  <si>
    <t>to be lower due to difficulty obtaining specialist staffing</t>
  </si>
  <si>
    <t>leading to higher staff cost (agency staffing)</t>
  </si>
  <si>
    <t xml:space="preserve">Direct contribution is forecast to be £438k lower than </t>
  </si>
  <si>
    <t xml:space="preserve">budget, the biggest factors being underrecruitment in </t>
  </si>
  <si>
    <t>overhead costs of £196k which have offset this position.</t>
  </si>
  <si>
    <t>Business and Sport, with no corresponding staff savings.</t>
  </si>
  <si>
    <t xml:space="preserve">However, there have been savings on </t>
  </si>
  <si>
    <t>Check against I&amp;E</t>
  </si>
  <si>
    <t>Total overheads (incl. net interest and depreciation)</t>
  </si>
  <si>
    <t>Contribution rate %</t>
  </si>
  <si>
    <t>English and maths (ALS)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</si>
</sst>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 &quot;* #,##0.00&quot; &quot;;&quot;-&quot;* #,##0.00&quot; &quot;;&quot; &quot;* &quot;-&quot;#&quot; &quot;;&quot; &quot;@&quot; &quot;"/>
    <numFmt numFmtId="166" formatCode="0.0"/>
    <numFmt numFmtId="167" formatCode="#,##0;\(#,##0\)"/>
  </numFmts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800080"/>
      <name val="Times New Roman"/>
      <family val="1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305496"/>
      <name val="Arial"/>
      <family val="2"/>
    </font>
    <font>
      <b/>
      <u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A20000"/>
      <name val="Arial"/>
      <family val="2"/>
    </font>
    <font>
      <sz val="14"/>
      <color rgb="FF000000"/>
      <name val="Calibri"/>
      <family val="2"/>
    </font>
    <font>
      <b/>
      <u/>
      <sz val="12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9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  <fill>
      <patternFill patternType="solid">
        <fgColor rgb="FFFFF2CC"/>
        <bgColor rgb="FFFFF2CC"/>
      </patternFill>
    </fill>
    <fill>
      <patternFill patternType="solid">
        <fgColor rgb="FFEDEDED"/>
        <bgColor rgb="FFEDEDED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rgb="FFD9E1F2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E1F2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09">
    <xf numFmtId="0" fontId="0" fillId="0" borderId="0" xfId="0"/>
    <xf numFmtId="0" fontId="0" fillId="0" borderId="7" xfId="0" applyBorder="1"/>
    <xf numFmtId="0" fontId="0" fillId="0" borderId="6" xfId="0" applyBorder="1"/>
    <xf numFmtId="0" fontId="0" fillId="3" borderId="0" xfId="0" applyFill="1"/>
    <xf numFmtId="0" fontId="6" fillId="0" borderId="0" xfId="0" applyFont="1"/>
    <xf numFmtId="0" fontId="0" fillId="3" borderId="17" xfId="0" applyFill="1" applyBorder="1"/>
    <xf numFmtId="3" fontId="6" fillId="0" borderId="0" xfId="0" applyNumberFormat="1" applyFont="1"/>
    <xf numFmtId="0" fontId="0" fillId="3" borderId="6" xfId="0" applyFill="1" applyBorder="1"/>
    <xf numFmtId="0" fontId="6" fillId="0" borderId="9" xfId="0" applyFont="1" applyBorder="1"/>
    <xf numFmtId="0" fontId="5" fillId="0" borderId="28" xfId="0" applyFont="1" applyBorder="1"/>
    <xf numFmtId="0" fontId="4" fillId="3" borderId="18" xfId="0" applyFont="1" applyFill="1" applyBorder="1" applyAlignment="1">
      <alignment horizontal="center"/>
    </xf>
    <xf numFmtId="0" fontId="3" fillId="3" borderId="17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5" fillId="0" borderId="0" xfId="0" applyFont="1"/>
    <xf numFmtId="0" fontId="0" fillId="0" borderId="17" xfId="0" applyBorder="1"/>
    <xf numFmtId="166" fontId="9" fillId="5" borderId="17" xfId="0" applyNumberFormat="1" applyFont="1" applyFill="1" applyBorder="1"/>
    <xf numFmtId="166" fontId="9" fillId="0" borderId="6" xfId="0" applyNumberFormat="1" applyFont="1" applyBorder="1"/>
    <xf numFmtId="166" fontId="9" fillId="0" borderId="0" xfId="0" applyNumberFormat="1" applyFont="1"/>
    <xf numFmtId="166" fontId="9" fillId="0" borderId="7" xfId="0" applyNumberFormat="1" applyFont="1" applyBorder="1"/>
    <xf numFmtId="166" fontId="8" fillId="5" borderId="30" xfId="0" applyNumberFormat="1" applyFont="1" applyFill="1" applyBorder="1"/>
    <xf numFmtId="166" fontId="8" fillId="0" borderId="31" xfId="0" applyNumberFormat="1" applyFont="1" applyBorder="1"/>
    <xf numFmtId="166" fontId="8" fillId="0" borderId="28" xfId="0" applyNumberFormat="1" applyFont="1" applyBorder="1"/>
    <xf numFmtId="166" fontId="8" fillId="0" borderId="29" xfId="0" applyNumberFormat="1" applyFont="1" applyBorder="1"/>
    <xf numFmtId="166" fontId="9" fillId="0" borderId="17" xfId="0" applyNumberFormat="1" applyFont="1" applyBorder="1"/>
    <xf numFmtId="0" fontId="5" fillId="3" borderId="0" xfId="0" applyFont="1" applyFill="1"/>
    <xf numFmtId="166" fontId="9" fillId="3" borderId="17" xfId="0" applyNumberFormat="1" applyFont="1" applyFill="1" applyBorder="1"/>
    <xf numFmtId="0" fontId="6" fillId="0" borderId="4" xfId="0" applyFont="1" applyBorder="1"/>
    <xf numFmtId="0" fontId="6" fillId="0" borderId="17" xfId="0" applyFont="1" applyBorder="1"/>
    <xf numFmtId="0" fontId="6" fillId="0" borderId="10" xfId="0" applyFont="1" applyBorder="1"/>
    <xf numFmtId="9" fontId="10" fillId="0" borderId="10" xfId="2" applyFont="1" applyBorder="1"/>
    <xf numFmtId="0" fontId="5" fillId="0" borderId="14" xfId="0" applyFont="1" applyBorder="1"/>
    <xf numFmtId="9" fontId="10" fillId="0" borderId="32" xfId="2" applyFont="1" applyBorder="1"/>
    <xf numFmtId="9" fontId="10" fillId="0" borderId="28" xfId="2" applyFont="1" applyBorder="1"/>
    <xf numFmtId="0" fontId="5" fillId="6" borderId="1" xfId="0" applyFont="1" applyFill="1" applyBorder="1"/>
    <xf numFmtId="0" fontId="6" fillId="4" borderId="10" xfId="0" applyFont="1" applyFill="1" applyBorder="1"/>
    <xf numFmtId="0" fontId="6" fillId="4" borderId="19" xfId="0" applyFont="1" applyFill="1" applyBorder="1"/>
    <xf numFmtId="0" fontId="6" fillId="4" borderId="20" xfId="0" applyFont="1" applyFill="1" applyBorder="1"/>
    <xf numFmtId="0" fontId="5" fillId="0" borderId="15" xfId="0" applyFont="1" applyBorder="1"/>
    <xf numFmtId="9" fontId="10" fillId="0" borderId="16" xfId="2" applyFont="1" applyBorder="1"/>
    <xf numFmtId="0" fontId="6" fillId="0" borderId="15" xfId="0" applyFont="1" applyBorder="1"/>
    <xf numFmtId="9" fontId="10" fillId="0" borderId="15" xfId="2" applyFont="1" applyBorder="1"/>
    <xf numFmtId="0" fontId="6" fillId="4" borderId="4" xfId="0" applyFont="1" applyFill="1" applyBorder="1"/>
    <xf numFmtId="0" fontId="6" fillId="4" borderId="5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30" xfId="0" applyFont="1" applyBorder="1"/>
    <xf numFmtId="1" fontId="6" fillId="0" borderId="17" xfId="0" applyNumberFormat="1" applyFont="1" applyBorder="1"/>
    <xf numFmtId="1" fontId="5" fillId="0" borderId="11" xfId="0" applyNumberFormat="1" applyFont="1" applyBorder="1"/>
    <xf numFmtId="0" fontId="6" fillId="0" borderId="13" xfId="0" applyFont="1" applyBorder="1"/>
    <xf numFmtId="0" fontId="6" fillId="0" borderId="20" xfId="0" applyFont="1" applyBorder="1"/>
    <xf numFmtId="0" fontId="6" fillId="0" borderId="14" xfId="0" applyFont="1" applyBorder="1"/>
    <xf numFmtId="0" fontId="6" fillId="0" borderId="16" xfId="0" applyFont="1" applyBorder="1"/>
    <xf numFmtId="1" fontId="6" fillId="0" borderId="10" xfId="0" applyNumberFormat="1" applyFont="1" applyBorder="1"/>
    <xf numFmtId="9" fontId="10" fillId="0" borderId="0" xfId="2" applyFont="1" applyBorder="1"/>
    <xf numFmtId="9" fontId="10" fillId="0" borderId="19" xfId="2" applyFont="1" applyBorder="1"/>
    <xf numFmtId="0" fontId="5" fillId="0" borderId="17" xfId="0" applyFont="1" applyBorder="1"/>
    <xf numFmtId="0" fontId="5" fillId="0" borderId="40" xfId="0" applyFont="1" applyBorder="1"/>
    <xf numFmtId="9" fontId="10" fillId="0" borderId="40" xfId="2" applyFont="1" applyBorder="1"/>
    <xf numFmtId="0" fontId="6" fillId="0" borderId="18" xfId="0" applyFont="1" applyBorder="1"/>
    <xf numFmtId="0" fontId="6" fillId="0" borderId="19" xfId="0" applyFont="1" applyBorder="1"/>
    <xf numFmtId="0" fontId="5" fillId="0" borderId="26" xfId="0" applyFont="1" applyBorder="1"/>
    <xf numFmtId="1" fontId="6" fillId="0" borderId="18" xfId="0" applyNumberFormat="1" applyFont="1" applyBorder="1"/>
    <xf numFmtId="1" fontId="6" fillId="0" borderId="19" xfId="0" applyNumberFormat="1" applyFont="1" applyBorder="1"/>
    <xf numFmtId="1" fontId="5" fillId="0" borderId="2" xfId="0" applyNumberFormat="1" applyFont="1" applyBorder="1"/>
    <xf numFmtId="9" fontId="13" fillId="0" borderId="17" xfId="2" applyFont="1" applyBorder="1"/>
    <xf numFmtId="166" fontId="8" fillId="3" borderId="6" xfId="0" applyNumberFormat="1" applyFont="1" applyFill="1" applyBorder="1"/>
    <xf numFmtId="166" fontId="8" fillId="3" borderId="0" xfId="0" applyNumberFormat="1" applyFont="1" applyFill="1"/>
    <xf numFmtId="166" fontId="8" fillId="3" borderId="7" xfId="0" applyNumberFormat="1" applyFont="1" applyFill="1" applyBorder="1"/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10" xfId="0" applyFont="1" applyBorder="1" applyAlignment="1">
      <alignment horizontal="right" wrapText="1"/>
    </xf>
    <xf numFmtId="0" fontId="4" fillId="3" borderId="23" xfId="0" applyFont="1" applyFill="1" applyBorder="1" applyAlignment="1">
      <alignment horizontal="right"/>
    </xf>
    <xf numFmtId="0" fontId="4" fillId="3" borderId="24" xfId="0" applyFont="1" applyFill="1" applyBorder="1" applyAlignment="1">
      <alignment horizontal="right"/>
    </xf>
    <xf numFmtId="0" fontId="4" fillId="3" borderId="25" xfId="0" applyFont="1" applyFill="1" applyBorder="1" applyAlignment="1">
      <alignment horizontal="right"/>
    </xf>
    <xf numFmtId="0" fontId="6" fillId="0" borderId="49" xfId="0" applyFont="1" applyBorder="1"/>
    <xf numFmtId="0" fontId="6" fillId="0" borderId="0" xfId="0" applyFont="1" applyAlignment="1">
      <alignment wrapText="1"/>
    </xf>
    <xf numFmtId="0" fontId="5" fillId="0" borderId="50" xfId="0" applyFont="1" applyBorder="1" applyAlignment="1">
      <alignment horizontal="right" wrapText="1"/>
    </xf>
    <xf numFmtId="0" fontId="5" fillId="0" borderId="49" xfId="0" applyFont="1" applyBorder="1"/>
    <xf numFmtId="0" fontId="6" fillId="0" borderId="50" xfId="0" applyFont="1" applyBorder="1"/>
    <xf numFmtId="0" fontId="6" fillId="0" borderId="52" xfId="0" applyFont="1" applyBorder="1"/>
    <xf numFmtId="0" fontId="5" fillId="0" borderId="53" xfId="0" applyFont="1" applyBorder="1"/>
    <xf numFmtId="0" fontId="6" fillId="4" borderId="0" xfId="0" applyFont="1" applyFill="1"/>
    <xf numFmtId="0" fontId="6" fillId="4" borderId="50" xfId="0" applyFont="1" applyFill="1" applyBorder="1"/>
    <xf numFmtId="0" fontId="5" fillId="0" borderId="54" xfId="0" applyFont="1" applyBorder="1"/>
    <xf numFmtId="0" fontId="6" fillId="4" borderId="52" xfId="0" applyFont="1" applyFill="1" applyBorder="1"/>
    <xf numFmtId="0" fontId="5" fillId="0" borderId="55" xfId="0" applyFont="1" applyBorder="1"/>
    <xf numFmtId="0" fontId="5" fillId="0" borderId="51" xfId="0" applyFont="1" applyBorder="1"/>
    <xf numFmtId="0" fontId="5" fillId="0" borderId="56" xfId="0" applyFont="1" applyBorder="1"/>
    <xf numFmtId="0" fontId="6" fillId="4" borderId="57" xfId="0" applyFont="1" applyFill="1" applyBorder="1"/>
    <xf numFmtId="0" fontId="6" fillId="4" borderId="7" xfId="0" applyFont="1" applyFill="1" applyBorder="1"/>
    <xf numFmtId="0" fontId="5" fillId="0" borderId="46" xfId="0" applyFont="1" applyBorder="1"/>
    <xf numFmtId="0" fontId="6" fillId="0" borderId="61" xfId="0" applyFont="1" applyBorder="1"/>
    <xf numFmtId="0" fontId="6" fillId="0" borderId="61" xfId="0" applyFont="1" applyBorder="1" applyAlignment="1">
      <alignment horizontal="left" wrapText="1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0" fillId="0" borderId="49" xfId="0" applyBorder="1"/>
    <xf numFmtId="0" fontId="0" fillId="0" borderId="50" xfId="0" applyBorder="1"/>
    <xf numFmtId="0" fontId="6" fillId="0" borderId="59" xfId="0" applyFont="1" applyBorder="1" applyAlignment="1">
      <alignment vertical="center" readingOrder="1"/>
    </xf>
    <xf numFmtId="0" fontId="6" fillId="0" borderId="59" xfId="0" applyFont="1" applyBorder="1"/>
    <xf numFmtId="0" fontId="6" fillId="0" borderId="63" xfId="0" applyFont="1" applyBorder="1"/>
    <xf numFmtId="0" fontId="6" fillId="0" borderId="64" xfId="0" applyFont="1" applyBorder="1"/>
    <xf numFmtId="0" fontId="6" fillId="0" borderId="1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9" borderId="0" xfId="0" applyFont="1" applyFill="1" applyAlignment="1">
      <alignment horizontal="right"/>
    </xf>
    <xf numFmtId="0" fontId="6" fillId="0" borderId="10" xfId="0" applyFont="1" applyBorder="1" applyAlignment="1">
      <alignment horizontal="right"/>
    </xf>
    <xf numFmtId="3" fontId="6" fillId="0" borderId="17" xfId="0" applyNumberFormat="1" applyFont="1" applyBorder="1"/>
    <xf numFmtId="3" fontId="6" fillId="9" borderId="0" xfId="0" applyNumberFormat="1" applyFont="1" applyFill="1"/>
    <xf numFmtId="9" fontId="6" fillId="0" borderId="10" xfId="0" applyNumberFormat="1" applyFont="1" applyBorder="1"/>
    <xf numFmtId="167" fontId="6" fillId="0" borderId="17" xfId="0" applyNumberFormat="1" applyFont="1" applyBorder="1"/>
    <xf numFmtId="167" fontId="6" fillId="0" borderId="0" xfId="0" applyNumberFormat="1" applyFont="1"/>
    <xf numFmtId="167" fontId="6" fillId="10" borderId="0" xfId="0" applyNumberFormat="1" applyFont="1" applyFill="1"/>
    <xf numFmtId="3" fontId="6" fillId="0" borderId="18" xfId="0" applyNumberFormat="1" applyFont="1" applyBorder="1"/>
    <xf numFmtId="3" fontId="5" fillId="0" borderId="30" xfId="0" applyNumberFormat="1" applyFont="1" applyBorder="1"/>
    <xf numFmtId="3" fontId="5" fillId="0" borderId="28" xfId="0" applyNumberFormat="1" applyFont="1" applyBorder="1"/>
    <xf numFmtId="3" fontId="5" fillId="9" borderId="28" xfId="0" applyNumberFormat="1" applyFont="1" applyFill="1" applyBorder="1"/>
    <xf numFmtId="167" fontId="5" fillId="0" borderId="30" xfId="0" applyNumberFormat="1" applyFont="1" applyBorder="1"/>
    <xf numFmtId="167" fontId="5" fillId="0" borderId="28" xfId="0" applyNumberFormat="1" applyFont="1" applyBorder="1"/>
    <xf numFmtId="167" fontId="5" fillId="9" borderId="28" xfId="0" applyNumberFormat="1" applyFont="1" applyFill="1" applyBorder="1"/>
    <xf numFmtId="0" fontId="5" fillId="11" borderId="28" xfId="0" applyFont="1" applyFill="1" applyBorder="1"/>
    <xf numFmtId="0" fontId="6" fillId="7" borderId="3" xfId="0" applyFont="1" applyFill="1" applyBorder="1"/>
    <xf numFmtId="0" fontId="6" fillId="8" borderId="41" xfId="0" applyFont="1" applyFill="1" applyBorder="1"/>
    <xf numFmtId="167" fontId="6" fillId="10" borderId="39" xfId="0" applyNumberFormat="1" applyFont="1" applyFill="1" applyBorder="1"/>
    <xf numFmtId="3" fontId="6" fillId="0" borderId="5" xfId="0" applyNumberFormat="1" applyFont="1" applyBorder="1"/>
    <xf numFmtId="0" fontId="6" fillId="7" borderId="33" xfId="0" applyFont="1" applyFill="1" applyBorder="1"/>
    <xf numFmtId="0" fontId="6" fillId="8" borderId="34" xfId="0" applyFont="1" applyFill="1" applyBorder="1"/>
    <xf numFmtId="3" fontId="6" fillId="8" borderId="37" xfId="0" applyNumberFormat="1" applyFont="1" applyFill="1" applyBorder="1"/>
    <xf numFmtId="0" fontId="6" fillId="7" borderId="6" xfId="0" applyFont="1" applyFill="1" applyBorder="1"/>
    <xf numFmtId="0" fontId="6" fillId="8" borderId="36" xfId="0" applyFont="1" applyFill="1" applyBorder="1"/>
    <xf numFmtId="3" fontId="6" fillId="10" borderId="0" xfId="0" applyNumberFormat="1" applyFont="1" applyFill="1"/>
    <xf numFmtId="3" fontId="6" fillId="8" borderId="42" xfId="0" applyNumberFormat="1" applyFont="1" applyFill="1" applyBorder="1"/>
    <xf numFmtId="0" fontId="6" fillId="7" borderId="35" xfId="0" applyFont="1" applyFill="1" applyBorder="1"/>
    <xf numFmtId="3" fontId="6" fillId="8" borderId="38" xfId="0" applyNumberFormat="1" applyFont="1" applyFill="1" applyBorder="1"/>
    <xf numFmtId="167" fontId="6" fillId="10" borderId="38" xfId="0" applyNumberFormat="1" applyFont="1" applyFill="1" applyBorder="1"/>
    <xf numFmtId="0" fontId="5" fillId="7" borderId="6" xfId="0" applyFont="1" applyFill="1" applyBorder="1"/>
    <xf numFmtId="167" fontId="5" fillId="10" borderId="38" xfId="0" applyNumberFormat="1" applyFont="1" applyFill="1" applyBorder="1"/>
    <xf numFmtId="0" fontId="5" fillId="7" borderId="35" xfId="0" applyFont="1" applyFill="1" applyBorder="1"/>
    <xf numFmtId="0" fontId="5" fillId="9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36" xfId="0" applyFont="1" applyBorder="1"/>
    <xf numFmtId="0" fontId="6" fillId="0" borderId="38" xfId="0" applyFont="1" applyBorder="1"/>
    <xf numFmtId="0" fontId="7" fillId="3" borderId="18" xfId="0" applyFont="1" applyFill="1" applyBorder="1"/>
    <xf numFmtId="0" fontId="4" fillId="3" borderId="22" xfId="0" applyFont="1" applyFill="1" applyBorder="1" applyAlignment="1">
      <alignment horizontal="right"/>
    </xf>
    <xf numFmtId="0" fontId="4" fillId="3" borderId="19" xfId="0" applyFont="1" applyFill="1" applyBorder="1" applyAlignment="1">
      <alignment horizontal="right"/>
    </xf>
    <xf numFmtId="0" fontId="4" fillId="3" borderId="27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165" fontId="6" fillId="0" borderId="0" xfId="1" applyFont="1"/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left" wrapText="1"/>
    </xf>
    <xf numFmtId="0" fontId="6" fillId="0" borderId="46" xfId="0" applyFont="1" applyBorder="1"/>
    <xf numFmtId="0" fontId="6" fillId="0" borderId="49" xfId="0" applyFont="1" applyBorder="1" applyAlignment="1">
      <alignment vertical="center" readingOrder="1"/>
    </xf>
    <xf numFmtId="0" fontId="6" fillId="0" borderId="49" xfId="0" applyFont="1" applyBorder="1" applyAlignment="1">
      <alignment horizontal="left" vertical="center" indent="2" readingOrder="1"/>
    </xf>
    <xf numFmtId="0" fontId="6" fillId="0" borderId="63" xfId="0" applyFont="1" applyBorder="1" applyAlignment="1">
      <alignment horizontal="left" vertical="center" indent="2" readingOrder="1"/>
    </xf>
    <xf numFmtId="0" fontId="6" fillId="0" borderId="46" xfId="0" applyFont="1" applyBorder="1" applyAlignment="1">
      <alignment horizontal="left"/>
    </xf>
    <xf numFmtId="0" fontId="6" fillId="0" borderId="46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5" fillId="3" borderId="23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right"/>
    </xf>
    <xf numFmtId="0" fontId="5" fillId="3" borderId="25" xfId="0" applyFont="1" applyFill="1" applyBorder="1" applyAlignment="1">
      <alignment horizontal="right"/>
    </xf>
    <xf numFmtId="0" fontId="11" fillId="0" borderId="49" xfId="0" applyFont="1" applyBorder="1"/>
    <xf numFmtId="0" fontId="7" fillId="0" borderId="49" xfId="0" applyFont="1" applyBorder="1"/>
    <xf numFmtId="0" fontId="7" fillId="3" borderId="0" xfId="0" applyFont="1" applyFill="1"/>
    <xf numFmtId="0" fontId="7" fillId="0" borderId="50" xfId="0" applyFont="1" applyBorder="1"/>
    <xf numFmtId="0" fontId="4" fillId="3" borderId="66" xfId="0" applyFont="1" applyFill="1" applyBorder="1" applyAlignment="1">
      <alignment horizontal="center"/>
    </xf>
    <xf numFmtId="0" fontId="0" fillId="0" borderId="67" xfId="0" applyBorder="1"/>
    <xf numFmtId="0" fontId="6" fillId="0" borderId="65" xfId="0" applyFont="1" applyBorder="1"/>
    <xf numFmtId="1" fontId="6" fillId="0" borderId="0" xfId="0" applyNumberFormat="1" applyFont="1"/>
    <xf numFmtId="0" fontId="15" fillId="0" borderId="49" xfId="0" applyFont="1" applyBorder="1"/>
    <xf numFmtId="0" fontId="6" fillId="3" borderId="0" xfId="0" applyFont="1" applyFill="1"/>
    <xf numFmtId="0" fontId="5" fillId="3" borderId="66" xfId="0" applyFont="1" applyFill="1" applyBorder="1" applyAlignment="1">
      <alignment horizontal="center"/>
    </xf>
    <xf numFmtId="0" fontId="6" fillId="0" borderId="67" xfId="0" applyFont="1" applyBorder="1"/>
    <xf numFmtId="0" fontId="5" fillId="0" borderId="63" xfId="0" applyFont="1" applyBorder="1"/>
    <xf numFmtId="1" fontId="5" fillId="0" borderId="60" xfId="0" applyNumberFormat="1" applyFont="1" applyBorder="1"/>
    <xf numFmtId="0" fontId="6" fillId="0" borderId="58" xfId="0" applyFont="1" applyBorder="1"/>
    <xf numFmtId="0" fontId="16" fillId="0" borderId="0" xfId="0" applyFont="1"/>
    <xf numFmtId="3" fontId="16" fillId="0" borderId="0" xfId="0" applyNumberFormat="1" applyFont="1"/>
    <xf numFmtId="9" fontId="17" fillId="6" borderId="2" xfId="2" applyFont="1" applyFill="1" applyBorder="1"/>
    <xf numFmtId="164" fontId="17" fillId="6" borderId="8" xfId="2" applyNumberFormat="1" applyFont="1" applyFill="1" applyBorder="1"/>
    <xf numFmtId="164" fontId="17" fillId="6" borderId="2" xfId="2" applyNumberFormat="1" applyFont="1" applyFill="1" applyBorder="1"/>
    <xf numFmtId="3" fontId="5" fillId="6" borderId="1" xfId="0" applyNumberFormat="1" applyFont="1" applyFill="1" applyBorder="1"/>
    <xf numFmtId="0" fontId="8" fillId="0" borderId="0" xfId="0" applyFont="1"/>
    <xf numFmtId="0" fontId="3" fillId="3" borderId="11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4" fillId="4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6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</cellXfs>
  <cellStyles count="4">
    <cellStyle name="Bad 2" xfId="3" xr:uid="{18CF4B0B-0450-4979-9934-DE52C1D3FB5C}"/>
    <cellStyle name="Comma" xfId="1" builtinId="3" customBuiltin="1"/>
    <cellStyle name="Normal" xfId="0" builtinId="0" customBuiltin="1"/>
    <cellStyle name="Per cent" xfId="2" builtinId="5" customBuiltin="1"/>
  </cellStyles>
  <dxfs count="1"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CF1FB-6084-49F3-BA38-2E233A0EB9FF}">
  <sheetPr>
    <pageSetUpPr fitToPage="1"/>
  </sheetPr>
  <dimension ref="A1:N26"/>
  <sheetViews>
    <sheetView workbookViewId="0">
      <selection sqref="A1:N1"/>
    </sheetView>
  </sheetViews>
  <sheetFormatPr defaultRowHeight="15" x14ac:dyDescent="0.25"/>
  <cols>
    <col min="1" max="1" width="43.42578125" customWidth="1"/>
    <col min="2" max="2" width="12" customWidth="1"/>
  </cols>
  <sheetData>
    <row r="1" spans="1:14" ht="21" thickBot="1" x14ac:dyDescent="0.3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ht="20.25" x14ac:dyDescent="0.3">
      <c r="A2" s="11" t="s">
        <v>10</v>
      </c>
      <c r="B2" s="5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5"/>
      <c r="B3" s="5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15"/>
    </row>
    <row r="4" spans="1:14" ht="18" x14ac:dyDescent="0.25">
      <c r="A4" s="147"/>
      <c r="B4" s="10" t="s">
        <v>2</v>
      </c>
      <c r="C4" s="148" t="s">
        <v>11</v>
      </c>
      <c r="D4" s="149" t="s">
        <v>12</v>
      </c>
      <c r="E4" s="149" t="s">
        <v>13</v>
      </c>
      <c r="F4" s="149" t="s">
        <v>14</v>
      </c>
      <c r="G4" s="149" t="s">
        <v>15</v>
      </c>
      <c r="H4" s="149" t="s">
        <v>16</v>
      </c>
      <c r="I4" s="149" t="s">
        <v>17</v>
      </c>
      <c r="J4" s="149" t="s">
        <v>18</v>
      </c>
      <c r="K4" s="149" t="s">
        <v>19</v>
      </c>
      <c r="L4" s="149" t="s">
        <v>20</v>
      </c>
      <c r="M4" s="149" t="s">
        <v>21</v>
      </c>
      <c r="N4" s="150" t="s">
        <v>22</v>
      </c>
    </row>
    <row r="5" spans="1:14" ht="15.75" x14ac:dyDescent="0.25">
      <c r="A5" s="16" t="s">
        <v>23</v>
      </c>
      <c r="B5" s="17"/>
      <c r="C5" s="2"/>
      <c r="N5" s="1"/>
    </row>
    <row r="6" spans="1:14" ht="15.75" x14ac:dyDescent="0.25">
      <c r="A6" s="4" t="s">
        <v>24</v>
      </c>
      <c r="B6" s="18">
        <v>11</v>
      </c>
      <c r="C6" s="19">
        <v>10.199999999999999</v>
      </c>
      <c r="D6" s="20">
        <v>11.1</v>
      </c>
      <c r="E6" s="20">
        <v>10.7</v>
      </c>
      <c r="F6" s="20">
        <v>10.7</v>
      </c>
      <c r="G6" s="20">
        <v>10.7</v>
      </c>
      <c r="H6" s="20">
        <v>10.7</v>
      </c>
      <c r="I6" s="20"/>
      <c r="J6" s="20"/>
      <c r="K6" s="20"/>
      <c r="L6" s="20"/>
      <c r="M6" s="20"/>
      <c r="N6" s="21"/>
    </row>
    <row r="7" spans="1:14" ht="15.75" x14ac:dyDescent="0.25">
      <c r="A7" s="4" t="s">
        <v>25</v>
      </c>
      <c r="B7" s="18">
        <v>13.6</v>
      </c>
      <c r="C7" s="19">
        <v>14.6</v>
      </c>
      <c r="D7" s="20">
        <v>13.6</v>
      </c>
      <c r="E7" s="20">
        <v>13.6</v>
      </c>
      <c r="F7" s="20">
        <v>13.6</v>
      </c>
      <c r="G7" s="20">
        <v>13.6</v>
      </c>
      <c r="H7" s="20">
        <v>13.6</v>
      </c>
      <c r="I7" s="20"/>
      <c r="J7" s="20"/>
      <c r="K7" s="20"/>
      <c r="L7" s="20"/>
      <c r="M7" s="20"/>
      <c r="N7" s="21"/>
    </row>
    <row r="8" spans="1:14" ht="15.75" x14ac:dyDescent="0.25">
      <c r="A8" s="4" t="s">
        <v>26</v>
      </c>
      <c r="B8" s="18">
        <v>26</v>
      </c>
      <c r="C8" s="19">
        <v>25.2</v>
      </c>
      <c r="D8" s="20">
        <v>27.5</v>
      </c>
      <c r="E8" s="20">
        <v>27</v>
      </c>
      <c r="F8" s="20">
        <v>28</v>
      </c>
      <c r="G8" s="20">
        <v>28</v>
      </c>
      <c r="H8" s="20">
        <v>27</v>
      </c>
      <c r="I8" s="20"/>
      <c r="J8" s="20"/>
      <c r="K8" s="20"/>
      <c r="L8" s="20"/>
      <c r="M8" s="20"/>
      <c r="N8" s="21"/>
    </row>
    <row r="9" spans="1:14" ht="15.75" x14ac:dyDescent="0.25">
      <c r="A9" s="4" t="s">
        <v>27</v>
      </c>
      <c r="B9" s="18">
        <v>21.4</v>
      </c>
      <c r="C9" s="19">
        <v>22.1</v>
      </c>
      <c r="D9" s="20">
        <v>21.5</v>
      </c>
      <c r="E9" s="20">
        <v>22</v>
      </c>
      <c r="F9" s="20">
        <v>22.8</v>
      </c>
      <c r="G9" s="20">
        <v>21.8</v>
      </c>
      <c r="H9" s="20">
        <v>21.8</v>
      </c>
      <c r="I9" s="20"/>
      <c r="J9" s="20"/>
      <c r="K9" s="20"/>
      <c r="L9" s="20"/>
      <c r="M9" s="20"/>
      <c r="N9" s="21"/>
    </row>
    <row r="10" spans="1:14" ht="15.75" x14ac:dyDescent="0.25">
      <c r="A10" s="4" t="s">
        <v>28</v>
      </c>
      <c r="B10" s="18">
        <v>15</v>
      </c>
      <c r="C10" s="19">
        <v>13.5</v>
      </c>
      <c r="D10" s="20">
        <v>14.5</v>
      </c>
      <c r="E10" s="20">
        <v>14.5</v>
      </c>
      <c r="F10" s="20">
        <v>14.5</v>
      </c>
      <c r="G10" s="20">
        <v>14.5</v>
      </c>
      <c r="H10" s="20">
        <v>14.5</v>
      </c>
      <c r="I10" s="20"/>
      <c r="J10" s="20"/>
      <c r="K10" s="20"/>
      <c r="L10" s="20"/>
      <c r="M10" s="20"/>
      <c r="N10" s="21"/>
    </row>
    <row r="11" spans="1:14" ht="15.75" x14ac:dyDescent="0.25">
      <c r="A11" s="4" t="s">
        <v>29</v>
      </c>
      <c r="B11" s="18">
        <v>18.399999999999999</v>
      </c>
      <c r="C11" s="19">
        <v>18.8</v>
      </c>
      <c r="D11" s="20">
        <v>18</v>
      </c>
      <c r="E11" s="20">
        <v>18</v>
      </c>
      <c r="F11" s="20">
        <v>18</v>
      </c>
      <c r="G11" s="20">
        <v>18</v>
      </c>
      <c r="H11" s="20">
        <v>18</v>
      </c>
      <c r="I11" s="20"/>
      <c r="J11" s="20"/>
      <c r="K11" s="20"/>
      <c r="L11" s="20"/>
      <c r="M11" s="20"/>
      <c r="N11" s="21"/>
    </row>
    <row r="12" spans="1:14" ht="15.75" x14ac:dyDescent="0.25">
      <c r="A12" s="4" t="s">
        <v>30</v>
      </c>
      <c r="B12" s="18">
        <v>19.2</v>
      </c>
      <c r="C12" s="19">
        <v>17</v>
      </c>
      <c r="D12" s="20">
        <v>17</v>
      </c>
      <c r="E12" s="20">
        <v>17</v>
      </c>
      <c r="F12" s="20">
        <v>17</v>
      </c>
      <c r="G12" s="20">
        <v>17</v>
      </c>
      <c r="H12" s="20">
        <v>17</v>
      </c>
      <c r="I12" s="20"/>
      <c r="J12" s="20"/>
      <c r="K12" s="20"/>
      <c r="L12" s="20"/>
      <c r="M12" s="20"/>
      <c r="N12" s="21"/>
    </row>
    <row r="13" spans="1:14" ht="15.75" x14ac:dyDescent="0.25">
      <c r="A13" s="4" t="s">
        <v>31</v>
      </c>
      <c r="B13" s="18">
        <v>20.5</v>
      </c>
      <c r="C13" s="19">
        <v>22.7</v>
      </c>
      <c r="D13" s="20">
        <v>22.3</v>
      </c>
      <c r="E13" s="20">
        <v>21.9</v>
      </c>
      <c r="F13" s="20">
        <v>21.9</v>
      </c>
      <c r="G13" s="20">
        <v>21.2</v>
      </c>
      <c r="H13" s="20">
        <v>21</v>
      </c>
      <c r="I13" s="20"/>
      <c r="J13" s="20"/>
      <c r="K13" s="20"/>
      <c r="L13" s="20"/>
      <c r="M13" s="20"/>
      <c r="N13" s="21"/>
    </row>
    <row r="14" spans="1:14" ht="15.75" x14ac:dyDescent="0.25">
      <c r="A14" s="4" t="s">
        <v>32</v>
      </c>
      <c r="B14" s="18">
        <f>8%*184.6</f>
        <v>14.768000000000001</v>
      </c>
      <c r="C14" s="19">
        <v>15</v>
      </c>
      <c r="D14" s="20">
        <v>15</v>
      </c>
      <c r="E14" s="20">
        <v>15</v>
      </c>
      <c r="F14" s="20">
        <v>15</v>
      </c>
      <c r="G14" s="20">
        <v>15</v>
      </c>
      <c r="H14" s="20">
        <v>15</v>
      </c>
      <c r="I14" s="20"/>
      <c r="J14" s="20"/>
      <c r="K14" s="20"/>
      <c r="L14" s="20"/>
      <c r="M14" s="20"/>
      <c r="N14" s="21"/>
    </row>
    <row r="15" spans="1:14" ht="15.75" x14ac:dyDescent="0.25">
      <c r="A15" s="4" t="s">
        <v>6</v>
      </c>
      <c r="B15" s="18">
        <v>11.7</v>
      </c>
      <c r="C15" s="19">
        <v>10.5</v>
      </c>
      <c r="D15" s="20">
        <v>10.5</v>
      </c>
      <c r="E15" s="20">
        <v>10.5</v>
      </c>
      <c r="F15" s="20">
        <v>10.5</v>
      </c>
      <c r="G15" s="20">
        <v>10.5</v>
      </c>
      <c r="H15" s="20">
        <v>10.5</v>
      </c>
      <c r="I15" s="20"/>
      <c r="J15" s="20"/>
      <c r="K15" s="20"/>
      <c r="L15" s="20"/>
      <c r="M15" s="20"/>
      <c r="N15" s="21"/>
    </row>
    <row r="16" spans="1:14" ht="15.75" x14ac:dyDescent="0.25">
      <c r="A16" s="4" t="s">
        <v>33</v>
      </c>
      <c r="B16" s="18">
        <v>13</v>
      </c>
      <c r="C16" s="19">
        <v>13</v>
      </c>
      <c r="D16" s="20">
        <v>13</v>
      </c>
      <c r="E16" s="20">
        <v>13</v>
      </c>
      <c r="F16" s="20">
        <v>13</v>
      </c>
      <c r="G16" s="20">
        <v>13</v>
      </c>
      <c r="H16" s="20">
        <v>13</v>
      </c>
      <c r="I16" s="20"/>
      <c r="J16" s="20"/>
      <c r="K16" s="20"/>
      <c r="L16" s="20"/>
      <c r="M16" s="20"/>
      <c r="N16" s="21"/>
    </row>
    <row r="17" spans="1:14" ht="16.5" thickBot="1" x14ac:dyDescent="0.3">
      <c r="A17" s="16" t="s">
        <v>34</v>
      </c>
      <c r="B17" s="22">
        <f t="shared" ref="B17:N17" si="0">SUM(B6:B16)</f>
        <v>184.56800000000001</v>
      </c>
      <c r="C17" s="23">
        <f t="shared" si="0"/>
        <v>182.6</v>
      </c>
      <c r="D17" s="24">
        <f t="shared" si="0"/>
        <v>184</v>
      </c>
      <c r="E17" s="24">
        <f t="shared" si="0"/>
        <v>183.2</v>
      </c>
      <c r="F17" s="24">
        <f t="shared" si="0"/>
        <v>185</v>
      </c>
      <c r="G17" s="24">
        <f t="shared" si="0"/>
        <v>183.29999999999998</v>
      </c>
      <c r="H17" s="24">
        <f t="shared" si="0"/>
        <v>182.1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  <c r="N17" s="25">
        <f t="shared" si="0"/>
        <v>0</v>
      </c>
    </row>
    <row r="18" spans="1:14" ht="16.5" thickTop="1" x14ac:dyDescent="0.25">
      <c r="A18" s="16" t="s">
        <v>7</v>
      </c>
      <c r="B18" s="26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ht="15.75" x14ac:dyDescent="0.25">
      <c r="A19" s="4" t="s">
        <v>35</v>
      </c>
      <c r="B19" s="18">
        <v>16.7</v>
      </c>
      <c r="C19" s="19">
        <v>15.6</v>
      </c>
      <c r="D19" s="20">
        <v>15</v>
      </c>
      <c r="E19" s="20">
        <v>15.5</v>
      </c>
      <c r="F19" s="20">
        <v>15.5</v>
      </c>
      <c r="G19" s="20">
        <v>15.5</v>
      </c>
      <c r="H19" s="20">
        <v>16.3</v>
      </c>
      <c r="I19" s="20"/>
      <c r="J19" s="20"/>
      <c r="K19" s="20"/>
      <c r="L19" s="20"/>
      <c r="M19" s="20"/>
      <c r="N19" s="21"/>
    </row>
    <row r="20" spans="1:14" ht="15.75" x14ac:dyDescent="0.25">
      <c r="A20" s="4" t="s">
        <v>36</v>
      </c>
      <c r="B20" s="18">
        <v>4.8</v>
      </c>
      <c r="C20" s="19">
        <v>4.4000000000000004</v>
      </c>
      <c r="D20" s="20">
        <v>4.4000000000000004</v>
      </c>
      <c r="E20" s="20">
        <v>4.4000000000000004</v>
      </c>
      <c r="F20" s="20">
        <v>4.4000000000000004</v>
      </c>
      <c r="G20" s="20">
        <v>4.4000000000000004</v>
      </c>
      <c r="H20" s="20">
        <v>4.4000000000000004</v>
      </c>
      <c r="I20" s="20"/>
      <c r="J20" s="20"/>
      <c r="K20" s="20"/>
      <c r="L20" s="20"/>
      <c r="M20" s="20"/>
      <c r="N20" s="21"/>
    </row>
    <row r="21" spans="1:14" ht="15.75" x14ac:dyDescent="0.25">
      <c r="A21" s="4" t="s">
        <v>37</v>
      </c>
      <c r="B21" s="18">
        <v>119.7</v>
      </c>
      <c r="C21" s="19">
        <v>112.3</v>
      </c>
      <c r="D21" s="20">
        <v>110.9</v>
      </c>
      <c r="E21" s="20">
        <v>114.1</v>
      </c>
      <c r="F21" s="20">
        <v>116.7</v>
      </c>
      <c r="G21" s="20">
        <v>116.2</v>
      </c>
      <c r="H21" s="20">
        <v>114</v>
      </c>
      <c r="I21" s="20"/>
      <c r="J21" s="20"/>
      <c r="K21" s="20"/>
      <c r="L21" s="20"/>
      <c r="M21" s="20"/>
      <c r="N21" s="21"/>
    </row>
    <row r="22" spans="1:14" ht="16.5" thickBot="1" x14ac:dyDescent="0.3">
      <c r="A22" s="4"/>
      <c r="B22" s="22">
        <f t="shared" ref="B22:N22" si="1">SUM(B19:B21)</f>
        <v>141.19999999999999</v>
      </c>
      <c r="C22" s="23">
        <f t="shared" si="1"/>
        <v>132.30000000000001</v>
      </c>
      <c r="D22" s="24">
        <f t="shared" si="1"/>
        <v>130.30000000000001</v>
      </c>
      <c r="E22" s="24">
        <f t="shared" si="1"/>
        <v>134</v>
      </c>
      <c r="F22" s="24">
        <f t="shared" si="1"/>
        <v>136.6</v>
      </c>
      <c r="G22" s="24">
        <f t="shared" si="1"/>
        <v>136.1</v>
      </c>
      <c r="H22" s="24">
        <f t="shared" si="1"/>
        <v>134.69999999999999</v>
      </c>
      <c r="I22" s="24">
        <f t="shared" si="1"/>
        <v>0</v>
      </c>
      <c r="J22" s="24">
        <f t="shared" si="1"/>
        <v>0</v>
      </c>
      <c r="K22" s="24">
        <f t="shared" si="1"/>
        <v>0</v>
      </c>
      <c r="L22" s="24">
        <f t="shared" si="1"/>
        <v>0</v>
      </c>
      <c r="M22" s="24">
        <f t="shared" si="1"/>
        <v>0</v>
      </c>
      <c r="N22" s="25">
        <f t="shared" si="1"/>
        <v>0</v>
      </c>
    </row>
    <row r="23" spans="1:14" ht="16.5" thickTop="1" x14ac:dyDescent="0.25">
      <c r="A23" s="4"/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ht="16.5" thickBot="1" x14ac:dyDescent="0.3">
      <c r="A24" s="4" t="s">
        <v>38</v>
      </c>
      <c r="B24" s="22">
        <f t="shared" ref="B24:N24" si="2">B22+B17</f>
        <v>325.76800000000003</v>
      </c>
      <c r="C24" s="23">
        <f t="shared" si="2"/>
        <v>314.89999999999998</v>
      </c>
      <c r="D24" s="24">
        <f t="shared" si="2"/>
        <v>314.3</v>
      </c>
      <c r="E24" s="24">
        <f t="shared" si="2"/>
        <v>317.2</v>
      </c>
      <c r="F24" s="24">
        <f t="shared" si="2"/>
        <v>321.60000000000002</v>
      </c>
      <c r="G24" s="24">
        <f t="shared" si="2"/>
        <v>319.39999999999998</v>
      </c>
      <c r="H24" s="24">
        <f t="shared" si="2"/>
        <v>316.79999999999995</v>
      </c>
      <c r="I24" s="24">
        <f t="shared" si="2"/>
        <v>0</v>
      </c>
      <c r="J24" s="24">
        <f t="shared" si="2"/>
        <v>0</v>
      </c>
      <c r="K24" s="24">
        <f t="shared" si="2"/>
        <v>0</v>
      </c>
      <c r="L24" s="24">
        <f t="shared" si="2"/>
        <v>0</v>
      </c>
      <c r="M24" s="24">
        <f t="shared" si="2"/>
        <v>0</v>
      </c>
      <c r="N24" s="25">
        <f t="shared" si="2"/>
        <v>0</v>
      </c>
    </row>
    <row r="25" spans="1:14" ht="16.5" thickTop="1" x14ac:dyDescent="0.25">
      <c r="A25" s="27" t="s">
        <v>39</v>
      </c>
      <c r="B25" s="28"/>
      <c r="C25" s="69">
        <f t="shared" ref="C25:H25" si="3">C24-$B$24</f>
        <v>-10.868000000000052</v>
      </c>
      <c r="D25" s="70">
        <f t="shared" si="3"/>
        <v>-11.468000000000018</v>
      </c>
      <c r="E25" s="70">
        <f t="shared" si="3"/>
        <v>-8.5680000000000405</v>
      </c>
      <c r="F25" s="70">
        <f t="shared" si="3"/>
        <v>-4.1680000000000064</v>
      </c>
      <c r="G25" s="70">
        <f t="shared" si="3"/>
        <v>-6.3680000000000518</v>
      </c>
      <c r="H25" s="70">
        <f t="shared" si="3"/>
        <v>-8.9680000000000746</v>
      </c>
      <c r="I25" s="70"/>
      <c r="J25" s="70"/>
      <c r="K25" s="70"/>
      <c r="L25" s="70"/>
      <c r="M25" s="70"/>
      <c r="N25" s="71"/>
    </row>
    <row r="26" spans="1:14" ht="35.65" customHeight="1" x14ac:dyDescent="0.25">
      <c r="A26" s="72" t="s">
        <v>40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4"/>
    </row>
  </sheetData>
  <mergeCells count="1">
    <mergeCell ref="A1:N1"/>
  </mergeCells>
  <pageMargins left="0.14000000000000001" right="0.17" top="0.75" bottom="0.75" header="0.30000000000000004" footer="0.30000000000000004"/>
  <pageSetup paperSize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B791B-5621-43E4-B748-E8218BDED42C}">
  <sheetPr>
    <pageSetUpPr fitToPage="1"/>
  </sheetPr>
  <dimension ref="A1:P26"/>
  <sheetViews>
    <sheetView workbookViewId="0">
      <selection sqref="A1:P1"/>
    </sheetView>
  </sheetViews>
  <sheetFormatPr defaultRowHeight="15" x14ac:dyDescent="0.25"/>
  <cols>
    <col min="1" max="1" width="29" customWidth="1"/>
    <col min="2" max="3" width="8.7109375" customWidth="1"/>
    <col min="4" max="4" width="13.7109375" customWidth="1"/>
    <col min="5" max="5" width="8.7109375" customWidth="1"/>
    <col min="6" max="6" width="2" customWidth="1"/>
    <col min="7" max="8" width="8.7109375" customWidth="1"/>
    <col min="9" max="9" width="15.85546875" customWidth="1"/>
    <col min="10" max="10" width="8.7109375" customWidth="1"/>
    <col min="11" max="11" width="1.7109375" customWidth="1"/>
    <col min="12" max="13" width="8.7109375" customWidth="1"/>
    <col min="14" max="14" width="15.42578125" customWidth="1"/>
    <col min="15" max="15" width="8.7109375" customWidth="1"/>
    <col min="16" max="16" width="11.140625" customWidth="1"/>
    <col min="17" max="17" width="8.7109375" customWidth="1"/>
  </cols>
  <sheetData>
    <row r="1" spans="1:16" ht="20.25" x14ac:dyDescent="0.3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2"/>
    </row>
    <row r="2" spans="1:16" ht="30" customHeight="1" x14ac:dyDescent="0.3">
      <c r="A2" s="193" t="s">
        <v>41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</row>
    <row r="3" spans="1:16" ht="23.65" customHeight="1" x14ac:dyDescent="0.25">
      <c r="A3" s="153"/>
      <c r="B3" s="196" t="s">
        <v>42</v>
      </c>
      <c r="C3" s="197"/>
      <c r="D3" s="197"/>
      <c r="E3" s="198"/>
      <c r="F3" s="151"/>
      <c r="G3" s="196" t="s">
        <v>43</v>
      </c>
      <c r="H3" s="197"/>
      <c r="I3" s="197"/>
      <c r="J3" s="198"/>
      <c r="K3" s="151"/>
      <c r="L3" s="196" t="s">
        <v>44</v>
      </c>
      <c r="M3" s="197"/>
      <c r="N3" s="197"/>
      <c r="O3" s="198"/>
      <c r="P3" s="152"/>
    </row>
    <row r="4" spans="1:16" ht="47.25" x14ac:dyDescent="0.25">
      <c r="A4" s="81"/>
      <c r="B4" s="75" t="s">
        <v>45</v>
      </c>
      <c r="C4" s="76" t="s">
        <v>46</v>
      </c>
      <c r="D4" s="76" t="s">
        <v>47</v>
      </c>
      <c r="E4" s="77" t="s">
        <v>48</v>
      </c>
      <c r="F4" s="82"/>
      <c r="G4" s="75" t="s">
        <v>45</v>
      </c>
      <c r="H4" s="76" t="s">
        <v>46</v>
      </c>
      <c r="I4" s="76" t="s">
        <v>47</v>
      </c>
      <c r="J4" s="77" t="s">
        <v>48</v>
      </c>
      <c r="K4" s="82"/>
      <c r="L4" s="75" t="s">
        <v>45</v>
      </c>
      <c r="M4" s="76" t="s">
        <v>46</v>
      </c>
      <c r="N4" s="76" t="s">
        <v>47</v>
      </c>
      <c r="O4" s="76" t="s">
        <v>48</v>
      </c>
      <c r="P4" s="83" t="s">
        <v>49</v>
      </c>
    </row>
    <row r="5" spans="1:16" ht="15.75" x14ac:dyDescent="0.25">
      <c r="A5" s="84" t="s">
        <v>50</v>
      </c>
      <c r="B5" s="30"/>
      <c r="C5" s="4"/>
      <c r="D5" s="4"/>
      <c r="E5" s="31"/>
      <c r="F5" s="4"/>
      <c r="G5" s="30"/>
      <c r="H5" s="4"/>
      <c r="I5" s="4"/>
      <c r="J5" s="31"/>
      <c r="K5" s="4"/>
      <c r="L5" s="30"/>
      <c r="M5" s="4"/>
      <c r="N5" s="4"/>
      <c r="O5" s="4"/>
      <c r="P5" s="85"/>
    </row>
    <row r="6" spans="1:16" ht="15.75" x14ac:dyDescent="0.25">
      <c r="A6" s="81" t="s">
        <v>51</v>
      </c>
      <c r="B6" s="30">
        <v>220</v>
      </c>
      <c r="C6" s="4">
        <v>176</v>
      </c>
      <c r="D6" s="4">
        <f>B6-C6</f>
        <v>44</v>
      </c>
      <c r="E6" s="32">
        <f>C6/B6</f>
        <v>0.8</v>
      </c>
      <c r="F6" s="4"/>
      <c r="G6" s="30">
        <v>61</v>
      </c>
      <c r="H6" s="4">
        <v>48</v>
      </c>
      <c r="I6" s="4">
        <f>G6-H6</f>
        <v>13</v>
      </c>
      <c r="J6" s="32">
        <f>H6/G6</f>
        <v>0.78688524590163933</v>
      </c>
      <c r="K6" s="4"/>
      <c r="L6" s="30">
        <v>150</v>
      </c>
      <c r="M6" s="4">
        <v>120</v>
      </c>
      <c r="N6" s="4">
        <f>L6-M6</f>
        <v>30</v>
      </c>
      <c r="O6" s="57">
        <f>M6/L6</f>
        <v>0.8</v>
      </c>
      <c r="P6" s="85">
        <f>N6-D6</f>
        <v>-14</v>
      </c>
    </row>
    <row r="7" spans="1:16" ht="15.75" x14ac:dyDescent="0.25">
      <c r="A7" s="81" t="s">
        <v>52</v>
      </c>
      <c r="B7" s="30">
        <v>0</v>
      </c>
      <c r="C7" s="4">
        <v>0</v>
      </c>
      <c r="D7" s="4">
        <f>B7-C7</f>
        <v>0</v>
      </c>
      <c r="E7" s="32" t="str">
        <f>IFERROR(C7/B7,"")</f>
        <v/>
      </c>
      <c r="F7" s="4"/>
      <c r="G7" s="30">
        <v>0</v>
      </c>
      <c r="H7" s="4">
        <v>0</v>
      </c>
      <c r="I7" s="4">
        <f>G7-H7</f>
        <v>0</v>
      </c>
      <c r="J7" s="32" t="str">
        <f>IFERROR(H7/G7,"")</f>
        <v/>
      </c>
      <c r="K7" s="4"/>
      <c r="L7" s="30">
        <v>70</v>
      </c>
      <c r="M7" s="4">
        <v>60</v>
      </c>
      <c r="N7" s="4">
        <f>L7-M7</f>
        <v>10</v>
      </c>
      <c r="O7" s="57">
        <f>M7/L7</f>
        <v>0.8571428571428571</v>
      </c>
      <c r="P7" s="85">
        <f>N7-D7</f>
        <v>10</v>
      </c>
    </row>
    <row r="8" spans="1:16" ht="15.75" x14ac:dyDescent="0.25">
      <c r="A8" s="81" t="s">
        <v>53</v>
      </c>
      <c r="B8" s="30">
        <v>0</v>
      </c>
      <c r="C8" s="4">
        <v>0</v>
      </c>
      <c r="D8" s="4">
        <f>B8-C8</f>
        <v>0</v>
      </c>
      <c r="E8" s="32" t="str">
        <f>IFERROR(C8/B8,"")</f>
        <v/>
      </c>
      <c r="F8" s="4"/>
      <c r="G8" s="30">
        <v>0</v>
      </c>
      <c r="H8" s="4">
        <v>0</v>
      </c>
      <c r="I8" s="4">
        <f>G8-H8</f>
        <v>0</v>
      </c>
      <c r="J8" s="32" t="str">
        <f>IFERROR(H8/G8,"")</f>
        <v/>
      </c>
      <c r="K8" s="4"/>
      <c r="L8" s="62">
        <v>0</v>
      </c>
      <c r="M8" s="63">
        <v>0</v>
      </c>
      <c r="N8" s="63">
        <f>L8-M8</f>
        <v>0</v>
      </c>
      <c r="O8" s="58" t="str">
        <f>IFERROR(M8/L8,"")</f>
        <v/>
      </c>
      <c r="P8" s="86">
        <f>N8-D8</f>
        <v>0</v>
      </c>
    </row>
    <row r="9" spans="1:16" ht="16.5" thickBot="1" x14ac:dyDescent="0.3">
      <c r="A9" s="84" t="s">
        <v>54</v>
      </c>
      <c r="B9" s="33">
        <f>SUM(B6:B8)</f>
        <v>220</v>
      </c>
      <c r="C9" s="9">
        <f>SUM(C6:C8)</f>
        <v>176</v>
      </c>
      <c r="D9" s="9">
        <f>SUM(D6:D8)</f>
        <v>44</v>
      </c>
      <c r="E9" s="34">
        <f>C9/B9</f>
        <v>0.8</v>
      </c>
      <c r="F9" s="4"/>
      <c r="G9" s="33">
        <f>SUM(G6:G8)</f>
        <v>61</v>
      </c>
      <c r="H9" s="9">
        <f>SUM(H6:H8)</f>
        <v>48</v>
      </c>
      <c r="I9" s="9">
        <f>SUM(I6:I8)</f>
        <v>13</v>
      </c>
      <c r="J9" s="34">
        <f>H9/G9</f>
        <v>0.78688524590163933</v>
      </c>
      <c r="K9" s="4"/>
      <c r="L9" s="59">
        <f>SUM(L6:L8)</f>
        <v>220</v>
      </c>
      <c r="M9" s="60">
        <f>SUM(M6:M8)</f>
        <v>180</v>
      </c>
      <c r="N9" s="60">
        <f>SUM(N6:N8)</f>
        <v>40</v>
      </c>
      <c r="O9" s="61">
        <f>M9/L9</f>
        <v>0.81818181818181823</v>
      </c>
      <c r="P9" s="87">
        <f>SUM(P6:P8)</f>
        <v>-4</v>
      </c>
    </row>
    <row r="10" spans="1:16" ht="16.5" thickTop="1" x14ac:dyDescent="0.25">
      <c r="A10" s="84" t="s">
        <v>55</v>
      </c>
      <c r="B10" s="187">
        <v>2987</v>
      </c>
      <c r="C10" s="88"/>
      <c r="D10" s="88"/>
      <c r="E10" s="37"/>
      <c r="F10" s="4"/>
      <c r="G10" s="187">
        <v>1270</v>
      </c>
      <c r="H10" s="88"/>
      <c r="I10" s="88"/>
      <c r="J10" s="37"/>
      <c r="K10" s="4"/>
      <c r="L10" s="187">
        <v>2848</v>
      </c>
      <c r="M10" s="88"/>
      <c r="N10" s="88"/>
      <c r="O10" s="88"/>
      <c r="P10" s="89"/>
    </row>
    <row r="11" spans="1:16" ht="16.5" thickBot="1" x14ac:dyDescent="0.3">
      <c r="A11" s="84" t="s">
        <v>56</v>
      </c>
      <c r="B11" s="184">
        <v>7.3652494141278876E-2</v>
      </c>
      <c r="C11" s="88"/>
      <c r="D11" s="88"/>
      <c r="E11" s="37"/>
      <c r="F11" s="4"/>
      <c r="G11" s="184">
        <v>4.8031496062992125E-2</v>
      </c>
      <c r="H11" s="88"/>
      <c r="I11" s="88"/>
      <c r="J11" s="37"/>
      <c r="K11" s="4"/>
      <c r="L11" s="184">
        <v>7.7247191011235949E-2</v>
      </c>
      <c r="M11" s="88"/>
      <c r="N11" s="88"/>
      <c r="O11" s="88"/>
      <c r="P11" s="89"/>
    </row>
    <row r="12" spans="1:16" ht="15.75" x14ac:dyDescent="0.25">
      <c r="A12" s="81"/>
      <c r="B12" s="30"/>
      <c r="C12" s="4"/>
      <c r="D12" s="4"/>
      <c r="E12" s="31"/>
      <c r="F12" s="4"/>
      <c r="G12" s="30"/>
      <c r="H12" s="4"/>
      <c r="I12" s="4"/>
      <c r="J12" s="31"/>
      <c r="K12" s="4"/>
      <c r="L12" s="30"/>
      <c r="M12" s="4"/>
      <c r="N12" s="4"/>
      <c r="O12" s="4"/>
      <c r="P12" s="85"/>
    </row>
    <row r="13" spans="1:16" ht="15.75" x14ac:dyDescent="0.25">
      <c r="A13" s="84" t="s">
        <v>6</v>
      </c>
      <c r="B13" s="30"/>
      <c r="C13" s="4"/>
      <c r="D13" s="4"/>
      <c r="E13" s="31"/>
      <c r="F13" s="4"/>
      <c r="G13" s="30"/>
      <c r="H13" s="4"/>
      <c r="I13" s="4"/>
      <c r="J13" s="31"/>
      <c r="K13" s="4"/>
      <c r="L13" s="30"/>
      <c r="M13" s="4"/>
      <c r="N13" s="4"/>
      <c r="O13" s="4"/>
      <c r="P13" s="85"/>
    </row>
    <row r="14" spans="1:16" ht="15.75" x14ac:dyDescent="0.25">
      <c r="A14" s="81" t="s">
        <v>51</v>
      </c>
      <c r="B14" s="30">
        <v>80</v>
      </c>
      <c r="C14" s="4">
        <v>64</v>
      </c>
      <c r="D14" s="4">
        <f>B14-C14</f>
        <v>16</v>
      </c>
      <c r="E14" s="32">
        <f>C14/B14</f>
        <v>0.8</v>
      </c>
      <c r="F14" s="4"/>
      <c r="G14" s="30">
        <v>23</v>
      </c>
      <c r="H14" s="4">
        <v>17</v>
      </c>
      <c r="I14" s="4">
        <f>G14-H14</f>
        <v>6</v>
      </c>
      <c r="J14" s="32">
        <f>H14/G14</f>
        <v>0.73913043478260865</v>
      </c>
      <c r="K14" s="4"/>
      <c r="L14" s="30">
        <v>80</v>
      </c>
      <c r="M14" s="4">
        <v>64</v>
      </c>
      <c r="N14" s="4">
        <f>L14-M14</f>
        <v>16</v>
      </c>
      <c r="O14" s="57">
        <f>IFERROR(M14/L14,"")</f>
        <v>0.8</v>
      </c>
      <c r="P14" s="85">
        <f>N14-D14</f>
        <v>0</v>
      </c>
    </row>
    <row r="15" spans="1:16" ht="15.75" x14ac:dyDescent="0.25">
      <c r="A15" s="81" t="s">
        <v>52</v>
      </c>
      <c r="B15" s="30">
        <v>0</v>
      </c>
      <c r="C15" s="4">
        <v>0</v>
      </c>
      <c r="D15" s="4">
        <f>B15-C15</f>
        <v>0</v>
      </c>
      <c r="E15" s="32" t="str">
        <f>IFERROR(C15/B15,"")</f>
        <v/>
      </c>
      <c r="F15" s="4"/>
      <c r="G15" s="30">
        <v>0</v>
      </c>
      <c r="H15" s="4">
        <v>0</v>
      </c>
      <c r="I15" s="4">
        <f>G15-H15</f>
        <v>0</v>
      </c>
      <c r="J15" s="32" t="str">
        <f>IFERROR(H15/G15,"")</f>
        <v/>
      </c>
      <c r="K15" s="4"/>
      <c r="L15" s="30">
        <v>0</v>
      </c>
      <c r="M15" s="4">
        <v>0</v>
      </c>
      <c r="N15" s="4">
        <f>L15-M15</f>
        <v>0</v>
      </c>
      <c r="O15" s="57" t="str">
        <f t="shared" ref="O15:O16" si="0">IFERROR(M15/L15,"")</f>
        <v/>
      </c>
      <c r="P15" s="85">
        <f>N15-D15</f>
        <v>0</v>
      </c>
    </row>
    <row r="16" spans="1:16" ht="15.75" x14ac:dyDescent="0.25">
      <c r="A16" s="81" t="s">
        <v>53</v>
      </c>
      <c r="B16" s="30">
        <v>0</v>
      </c>
      <c r="C16" s="4">
        <v>0</v>
      </c>
      <c r="D16" s="4">
        <f>B16-C16</f>
        <v>0</v>
      </c>
      <c r="E16" s="32" t="str">
        <f>IFERROR(C16/B16,"")</f>
        <v/>
      </c>
      <c r="F16" s="4"/>
      <c r="G16" s="30">
        <v>0</v>
      </c>
      <c r="H16" s="4">
        <v>0</v>
      </c>
      <c r="I16" s="4">
        <f>G16-H16</f>
        <v>0</v>
      </c>
      <c r="J16" s="32" t="str">
        <f>IFERROR(H16/G16,"")</f>
        <v/>
      </c>
      <c r="K16" s="4"/>
      <c r="L16" s="30">
        <v>0</v>
      </c>
      <c r="M16" s="4">
        <v>0</v>
      </c>
      <c r="N16" s="4">
        <f>L16-M16</f>
        <v>0</v>
      </c>
      <c r="O16" s="58" t="str">
        <f t="shared" si="0"/>
        <v/>
      </c>
      <c r="P16" s="85">
        <f>N16-D16</f>
        <v>0</v>
      </c>
    </row>
    <row r="17" spans="1:16" ht="16.5" thickBot="1" x14ac:dyDescent="0.3">
      <c r="A17" s="84" t="s">
        <v>57</v>
      </c>
      <c r="B17" s="33">
        <f>SUM(B14:B16)</f>
        <v>80</v>
      </c>
      <c r="C17" s="9">
        <f>SUM(C14:C16)</f>
        <v>64</v>
      </c>
      <c r="D17" s="9">
        <f>SUM(D14:D16)</f>
        <v>16</v>
      </c>
      <c r="E17" s="34">
        <f>C17/B17</f>
        <v>0.8</v>
      </c>
      <c r="F17" s="4"/>
      <c r="G17" s="33">
        <f>SUM(G14:G16)</f>
        <v>23</v>
      </c>
      <c r="H17" s="9">
        <f>SUM(H14:H16)</f>
        <v>17</v>
      </c>
      <c r="I17" s="9">
        <f>SUM(I14:I16)</f>
        <v>6</v>
      </c>
      <c r="J17" s="34">
        <f>H17/G17</f>
        <v>0.73913043478260865</v>
      </c>
      <c r="K17" s="4"/>
      <c r="L17" s="33">
        <f>SUM(L14:L16)</f>
        <v>80</v>
      </c>
      <c r="M17" s="9">
        <f>SUM(M14:M16)</f>
        <v>64</v>
      </c>
      <c r="N17" s="9">
        <f>SUM(N14:N16)</f>
        <v>16</v>
      </c>
      <c r="O17" s="35">
        <f>M17/L17</f>
        <v>0.8</v>
      </c>
      <c r="P17" s="90">
        <f>SUM(P14:P16)</f>
        <v>0</v>
      </c>
    </row>
    <row r="18" spans="1:16" ht="16.5" thickTop="1" x14ac:dyDescent="0.25">
      <c r="A18" s="84" t="s">
        <v>58</v>
      </c>
      <c r="B18" s="36">
        <v>911</v>
      </c>
      <c r="C18" s="88"/>
      <c r="D18" s="88"/>
      <c r="E18" s="37"/>
      <c r="F18" s="4"/>
      <c r="G18" s="36">
        <v>428</v>
      </c>
      <c r="H18" s="88"/>
      <c r="I18" s="88"/>
      <c r="J18" s="37"/>
      <c r="K18" s="4"/>
      <c r="L18" s="36">
        <v>855</v>
      </c>
      <c r="M18" s="88"/>
      <c r="N18" s="88"/>
      <c r="O18" s="88"/>
      <c r="P18" s="89"/>
    </row>
    <row r="19" spans="1:16" ht="16.5" thickBot="1" x14ac:dyDescent="0.3">
      <c r="A19" s="84" t="s">
        <v>59</v>
      </c>
      <c r="B19" s="184">
        <v>8.7815587266739853E-2</v>
      </c>
      <c r="C19" s="38"/>
      <c r="D19" s="38"/>
      <c r="E19" s="39"/>
      <c r="F19" s="4"/>
      <c r="G19" s="184">
        <v>5.3738317757009345E-2</v>
      </c>
      <c r="H19" s="38"/>
      <c r="I19" s="38"/>
      <c r="J19" s="39"/>
      <c r="K19" s="4"/>
      <c r="L19" s="184">
        <v>9.3567251461988299E-2</v>
      </c>
      <c r="M19" s="38"/>
      <c r="N19" s="38"/>
      <c r="O19" s="38"/>
      <c r="P19" s="91"/>
    </row>
    <row r="20" spans="1:16" ht="15.75" x14ac:dyDescent="0.25">
      <c r="A20" s="8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85"/>
    </row>
    <row r="21" spans="1:16" ht="16.5" thickBot="1" x14ac:dyDescent="0.3">
      <c r="A21" s="92" t="s">
        <v>60</v>
      </c>
      <c r="B21" s="40">
        <f>B17+B9</f>
        <v>300</v>
      </c>
      <c r="C21" s="40">
        <f>C17+C9</f>
        <v>240</v>
      </c>
      <c r="D21" s="40">
        <f>D17+D9</f>
        <v>60</v>
      </c>
      <c r="E21" s="41">
        <f>C21/B21</f>
        <v>0.8</v>
      </c>
      <c r="F21" s="42"/>
      <c r="G21" s="40">
        <f>G17+G9</f>
        <v>84</v>
      </c>
      <c r="H21" s="40">
        <f>H17+H9</f>
        <v>65</v>
      </c>
      <c r="I21" s="40">
        <f>I17+I9</f>
        <v>19</v>
      </c>
      <c r="J21" s="41">
        <f>H21/G21</f>
        <v>0.77380952380952384</v>
      </c>
      <c r="K21" s="42"/>
      <c r="L21" s="40">
        <f>L17+L9</f>
        <v>300</v>
      </c>
      <c r="M21" s="40">
        <f>M17+M9</f>
        <v>244</v>
      </c>
      <c r="N21" s="40">
        <f>N17+N9</f>
        <v>56</v>
      </c>
      <c r="O21" s="43">
        <f>M21/L21</f>
        <v>0.81333333333333335</v>
      </c>
      <c r="P21" s="93">
        <f>P17+P9</f>
        <v>-4</v>
      </c>
    </row>
    <row r="22" spans="1:16" ht="15.75" x14ac:dyDescent="0.25">
      <c r="A22" s="94" t="s">
        <v>61</v>
      </c>
      <c r="B22" s="187">
        <v>21026</v>
      </c>
      <c r="C22" s="44"/>
      <c r="D22" s="44"/>
      <c r="E22" s="45"/>
      <c r="F22" s="29"/>
      <c r="G22" s="187">
        <v>10147</v>
      </c>
      <c r="H22" s="44"/>
      <c r="I22" s="44"/>
      <c r="J22" s="45"/>
      <c r="K22" s="29"/>
      <c r="L22" s="187">
        <v>20670</v>
      </c>
      <c r="M22" s="44"/>
      <c r="N22" s="44"/>
      <c r="O22" s="44"/>
      <c r="P22" s="95"/>
    </row>
    <row r="23" spans="1:16" ht="16.5" thickBot="1" x14ac:dyDescent="0.3">
      <c r="A23" s="84" t="s">
        <v>62</v>
      </c>
      <c r="B23" s="185">
        <v>1.4268049082088842E-2</v>
      </c>
      <c r="C23" s="88"/>
      <c r="D23" s="88"/>
      <c r="E23" s="96"/>
      <c r="F23" s="4"/>
      <c r="G23" s="186">
        <v>8.2783088597615066E-3</v>
      </c>
      <c r="H23" s="88"/>
      <c r="I23" s="88"/>
      <c r="J23" s="96"/>
      <c r="K23" s="4"/>
      <c r="L23" s="186">
        <v>1.4513788098693759E-2</v>
      </c>
      <c r="M23" s="88"/>
      <c r="N23" s="88"/>
      <c r="O23" s="88"/>
      <c r="P23" s="89"/>
    </row>
    <row r="24" spans="1:16" ht="27" customHeight="1" x14ac:dyDescent="0.25">
      <c r="A24" s="97" t="s">
        <v>9</v>
      </c>
      <c r="B24" s="98" t="s">
        <v>92</v>
      </c>
      <c r="C24" s="99"/>
      <c r="D24" s="99"/>
      <c r="E24" s="99"/>
      <c r="F24" s="98"/>
      <c r="G24" s="100" t="s">
        <v>95</v>
      </c>
      <c r="H24" s="100"/>
      <c r="I24" s="100"/>
      <c r="J24" s="100"/>
      <c r="K24" s="98"/>
      <c r="L24" s="100" t="s">
        <v>98</v>
      </c>
      <c r="M24" s="100"/>
      <c r="N24" s="100"/>
      <c r="O24" s="100"/>
      <c r="P24" s="101"/>
    </row>
    <row r="25" spans="1:16" ht="15.75" x14ac:dyDescent="0.25">
      <c r="A25" s="81"/>
      <c r="B25" s="4" t="s">
        <v>93</v>
      </c>
      <c r="C25" s="4"/>
      <c r="D25" s="4"/>
      <c r="E25" s="4"/>
      <c r="F25" s="4"/>
      <c r="G25" s="4" t="s">
        <v>96</v>
      </c>
      <c r="H25" s="4"/>
      <c r="I25" s="4"/>
      <c r="J25" s="4"/>
      <c r="K25" s="4"/>
      <c r="L25" s="4" t="s">
        <v>99</v>
      </c>
      <c r="M25" s="4"/>
      <c r="N25" s="4"/>
      <c r="O25" s="4"/>
      <c r="P25" s="85"/>
    </row>
    <row r="26" spans="1:16" ht="20.100000000000001" customHeight="1" x14ac:dyDescent="0.25">
      <c r="A26" s="106"/>
      <c r="B26" s="104" t="s">
        <v>94</v>
      </c>
      <c r="C26" s="105"/>
      <c r="D26" s="105"/>
      <c r="E26" s="105"/>
      <c r="F26" s="105"/>
      <c r="G26" s="105" t="s">
        <v>97</v>
      </c>
      <c r="H26" s="105"/>
      <c r="I26" s="105"/>
      <c r="J26" s="105"/>
      <c r="K26" s="105"/>
      <c r="L26" s="105" t="s">
        <v>100</v>
      </c>
      <c r="M26" s="105"/>
      <c r="N26" s="105"/>
      <c r="O26" s="105"/>
      <c r="P26" s="107"/>
    </row>
  </sheetData>
  <mergeCells count="5">
    <mergeCell ref="A1:P1"/>
    <mergeCell ref="A2:P2"/>
    <mergeCell ref="B3:E3"/>
    <mergeCell ref="G3:J3"/>
    <mergeCell ref="L3:O3"/>
  </mergeCells>
  <pageMargins left="0.18000000000000002" right="0.13" top="0.75" bottom="0.75" header="0.30000000000000004" footer="0.30000000000000004"/>
  <pageSetup paperSize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732A1-A278-439D-AE72-3C05BA95DEA5}">
  <sheetPr>
    <pageSetUpPr fitToPage="1"/>
  </sheetPr>
  <dimension ref="A1:O31"/>
  <sheetViews>
    <sheetView workbookViewId="0">
      <selection sqref="A1:O1"/>
    </sheetView>
  </sheetViews>
  <sheetFormatPr defaultColWidth="9.140625" defaultRowHeight="15" x14ac:dyDescent="0.25"/>
  <cols>
    <col min="1" max="1" width="53.28515625" customWidth="1"/>
    <col min="2" max="3" width="12.5703125" customWidth="1"/>
    <col min="4" max="4" width="14.140625" customWidth="1"/>
    <col min="5" max="5" width="15.140625" customWidth="1"/>
    <col min="6" max="6" width="1.140625" customWidth="1"/>
    <col min="7" max="8" width="12.5703125" customWidth="1"/>
    <col min="9" max="10" width="14.42578125" customWidth="1"/>
    <col min="11" max="11" width="1.140625" customWidth="1"/>
    <col min="12" max="13" width="12.7109375" customWidth="1"/>
    <col min="14" max="14" width="14.7109375" customWidth="1"/>
    <col min="15" max="15" width="15.5703125" customWidth="1"/>
    <col min="16" max="16" width="8.7109375" customWidth="1"/>
  </cols>
  <sheetData>
    <row r="1" spans="1:15" ht="20.25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ht="30" customHeight="1" x14ac:dyDescent="0.3">
      <c r="A2" s="203" t="s">
        <v>63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ht="23.65" customHeight="1" x14ac:dyDescent="0.25">
      <c r="A3" s="151"/>
      <c r="B3" s="199" t="s">
        <v>42</v>
      </c>
      <c r="C3" s="200"/>
      <c r="D3" s="200"/>
      <c r="E3" s="201"/>
      <c r="F3" s="151"/>
      <c r="G3" s="204" t="s">
        <v>44</v>
      </c>
      <c r="H3" s="204"/>
      <c r="I3" s="204"/>
      <c r="J3" s="204"/>
      <c r="K3" s="151"/>
      <c r="L3" s="199" t="s">
        <v>3</v>
      </c>
      <c r="M3" s="200"/>
      <c r="N3" s="200"/>
      <c r="O3" s="201"/>
    </row>
    <row r="4" spans="1:15" ht="47.25" x14ac:dyDescent="0.25">
      <c r="A4" s="4"/>
      <c r="B4" s="75" t="s">
        <v>45</v>
      </c>
      <c r="C4" s="76" t="s">
        <v>64</v>
      </c>
      <c r="D4" s="143" t="s">
        <v>47</v>
      </c>
      <c r="E4" s="77" t="s">
        <v>65</v>
      </c>
      <c r="F4" s="144"/>
      <c r="G4" s="75" t="s">
        <v>45</v>
      </c>
      <c r="H4" s="76" t="s">
        <v>64</v>
      </c>
      <c r="I4" s="143" t="s">
        <v>47</v>
      </c>
      <c r="J4" s="77" t="s">
        <v>65</v>
      </c>
      <c r="K4" s="144"/>
      <c r="L4" s="75" t="s">
        <v>45</v>
      </c>
      <c r="M4" s="76" t="s">
        <v>64</v>
      </c>
      <c r="N4" s="143" t="s">
        <v>47</v>
      </c>
      <c r="O4" s="77" t="s">
        <v>111</v>
      </c>
    </row>
    <row r="5" spans="1:15" ht="15.75" x14ac:dyDescent="0.25">
      <c r="A5" s="16" t="s">
        <v>23</v>
      </c>
      <c r="B5" s="108"/>
      <c r="C5" s="109"/>
      <c r="D5" s="110"/>
      <c r="E5" s="111"/>
      <c r="F5" s="109"/>
      <c r="G5" s="108"/>
      <c r="H5" s="109"/>
      <c r="I5" s="110"/>
      <c r="J5" s="111"/>
      <c r="K5" s="109"/>
      <c r="L5" s="108"/>
      <c r="M5" s="109"/>
      <c r="N5" s="110"/>
      <c r="O5" s="111"/>
    </row>
    <row r="6" spans="1:15" ht="15.75" x14ac:dyDescent="0.25">
      <c r="A6" s="4" t="s">
        <v>66</v>
      </c>
      <c r="B6" s="112">
        <v>1430.3933091229228</v>
      </c>
      <c r="C6" s="6">
        <v>748.25612052730696</v>
      </c>
      <c r="D6" s="113">
        <v>682.13718859561584</v>
      </c>
      <c r="E6" s="114">
        <v>0.47688784912863114</v>
      </c>
      <c r="F6" s="4"/>
      <c r="G6" s="112">
        <v>1498.098338187425</v>
      </c>
      <c r="H6" s="6">
        <v>740.06968641114986</v>
      </c>
      <c r="I6" s="113">
        <v>758.02865177627518</v>
      </c>
      <c r="J6" s="114">
        <v>0.50599392072847971</v>
      </c>
      <c r="K6" s="4"/>
      <c r="L6" s="115">
        <v>67.705029064502241</v>
      </c>
      <c r="M6" s="116">
        <v>8.1864341161571019</v>
      </c>
      <c r="N6" s="117">
        <v>75.891463180659343</v>
      </c>
      <c r="O6" s="114">
        <v>2.9106071599848571E-2</v>
      </c>
    </row>
    <row r="7" spans="1:15" ht="15.75" x14ac:dyDescent="0.25">
      <c r="A7" s="4" t="s">
        <v>67</v>
      </c>
      <c r="B7" s="112">
        <v>1548.1390998129195</v>
      </c>
      <c r="C7" s="6">
        <v>925.3643619406331</v>
      </c>
      <c r="D7" s="113">
        <v>622.77473787228644</v>
      </c>
      <c r="E7" s="114">
        <v>0.40227311483027839</v>
      </c>
      <c r="F7" s="4"/>
      <c r="G7" s="112">
        <v>1522.5117925875165</v>
      </c>
      <c r="H7" s="6">
        <v>940.76655052264812</v>
      </c>
      <c r="I7" s="113">
        <v>581.74524206486842</v>
      </c>
      <c r="J7" s="114">
        <v>0.38209572162077604</v>
      </c>
      <c r="K7" s="4"/>
      <c r="L7" s="115">
        <v>-25.627307225403001</v>
      </c>
      <c r="M7" s="116">
        <v>-15.402188582015015</v>
      </c>
      <c r="N7" s="117">
        <v>-41.029495807418016</v>
      </c>
      <c r="O7" s="114">
        <v>-2.0177393209502348E-2</v>
      </c>
    </row>
    <row r="8" spans="1:15" ht="15.75" x14ac:dyDescent="0.25">
      <c r="A8" s="4" t="s">
        <v>26</v>
      </c>
      <c r="B8" s="112">
        <v>3434.2522284582369</v>
      </c>
      <c r="C8" s="6">
        <v>1779.4662362119989</v>
      </c>
      <c r="D8" s="113">
        <v>1654.785992246238</v>
      </c>
      <c r="E8" s="114">
        <v>0.48184754122999662</v>
      </c>
      <c r="F8" s="4"/>
      <c r="G8" s="112">
        <v>3216.3521786305801</v>
      </c>
      <c r="H8" s="6">
        <v>1867.9442508710802</v>
      </c>
      <c r="I8" s="113">
        <v>1348.4079277594999</v>
      </c>
      <c r="J8" s="114">
        <v>0.41923516234270369</v>
      </c>
      <c r="K8" s="4"/>
      <c r="L8" s="115">
        <v>-217.90004982765686</v>
      </c>
      <c r="M8" s="116">
        <v>-88.478014659081282</v>
      </c>
      <c r="N8" s="117">
        <v>-306.37806448673814</v>
      </c>
      <c r="O8" s="114">
        <v>-6.261237888729293E-2</v>
      </c>
    </row>
    <row r="9" spans="1:15" ht="15.75" x14ac:dyDescent="0.25">
      <c r="A9" s="4" t="s">
        <v>27</v>
      </c>
      <c r="B9" s="112">
        <v>2260.0650379663257</v>
      </c>
      <c r="C9" s="6">
        <v>1456.6890861806116</v>
      </c>
      <c r="D9" s="113">
        <v>803.37595178571405</v>
      </c>
      <c r="E9" s="114">
        <v>0.35546585531388769</v>
      </c>
      <c r="F9" s="4"/>
      <c r="G9" s="112">
        <v>2330.3751927359945</v>
      </c>
      <c r="H9" s="6">
        <v>1508.3623693379791</v>
      </c>
      <c r="I9" s="113">
        <v>822.01282339801537</v>
      </c>
      <c r="J9" s="114">
        <v>0.35273840279466973</v>
      </c>
      <c r="K9" s="4"/>
      <c r="L9" s="115">
        <v>70.31015476966877</v>
      </c>
      <c r="M9" s="116">
        <v>-51.67328315736745</v>
      </c>
      <c r="N9" s="117">
        <v>18.63687161230132</v>
      </c>
      <c r="O9" s="114">
        <v>-2.7274525192179655E-3</v>
      </c>
    </row>
    <row r="10" spans="1:15" ht="15.75" x14ac:dyDescent="0.25">
      <c r="A10" s="4" t="s">
        <v>28</v>
      </c>
      <c r="B10" s="112">
        <v>1543.7781446021788</v>
      </c>
      <c r="C10" s="6">
        <v>1020.7303380862703</v>
      </c>
      <c r="D10" s="113">
        <v>523.04780651590852</v>
      </c>
      <c r="E10" s="114">
        <v>0.33881021592690991</v>
      </c>
      <c r="F10" s="4"/>
      <c r="G10" s="112">
        <v>1487.6766032779401</v>
      </c>
      <c r="H10" s="6">
        <v>1003.4843205574913</v>
      </c>
      <c r="I10" s="113">
        <v>484.19228272044882</v>
      </c>
      <c r="J10" s="114">
        <v>0.32546877570943961</v>
      </c>
      <c r="K10" s="4"/>
      <c r="L10" s="115">
        <v>-56.101541324238724</v>
      </c>
      <c r="M10" s="116">
        <v>17.246017528779021</v>
      </c>
      <c r="N10" s="117">
        <v>-38.855523795459703</v>
      </c>
      <c r="O10" s="114">
        <v>-1.3341440217470302E-2</v>
      </c>
    </row>
    <row r="11" spans="1:15" ht="15.75" x14ac:dyDescent="0.25">
      <c r="A11" s="4" t="s">
        <v>68</v>
      </c>
      <c r="B11" s="112">
        <v>2252.4333663475295</v>
      </c>
      <c r="C11" s="6">
        <v>1252.3334230113892</v>
      </c>
      <c r="D11" s="113">
        <v>1000.0999433361403</v>
      </c>
      <c r="E11" s="114">
        <v>0.44400867003576178</v>
      </c>
      <c r="F11" s="4"/>
      <c r="G11" s="112">
        <v>1914.2367654617099</v>
      </c>
      <c r="H11" s="6">
        <v>1245.993031358885</v>
      </c>
      <c r="I11" s="113">
        <v>668.24373410282487</v>
      </c>
      <c r="J11" s="114">
        <v>0.34909147403280905</v>
      </c>
      <c r="K11" s="4"/>
      <c r="L11" s="115">
        <v>-338.19660088581963</v>
      </c>
      <c r="M11" s="116">
        <v>6.340391652504195</v>
      </c>
      <c r="N11" s="117">
        <v>-331.85620923331544</v>
      </c>
      <c r="O11" s="114">
        <v>-9.4917196002952731E-2</v>
      </c>
    </row>
    <row r="12" spans="1:15" ht="15.75" x14ac:dyDescent="0.25">
      <c r="A12" s="4" t="s">
        <v>69</v>
      </c>
      <c r="B12" s="112">
        <v>2521.7223506107625</v>
      </c>
      <c r="C12" s="6">
        <v>1306.8282665231818</v>
      </c>
      <c r="D12" s="113">
        <v>1214.8940840875807</v>
      </c>
      <c r="E12" s="114">
        <v>0.48177154943062339</v>
      </c>
      <c r="F12" s="4"/>
      <c r="G12" s="112">
        <v>2716.5516532465308</v>
      </c>
      <c r="H12" s="6">
        <v>1175.9581881533102</v>
      </c>
      <c r="I12" s="113">
        <v>1540.5934650932206</v>
      </c>
      <c r="J12" s="114">
        <v>0.56711362850475111</v>
      </c>
      <c r="K12" s="4"/>
      <c r="L12" s="115">
        <v>194.82930263576827</v>
      </c>
      <c r="M12" s="116">
        <v>130.87007836987164</v>
      </c>
      <c r="N12" s="117">
        <v>325.69938100563991</v>
      </c>
      <c r="O12" s="114">
        <v>8.5342079074127719E-2</v>
      </c>
    </row>
    <row r="13" spans="1:15" ht="15.75" x14ac:dyDescent="0.25">
      <c r="A13" s="4" t="s">
        <v>112</v>
      </c>
      <c r="B13" s="112">
        <v>1526.3343237592164</v>
      </c>
      <c r="C13" s="6">
        <v>1394.8583983499238</v>
      </c>
      <c r="D13" s="113">
        <v>131.47592540929259</v>
      </c>
      <c r="E13" s="114">
        <v>8.6138353414918864E-2</v>
      </c>
      <c r="F13" s="4"/>
      <c r="G13" s="112">
        <v>1575.7775112786248</v>
      </c>
      <c r="H13" s="6">
        <v>1452.9616724738676</v>
      </c>
      <c r="I13" s="113">
        <v>122.81583880475728</v>
      </c>
      <c r="J13" s="114">
        <v>7.7939834732824342E-2</v>
      </c>
      <c r="K13" s="4"/>
      <c r="L13" s="115">
        <v>49.443187519408411</v>
      </c>
      <c r="M13" s="116">
        <v>-58.10327412394372</v>
      </c>
      <c r="N13" s="117">
        <v>-8.6600866045353087</v>
      </c>
      <c r="O13" s="114">
        <v>-8.1985186820945216E-3</v>
      </c>
    </row>
    <row r="14" spans="1:15" ht="15.75" x14ac:dyDescent="0.25">
      <c r="A14" s="4" t="s">
        <v>32</v>
      </c>
      <c r="B14" s="112">
        <v>2172.8459337515133</v>
      </c>
      <c r="C14" s="6">
        <v>1005.0106716886378</v>
      </c>
      <c r="D14" s="113">
        <v>1167.8352620628755</v>
      </c>
      <c r="E14" s="114">
        <v>0.53746804774444223</v>
      </c>
      <c r="F14" s="4"/>
      <c r="G14" s="112">
        <v>2109.5444006624407</v>
      </c>
      <c r="H14" s="6">
        <v>1037.979094076655</v>
      </c>
      <c r="I14" s="113">
        <v>1071.5653065857857</v>
      </c>
      <c r="J14" s="114">
        <v>0.5079605369999759</v>
      </c>
      <c r="K14" s="4"/>
      <c r="L14" s="115">
        <v>-63.301533089072564</v>
      </c>
      <c r="M14" s="116">
        <v>-32.968422388017188</v>
      </c>
      <c r="N14" s="117">
        <v>-96.269955477089752</v>
      </c>
      <c r="O14" s="114">
        <v>-2.9507510744466336E-2</v>
      </c>
    </row>
    <row r="15" spans="1:15" ht="15.75" x14ac:dyDescent="0.25">
      <c r="A15" s="4" t="s">
        <v>6</v>
      </c>
      <c r="B15" s="112">
        <v>1124.0362055683945</v>
      </c>
      <c r="C15" s="6">
        <v>796.4630974800466</v>
      </c>
      <c r="D15" s="113">
        <v>327.57310808834791</v>
      </c>
      <c r="E15" s="114">
        <v>0.29142576232471362</v>
      </c>
      <c r="F15" s="4"/>
      <c r="G15" s="112">
        <v>1060.8755639312433</v>
      </c>
      <c r="H15" s="6">
        <v>726.48083623693378</v>
      </c>
      <c r="I15" s="113">
        <v>334.39472769430949</v>
      </c>
      <c r="J15" s="114">
        <v>0.31520636261538215</v>
      </c>
      <c r="K15" s="4"/>
      <c r="L15" s="115">
        <v>-63.16064163715123</v>
      </c>
      <c r="M15" s="116">
        <v>69.982261243112816</v>
      </c>
      <c r="N15" s="117">
        <v>6.8216196059615868</v>
      </c>
      <c r="O15" s="114">
        <v>2.378060029066853E-2</v>
      </c>
    </row>
    <row r="16" spans="1:15" ht="15.75" x14ac:dyDescent="0.25">
      <c r="A16" s="4" t="s">
        <v>33</v>
      </c>
      <c r="B16" s="112">
        <v>913</v>
      </c>
      <c r="C16" s="6">
        <v>301</v>
      </c>
      <c r="D16" s="113">
        <v>612</v>
      </c>
      <c r="E16" s="114">
        <v>0.6703176341730559</v>
      </c>
      <c r="F16" s="4"/>
      <c r="G16" s="118">
        <v>921</v>
      </c>
      <c r="H16" s="6">
        <v>355</v>
      </c>
      <c r="I16" s="113">
        <v>566</v>
      </c>
      <c r="J16" s="114">
        <v>0.61454940282301851</v>
      </c>
      <c r="K16" s="4"/>
      <c r="L16" s="115">
        <v>8</v>
      </c>
      <c r="M16" s="116">
        <v>-54</v>
      </c>
      <c r="N16" s="117">
        <v>-46</v>
      </c>
      <c r="O16" s="114">
        <v>-5.5768231350037389E-2</v>
      </c>
    </row>
    <row r="17" spans="1:15" ht="15.75" x14ac:dyDescent="0.25">
      <c r="A17" s="16"/>
      <c r="B17" s="119">
        <f>SUM(B6:B16)</f>
        <v>20727</v>
      </c>
      <c r="C17" s="120">
        <f>SUM(C6:C16)</f>
        <v>11987</v>
      </c>
      <c r="D17" s="121">
        <f>B17-C17</f>
        <v>8740</v>
      </c>
      <c r="E17" s="34">
        <f>D17/B17</f>
        <v>0.4216722149852849</v>
      </c>
      <c r="F17" s="4"/>
      <c r="G17" s="119">
        <f>SUM(G6:G16)</f>
        <v>20353.000000000007</v>
      </c>
      <c r="H17" s="120">
        <f>SUM(H6:H16)</f>
        <v>12054.999999999998</v>
      </c>
      <c r="I17" s="121">
        <f>G17-H17</f>
        <v>8298.0000000000091</v>
      </c>
      <c r="J17" s="34">
        <f>I17/G17</f>
        <v>0.4077040239768096</v>
      </c>
      <c r="K17" s="4"/>
      <c r="L17" s="122">
        <f>G17-B17</f>
        <v>-373.99999999999272</v>
      </c>
      <c r="M17" s="123">
        <f>C17-H17</f>
        <v>-67.999999999998181</v>
      </c>
      <c r="N17" s="124">
        <f t="shared" ref="N17:O17" si="0">I17-D17</f>
        <v>-441.99999999999091</v>
      </c>
      <c r="O17" s="34">
        <f t="shared" si="0"/>
        <v>-1.3968191008475295E-2</v>
      </c>
    </row>
    <row r="18" spans="1:15" x14ac:dyDescent="0.25">
      <c r="A18" s="182" t="s">
        <v>72</v>
      </c>
      <c r="B18" s="182"/>
      <c r="C18" s="182"/>
      <c r="D18" s="183">
        <f>(D17-SUM(D6:D16))</f>
        <v>0</v>
      </c>
      <c r="E18" s="182"/>
      <c r="F18" s="182"/>
      <c r="G18" s="183"/>
      <c r="H18" s="183"/>
      <c r="I18" s="183">
        <f>(I17-SUM(I6:I16))</f>
        <v>3.637978807091713E-12</v>
      </c>
      <c r="J18" s="182"/>
      <c r="K18" s="182"/>
      <c r="L18" s="183">
        <f>(L17-SUM(L6:L16))</f>
        <v>1.5916157281026244E-12</v>
      </c>
      <c r="M18" s="183">
        <f>(M17-SUM(M6:M16))</f>
        <v>1.7053025658242404E-12</v>
      </c>
      <c r="N18" s="183">
        <f>(N17-SUM(N6:N16))</f>
        <v>3.2969182939268649E-12</v>
      </c>
      <c r="O18" s="182"/>
    </row>
    <row r="19" spans="1:15" ht="12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5.75" x14ac:dyDescent="0.25">
      <c r="A20" s="154" t="s">
        <v>70</v>
      </c>
      <c r="B20" s="154">
        <v>0</v>
      </c>
      <c r="C20" s="154">
        <v>0</v>
      </c>
      <c r="D20" s="154">
        <v>0</v>
      </c>
      <c r="E20" s="154"/>
      <c r="F20" s="154"/>
      <c r="G20" s="154">
        <v>0</v>
      </c>
      <c r="H20" s="154">
        <v>0</v>
      </c>
      <c r="I20" s="154">
        <v>0</v>
      </c>
      <c r="J20" s="154"/>
      <c r="K20" s="154"/>
      <c r="L20" s="154"/>
      <c r="M20" s="154"/>
      <c r="N20" s="154"/>
      <c r="O20" s="154"/>
    </row>
    <row r="21" spans="1:15" ht="15.75" x14ac:dyDescent="0.25">
      <c r="A21" s="4" t="s">
        <v>71</v>
      </c>
      <c r="B21" s="49">
        <v>299</v>
      </c>
      <c r="C21" s="9">
        <v>272</v>
      </c>
      <c r="D21" s="125">
        <f>B21-C21</f>
        <v>27</v>
      </c>
      <c r="E21" s="34">
        <f>D21/B21</f>
        <v>9.0301003344481601E-2</v>
      </c>
      <c r="F21" s="4"/>
      <c r="G21" s="49">
        <f>145+130+42</f>
        <v>317</v>
      </c>
      <c r="H21" s="9">
        <f>183+103</f>
        <v>286</v>
      </c>
      <c r="I21" s="125">
        <f>G21-H21</f>
        <v>31</v>
      </c>
      <c r="J21" s="34">
        <f>I21/G21</f>
        <v>9.7791798107255523E-2</v>
      </c>
      <c r="K21" s="4"/>
      <c r="L21" s="49">
        <f>G21-B21</f>
        <v>18</v>
      </c>
      <c r="M21" s="123">
        <f>C21-H21</f>
        <v>-14</v>
      </c>
      <c r="N21" s="125">
        <f t="shared" ref="N21:N22" si="1">I21-D21</f>
        <v>4</v>
      </c>
      <c r="O21" s="34">
        <f t="shared" ref="O21" si="2">J21-E21</f>
        <v>7.4907947627739224E-3</v>
      </c>
    </row>
    <row r="22" spans="1:15" ht="14.25" customHeight="1" x14ac:dyDescent="0.25">
      <c r="A22" s="182" t="s">
        <v>109</v>
      </c>
      <c r="B22" s="183">
        <f>B17+B21</f>
        <v>21026</v>
      </c>
      <c r="C22" s="183">
        <f>C17+C21-D23</f>
        <v>20121</v>
      </c>
      <c r="D22" s="183">
        <f>B22-C22</f>
        <v>905</v>
      </c>
      <c r="E22" s="182"/>
      <c r="F22" s="182"/>
      <c r="G22" s="183">
        <f>G17+G21</f>
        <v>20670.000000000007</v>
      </c>
      <c r="H22" s="183">
        <f>H17+H21-I23</f>
        <v>20015</v>
      </c>
      <c r="I22" s="183">
        <f>G22-H22</f>
        <v>655.00000000000728</v>
      </c>
      <c r="J22" s="182"/>
      <c r="K22" s="182"/>
      <c r="L22" s="183"/>
      <c r="M22" s="183"/>
      <c r="N22" s="183">
        <f t="shared" si="1"/>
        <v>-249.99999999999272</v>
      </c>
      <c r="O22" s="182"/>
    </row>
    <row r="23" spans="1:15" ht="15.75" x14ac:dyDescent="0.25">
      <c r="A23" s="4" t="s">
        <v>73</v>
      </c>
      <c r="B23" s="126"/>
      <c r="C23" s="127"/>
      <c r="D23" s="128">
        <v>-7862</v>
      </c>
      <c r="E23" s="129"/>
      <c r="F23" s="145"/>
      <c r="G23" s="130"/>
      <c r="H23" s="131"/>
      <c r="I23" s="128">
        <v>-7674</v>
      </c>
      <c r="J23" s="132"/>
      <c r="K23" s="146"/>
      <c r="L23" s="130"/>
      <c r="M23" s="131"/>
      <c r="N23" s="128">
        <f>I23-D23</f>
        <v>188</v>
      </c>
      <c r="O23" s="132"/>
    </row>
    <row r="24" spans="1:15" ht="15.75" x14ac:dyDescent="0.25">
      <c r="A24" s="4" t="s">
        <v>74</v>
      </c>
      <c r="B24" s="133"/>
      <c r="C24" s="134"/>
      <c r="D24" s="135">
        <f>D17+D21+D23</f>
        <v>905</v>
      </c>
      <c r="E24" s="136"/>
      <c r="F24" s="145"/>
      <c r="G24" s="137"/>
      <c r="H24" s="134"/>
      <c r="I24" s="135">
        <f>I17+I21+I23</f>
        <v>655.00000000000909</v>
      </c>
      <c r="J24" s="138"/>
      <c r="K24" s="146"/>
      <c r="L24" s="137"/>
      <c r="M24" s="134"/>
      <c r="N24" s="139">
        <f>I24-D24</f>
        <v>-249.99999999999091</v>
      </c>
      <c r="O24" s="138"/>
    </row>
    <row r="25" spans="1:15" ht="15.75" x14ac:dyDescent="0.25">
      <c r="A25" s="188" t="s">
        <v>110</v>
      </c>
      <c r="B25" s="140"/>
      <c r="C25" s="134"/>
      <c r="D25" s="141">
        <v>-8787</v>
      </c>
      <c r="E25" s="136"/>
      <c r="F25" s="145"/>
      <c r="G25" s="142"/>
      <c r="H25" s="134"/>
      <c r="I25" s="141">
        <v>-8591</v>
      </c>
      <c r="J25" s="138"/>
      <c r="K25" s="146"/>
      <c r="L25" s="142"/>
      <c r="M25" s="134"/>
      <c r="N25" s="141">
        <f>-(D25-I25)</f>
        <v>196</v>
      </c>
      <c r="O25" s="138"/>
    </row>
    <row r="26" spans="1:15" ht="15.75" x14ac:dyDescent="0.25">
      <c r="A26" s="16" t="s">
        <v>75</v>
      </c>
      <c r="B26" s="140"/>
      <c r="C26" s="134"/>
      <c r="D26" s="141">
        <f>D17+D21+D25</f>
        <v>-20</v>
      </c>
      <c r="E26" s="136"/>
      <c r="F26" s="145"/>
      <c r="G26" s="142"/>
      <c r="H26" s="134"/>
      <c r="I26" s="141">
        <f>I17+I21+I25</f>
        <v>-261.99999999999091</v>
      </c>
      <c r="J26" s="138"/>
      <c r="K26" s="146"/>
      <c r="L26" s="142"/>
      <c r="M26" s="134"/>
      <c r="N26" s="141">
        <f t="shared" ref="N26" si="3">I26-D26</f>
        <v>-241.99999999999091</v>
      </c>
      <c r="O26" s="138"/>
    </row>
    <row r="27" spans="1:15" ht="25.9" customHeight="1" x14ac:dyDescent="0.25">
      <c r="A27" s="97" t="s">
        <v>9</v>
      </c>
      <c r="B27" s="157" t="s">
        <v>101</v>
      </c>
      <c r="C27" s="100"/>
      <c r="D27" s="100"/>
      <c r="E27" s="101"/>
      <c r="F27" s="98"/>
      <c r="G27" s="162"/>
      <c r="H27" s="155"/>
      <c r="I27" s="155"/>
      <c r="J27" s="163"/>
      <c r="K27" s="98"/>
      <c r="L27" s="161" t="s">
        <v>104</v>
      </c>
      <c r="M27" s="99"/>
      <c r="N27" s="99"/>
      <c r="O27" s="156"/>
    </row>
    <row r="28" spans="1:15" ht="15.75" x14ac:dyDescent="0.25">
      <c r="A28" s="81"/>
      <c r="B28" s="81" t="s">
        <v>102</v>
      </c>
      <c r="C28" s="4"/>
      <c r="D28" s="4"/>
      <c r="E28" s="85"/>
      <c r="F28" s="4"/>
      <c r="G28" s="81"/>
      <c r="H28" s="4"/>
      <c r="I28" s="4"/>
      <c r="J28" s="85"/>
      <c r="K28" s="4"/>
      <c r="L28" s="81" t="s">
        <v>105</v>
      </c>
      <c r="M28" s="4"/>
      <c r="N28" s="4"/>
      <c r="O28" s="85"/>
    </row>
    <row r="29" spans="1:15" ht="15.75" x14ac:dyDescent="0.25">
      <c r="A29" s="81"/>
      <c r="B29" s="158" t="s">
        <v>103</v>
      </c>
      <c r="C29" s="4"/>
      <c r="D29" s="4"/>
      <c r="E29" s="85"/>
      <c r="F29" s="4"/>
      <c r="G29" s="81"/>
      <c r="H29" s="4"/>
      <c r="I29" s="4"/>
      <c r="J29" s="85"/>
      <c r="K29" s="4"/>
      <c r="L29" s="81" t="s">
        <v>107</v>
      </c>
      <c r="M29" s="4"/>
      <c r="N29" s="4"/>
      <c r="O29" s="4"/>
    </row>
    <row r="30" spans="1:15" ht="15.75" x14ac:dyDescent="0.25">
      <c r="A30" s="81"/>
      <c r="B30" s="159"/>
      <c r="C30" s="4"/>
      <c r="D30" s="4"/>
      <c r="E30" s="85"/>
      <c r="F30" s="4"/>
      <c r="G30" s="81"/>
      <c r="H30" s="4"/>
      <c r="I30" s="4"/>
      <c r="J30" s="85"/>
      <c r="K30" s="4"/>
      <c r="L30" s="81" t="s">
        <v>108</v>
      </c>
      <c r="M30" s="4"/>
      <c r="N30" s="4"/>
      <c r="O30" s="85"/>
    </row>
    <row r="31" spans="1:15" ht="15.75" x14ac:dyDescent="0.25">
      <c r="A31" s="106"/>
      <c r="B31" s="160"/>
      <c r="C31" s="105"/>
      <c r="D31" s="105"/>
      <c r="E31" s="107"/>
      <c r="F31" s="105"/>
      <c r="G31" s="106"/>
      <c r="H31" s="105"/>
      <c r="I31" s="105"/>
      <c r="J31" s="107"/>
      <c r="K31" s="105"/>
      <c r="L31" s="106" t="s">
        <v>106</v>
      </c>
      <c r="M31" s="105"/>
      <c r="N31" s="105"/>
      <c r="O31" s="107"/>
    </row>
  </sheetData>
  <mergeCells count="5">
    <mergeCell ref="L3:O3"/>
    <mergeCell ref="A1:O1"/>
    <mergeCell ref="A2:O2"/>
    <mergeCell ref="B3:E3"/>
    <mergeCell ref="G3:J3"/>
  </mergeCells>
  <conditionalFormatting sqref="O6:O21">
    <cfRule type="expression" dxfId="0" priority="1">
      <formula>"&lt;1%"</formula>
    </cfRule>
  </conditionalFormatting>
  <pageMargins left="0.18000000000000002" right="0.13" top="0.75" bottom="0.75" header="0.30000000000000004" footer="0.30000000000000004"/>
  <pageSetup paperSize="9" orientation="landscape" horizontalDpi="4294967293" verticalDpi="0" r:id="rId1"/>
  <ignoredErrors>
    <ignoredError sqref="M17 M21 N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05ED-1910-4973-906A-95D05FE008AF}">
  <sheetPr>
    <pageSetUpPr fitToPage="1"/>
  </sheetPr>
  <dimension ref="A1:I25"/>
  <sheetViews>
    <sheetView tabSelected="1" workbookViewId="0">
      <selection sqref="A1:I1"/>
    </sheetView>
  </sheetViews>
  <sheetFormatPr defaultRowHeight="15" x14ac:dyDescent="0.25"/>
  <cols>
    <col min="1" max="1" width="27.85546875" customWidth="1"/>
    <col min="2" max="2" width="11.5703125" customWidth="1"/>
    <col min="3" max="3" width="12.5703125" customWidth="1"/>
    <col min="4" max="4" width="15.5703125" customWidth="1"/>
    <col min="5" max="5" width="3" customWidth="1"/>
    <col min="6" max="6" width="13.42578125" customWidth="1"/>
    <col min="7" max="7" width="13.140625" customWidth="1"/>
    <col min="8" max="8" width="15.5703125" customWidth="1"/>
    <col min="9" max="9" width="60.7109375" customWidth="1"/>
    <col min="10" max="10" width="8.7109375" customWidth="1"/>
  </cols>
  <sheetData>
    <row r="1" spans="1:9" ht="20.25" x14ac:dyDescent="0.3">
      <c r="A1" s="190" t="s">
        <v>0</v>
      </c>
      <c r="B1" s="191"/>
      <c r="C1" s="191"/>
      <c r="D1" s="191"/>
      <c r="E1" s="191"/>
      <c r="F1" s="191"/>
      <c r="G1" s="191"/>
      <c r="H1" s="191"/>
      <c r="I1" s="192"/>
    </row>
    <row r="2" spans="1:9" ht="20.25" x14ac:dyDescent="0.3">
      <c r="A2" s="193" t="s">
        <v>76</v>
      </c>
      <c r="B2" s="205"/>
      <c r="C2" s="205"/>
      <c r="D2" s="205"/>
      <c r="E2" s="205"/>
      <c r="F2" s="205"/>
      <c r="G2" s="205"/>
      <c r="H2" s="205"/>
      <c r="I2" s="206"/>
    </row>
    <row r="3" spans="1:9" ht="18" x14ac:dyDescent="0.25">
      <c r="A3" s="167" t="s">
        <v>36</v>
      </c>
      <c r="I3" s="103"/>
    </row>
    <row r="4" spans="1:9" ht="18" x14ac:dyDescent="0.25">
      <c r="A4" s="168"/>
      <c r="B4" s="207" t="s">
        <v>43</v>
      </c>
      <c r="C4" s="207"/>
      <c r="D4" s="207"/>
      <c r="E4" s="169"/>
      <c r="F4" s="207" t="s">
        <v>5</v>
      </c>
      <c r="G4" s="207"/>
      <c r="H4" s="207"/>
      <c r="I4" s="170"/>
    </row>
    <row r="5" spans="1:9" ht="18" x14ac:dyDescent="0.25">
      <c r="A5" s="168"/>
      <c r="B5" s="78" t="s">
        <v>2</v>
      </c>
      <c r="C5" s="79" t="s">
        <v>1</v>
      </c>
      <c r="D5" s="80" t="s">
        <v>3</v>
      </c>
      <c r="E5" s="79"/>
      <c r="F5" s="78" t="s">
        <v>2</v>
      </c>
      <c r="G5" s="79" t="s">
        <v>4</v>
      </c>
      <c r="H5" s="80" t="s">
        <v>3</v>
      </c>
      <c r="I5" s="171" t="s">
        <v>8</v>
      </c>
    </row>
    <row r="6" spans="1:9" x14ac:dyDescent="0.25">
      <c r="A6" s="102"/>
      <c r="B6" s="46"/>
      <c r="C6" s="47"/>
      <c r="D6" s="48"/>
      <c r="F6" s="46"/>
      <c r="G6" s="47"/>
      <c r="H6" s="48"/>
      <c r="I6" s="172"/>
    </row>
    <row r="7" spans="1:9" ht="15.75" x14ac:dyDescent="0.25">
      <c r="A7" s="81" t="s">
        <v>77</v>
      </c>
      <c r="B7" s="30">
        <v>67</v>
      </c>
      <c r="C7" s="4">
        <v>70</v>
      </c>
      <c r="D7" s="31">
        <f>C7-B7</f>
        <v>3</v>
      </c>
      <c r="E7" s="4"/>
      <c r="F7" s="30">
        <v>115</v>
      </c>
      <c r="G7" s="4">
        <v>130</v>
      </c>
      <c r="H7" s="31">
        <f>G7-F7</f>
        <v>15</v>
      </c>
      <c r="I7" s="173" t="s">
        <v>78</v>
      </c>
    </row>
    <row r="8" spans="1:9" ht="15.75" x14ac:dyDescent="0.25">
      <c r="A8" s="81" t="s">
        <v>79</v>
      </c>
      <c r="B8" s="30">
        <v>44</v>
      </c>
      <c r="C8" s="4">
        <v>45</v>
      </c>
      <c r="D8" s="31">
        <f>B8-C8</f>
        <v>-1</v>
      </c>
      <c r="E8" s="4"/>
      <c r="F8" s="30">
        <v>88</v>
      </c>
      <c r="G8" s="4">
        <v>91</v>
      </c>
      <c r="H8" s="31">
        <f>F8-G8</f>
        <v>-3</v>
      </c>
      <c r="I8" s="173" t="s">
        <v>80</v>
      </c>
    </row>
    <row r="9" spans="1:9" ht="15.75" x14ac:dyDescent="0.25">
      <c r="A9" s="81" t="s">
        <v>81</v>
      </c>
      <c r="B9" s="30">
        <v>14</v>
      </c>
      <c r="C9" s="4">
        <v>15</v>
      </c>
      <c r="D9" s="31">
        <f>B9-C9</f>
        <v>-1</v>
      </c>
      <c r="E9" s="4"/>
      <c r="F9" s="30">
        <v>27</v>
      </c>
      <c r="G9" s="4">
        <v>29</v>
      </c>
      <c r="H9" s="31">
        <f>F9-G9</f>
        <v>-2</v>
      </c>
      <c r="I9" s="173" t="s">
        <v>82</v>
      </c>
    </row>
    <row r="10" spans="1:9" ht="16.5" thickBot="1" x14ac:dyDescent="0.3">
      <c r="A10" s="84" t="s">
        <v>83</v>
      </c>
      <c r="B10" s="49">
        <f>B7-B8-B9</f>
        <v>9</v>
      </c>
      <c r="C10" s="49">
        <f>C7-C8-C9</f>
        <v>10</v>
      </c>
      <c r="D10" s="64">
        <f>SUM(D7:D9)</f>
        <v>1</v>
      </c>
      <c r="E10" s="4"/>
      <c r="F10" s="49">
        <f>F7-F8-F9</f>
        <v>0</v>
      </c>
      <c r="G10" s="49">
        <f>G7-G8-G9</f>
        <v>10</v>
      </c>
      <c r="H10" s="49">
        <f>SUM(H7:H9)</f>
        <v>10</v>
      </c>
      <c r="I10" s="173"/>
    </row>
    <row r="11" spans="1:9" ht="16.5" thickTop="1" x14ac:dyDescent="0.25">
      <c r="A11" s="84" t="s">
        <v>84</v>
      </c>
      <c r="B11" s="68">
        <f>B10/B7</f>
        <v>0.13432835820895522</v>
      </c>
      <c r="C11" s="68">
        <f>C10/C7</f>
        <v>0.14285714285714285</v>
      </c>
      <c r="D11" s="31"/>
      <c r="E11" s="4"/>
      <c r="F11" s="68">
        <f>F10/F7</f>
        <v>0</v>
      </c>
      <c r="G11" s="68">
        <f>G10/G7</f>
        <v>7.6923076923076927E-2</v>
      </c>
      <c r="H11" s="31"/>
      <c r="I11" s="173"/>
    </row>
    <row r="12" spans="1:9" ht="16.5" thickBot="1" x14ac:dyDescent="0.3">
      <c r="A12" s="81" t="s">
        <v>85</v>
      </c>
      <c r="B12" s="65">
        <v>22.150000000000002</v>
      </c>
      <c r="C12" s="66">
        <v>22.525000000000002</v>
      </c>
      <c r="D12" s="53"/>
      <c r="E12" s="4"/>
      <c r="F12" s="50">
        <v>43.875</v>
      </c>
      <c r="G12" s="174">
        <v>44.7</v>
      </c>
      <c r="H12" s="31"/>
      <c r="I12" s="173" t="s">
        <v>86</v>
      </c>
    </row>
    <row r="13" spans="1:9" ht="16.5" thickBot="1" x14ac:dyDescent="0.3">
      <c r="A13" s="84" t="s">
        <v>87</v>
      </c>
      <c r="B13" s="67">
        <f>B10-B12</f>
        <v>-13.150000000000002</v>
      </c>
      <c r="C13" s="67">
        <f>C10-C12</f>
        <v>-12.525000000000002</v>
      </c>
      <c r="D13" s="8"/>
      <c r="E13" s="4"/>
      <c r="F13" s="51">
        <f>F10-F12</f>
        <v>-43.875</v>
      </c>
      <c r="G13" s="51">
        <f>G10-G12</f>
        <v>-34.700000000000003</v>
      </c>
      <c r="H13" s="52"/>
      <c r="I13" s="86"/>
    </row>
    <row r="14" spans="1:9" ht="15.75" x14ac:dyDescent="0.25">
      <c r="A14" s="81"/>
      <c r="B14" s="4"/>
      <c r="C14" s="4"/>
      <c r="D14" s="4"/>
      <c r="E14" s="4"/>
      <c r="F14" s="4"/>
      <c r="G14" s="4"/>
      <c r="H14" s="4"/>
      <c r="I14" s="85"/>
    </row>
    <row r="15" spans="1:9" ht="15.75" x14ac:dyDescent="0.25">
      <c r="A15" s="175" t="s">
        <v>35</v>
      </c>
      <c r="B15" s="4"/>
      <c r="C15" s="4"/>
      <c r="D15" s="4"/>
      <c r="E15" s="4"/>
      <c r="F15" s="4"/>
      <c r="G15" s="4"/>
      <c r="H15" s="4"/>
      <c r="I15" s="85"/>
    </row>
    <row r="16" spans="1:9" ht="15.75" x14ac:dyDescent="0.25">
      <c r="A16" s="81"/>
      <c r="B16" s="208" t="s">
        <v>43</v>
      </c>
      <c r="C16" s="208"/>
      <c r="D16" s="208"/>
      <c r="E16" s="176"/>
      <c r="F16" s="208" t="s">
        <v>5</v>
      </c>
      <c r="G16" s="208"/>
      <c r="H16" s="208"/>
      <c r="I16" s="85"/>
    </row>
    <row r="17" spans="1:9" ht="15.75" x14ac:dyDescent="0.25">
      <c r="A17" s="81"/>
      <c r="B17" s="164" t="s">
        <v>2</v>
      </c>
      <c r="C17" s="165" t="s">
        <v>1</v>
      </c>
      <c r="D17" s="166" t="s">
        <v>3</v>
      </c>
      <c r="E17" s="165"/>
      <c r="F17" s="164" t="s">
        <v>2</v>
      </c>
      <c r="G17" s="165" t="s">
        <v>4</v>
      </c>
      <c r="H17" s="166" t="s">
        <v>3</v>
      </c>
      <c r="I17" s="177" t="s">
        <v>8</v>
      </c>
    </row>
    <row r="18" spans="1:9" ht="15.75" x14ac:dyDescent="0.25">
      <c r="A18" s="81"/>
      <c r="B18" s="54"/>
      <c r="C18" s="42"/>
      <c r="D18" s="55"/>
      <c r="E18" s="4"/>
      <c r="F18" s="54"/>
      <c r="G18" s="42"/>
      <c r="H18" s="55"/>
      <c r="I18" s="178"/>
    </row>
    <row r="19" spans="1:9" ht="15.75" x14ac:dyDescent="0.25">
      <c r="A19" s="81" t="s">
        <v>77</v>
      </c>
      <c r="B19" s="30">
        <v>70</v>
      </c>
      <c r="C19" s="4">
        <v>72</v>
      </c>
      <c r="D19" s="31">
        <f>C19-B19</f>
        <v>2</v>
      </c>
      <c r="E19" s="4"/>
      <c r="F19" s="30">
        <v>140</v>
      </c>
      <c r="G19" s="4">
        <v>145</v>
      </c>
      <c r="H19" s="31">
        <f>G19-F19</f>
        <v>5</v>
      </c>
      <c r="I19" s="173" t="s">
        <v>88</v>
      </c>
    </row>
    <row r="20" spans="1:9" ht="15.75" x14ac:dyDescent="0.25">
      <c r="A20" s="81" t="s">
        <v>79</v>
      </c>
      <c r="B20" s="30">
        <v>46</v>
      </c>
      <c r="C20" s="4">
        <v>48</v>
      </c>
      <c r="D20" s="31">
        <f>B20-C20</f>
        <v>-2</v>
      </c>
      <c r="E20" s="4"/>
      <c r="F20" s="30">
        <v>92</v>
      </c>
      <c r="G20" s="4">
        <v>92</v>
      </c>
      <c r="H20" s="31">
        <f>F20-G20</f>
        <v>0</v>
      </c>
      <c r="I20" s="173" t="s">
        <v>89</v>
      </c>
    </row>
    <row r="21" spans="1:9" ht="15.75" x14ac:dyDescent="0.25">
      <c r="A21" s="81" t="s">
        <v>81</v>
      </c>
      <c r="B21" s="30">
        <v>35</v>
      </c>
      <c r="C21" s="4">
        <v>39</v>
      </c>
      <c r="D21" s="31">
        <f>B21-C21</f>
        <v>-4</v>
      </c>
      <c r="E21" s="4"/>
      <c r="F21" s="30">
        <v>65</v>
      </c>
      <c r="G21" s="4">
        <v>74</v>
      </c>
      <c r="H21" s="31">
        <f>F21-G21</f>
        <v>-9</v>
      </c>
      <c r="I21" s="173" t="s">
        <v>90</v>
      </c>
    </row>
    <row r="22" spans="1:9" ht="16.5" thickBot="1" x14ac:dyDescent="0.3">
      <c r="A22" s="84" t="s">
        <v>83</v>
      </c>
      <c r="B22" s="49">
        <f>B19-B20-B21</f>
        <v>-11</v>
      </c>
      <c r="C22" s="49">
        <f>C19-C20-C21</f>
        <v>-15</v>
      </c>
      <c r="D22" s="64">
        <f>SUM(D19:D21)</f>
        <v>-4</v>
      </c>
      <c r="E22" s="4"/>
      <c r="F22" s="49">
        <f>F19-F20-F21</f>
        <v>-17</v>
      </c>
      <c r="G22" s="49">
        <f>G19-G20-G21</f>
        <v>-21</v>
      </c>
      <c r="H22" s="49">
        <f>SUM(H19:H21)</f>
        <v>-4</v>
      </c>
      <c r="I22" s="173"/>
    </row>
    <row r="23" spans="1:9" ht="16.5" thickTop="1" x14ac:dyDescent="0.25">
      <c r="A23" s="84" t="s">
        <v>84</v>
      </c>
      <c r="B23" s="68">
        <f>B22/B19</f>
        <v>-0.15714285714285714</v>
      </c>
      <c r="C23" s="68">
        <f>C22/C19</f>
        <v>-0.20833333333333334</v>
      </c>
      <c r="D23" s="31"/>
      <c r="E23" s="4"/>
      <c r="F23" s="68">
        <f>F22/F19</f>
        <v>-0.12142857142857143</v>
      </c>
      <c r="G23" s="68">
        <f>G22/G19</f>
        <v>-0.14482758620689656</v>
      </c>
      <c r="H23" s="31"/>
      <c r="I23" s="173"/>
    </row>
    <row r="24" spans="1:9" ht="16.5" thickBot="1" x14ac:dyDescent="0.3">
      <c r="A24" s="81" t="s">
        <v>85</v>
      </c>
      <c r="B24" s="50">
        <v>35.44</v>
      </c>
      <c r="C24" s="174">
        <v>36.04</v>
      </c>
      <c r="D24" s="56"/>
      <c r="E24" s="4"/>
      <c r="F24" s="50">
        <v>70.2</v>
      </c>
      <c r="G24" s="174">
        <v>71.52</v>
      </c>
      <c r="H24" s="56"/>
      <c r="I24" s="173" t="s">
        <v>91</v>
      </c>
    </row>
    <row r="25" spans="1:9" ht="15.75" x14ac:dyDescent="0.25">
      <c r="A25" s="179" t="s">
        <v>87</v>
      </c>
      <c r="B25" s="180">
        <f>B22-B24</f>
        <v>-46.44</v>
      </c>
      <c r="C25" s="180">
        <f>C22-C24</f>
        <v>-51.04</v>
      </c>
      <c r="D25" s="181"/>
      <c r="E25" s="105"/>
      <c r="F25" s="180">
        <f>F22-F24</f>
        <v>-87.2</v>
      </c>
      <c r="G25" s="180">
        <f>G22-G24</f>
        <v>-92.52</v>
      </c>
      <c r="H25" s="181"/>
      <c r="I25" s="107"/>
    </row>
  </sheetData>
  <mergeCells count="6">
    <mergeCell ref="A1:I1"/>
    <mergeCell ref="A2:I2"/>
    <mergeCell ref="B4:D4"/>
    <mergeCell ref="F4:H4"/>
    <mergeCell ref="B16:D16"/>
    <mergeCell ref="F16:H16"/>
  </mergeCells>
  <pageMargins left="0.14000000000000001" right="0.13" top="0.75" bottom="0.75" header="0.30000000000000004" footer="0.30000000000000004"/>
  <pageSetup paperSize="0" orientation="landscape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c07c698-60f5-424f-b9af-f4c59398b511" ContentTypeId="0x010100545E941595ED5448BA61900FDDAFF313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>
      <Value>3</Value>
      <Value>2</Value>
      <Value>1</Value>
    </TaxCatchAll>
    <p6919dbb65844893b164c5f63a6f0eeb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a484111e-5b24-4ad9-9778-c536c8c88985</TermId>
        </TermInfo>
      </Terms>
    </p6919dbb65844893b164c5f63a6f0eeb>
    <c02f73938b5741d4934b358b31a1b80f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c02f73938b5741d4934b358b31a1b80f>
    <f6ec388a6d534bab86a259abd1bfa088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cc08a6d4-dfde-4d0f-bd85-069ebcef80d5</TermId>
        </TermInfo>
      </Terms>
    </f6ec388a6d534bab86a259abd1bfa088>
    <i98b064926ea4fbe8f5b88c394ff652b xmlns="8c566321-f672-4e06-a901-b5e72b4c4357">
      <Terms xmlns="http://schemas.microsoft.com/office/infopath/2007/PartnerControls"/>
    </i98b064926ea4fbe8f5b88c394ff652b>
    <_dlc_DocId xmlns="ba2294b9-6d6a-4c9b-a125-9e4b98f52ed2">ZAD7H4544KUZ-1446850017-65705</_dlc_DocId>
    <_dlc_DocIdUrl xmlns="ba2294b9-6d6a-4c9b-a125-9e4b98f52ed2">
      <Url>https://educationgovuk.sharepoint.com/sites/lvedfe00080/_layouts/15/DocIdRedir.aspx?ID=ZAD7H4544KUZ-1446850017-65705</Url>
      <Description>ZAD7H4544KUZ-1446850017-65705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fficial Document" ma:contentTypeID="0x010100545E941595ED5448BA61900FDDAFF313006779190EA214B84FAABC5A562576340E" ma:contentTypeVersion="7" ma:contentTypeDescription="" ma:contentTypeScope="" ma:versionID="e822029fd1a0a0ef6612eab63e9eaecd">
  <xsd:schema xmlns:xsd="http://www.w3.org/2001/XMLSchema" xmlns:xs="http://www.w3.org/2001/XMLSchema" xmlns:p="http://schemas.microsoft.com/office/2006/metadata/properties" xmlns:ns2="8c566321-f672-4e06-a901-b5e72b4c4357" xmlns:ns3="ba2294b9-6d6a-4c9b-a125-9e4b98f52ed2" targetNamespace="http://schemas.microsoft.com/office/2006/metadata/properties" ma:root="true" ma:fieldsID="e4bde3648a030aa44f0dd8f8a5c1a84f" ns2:_="" ns3:_="">
    <xsd:import namespace="8c566321-f672-4e06-a901-b5e72b4c4357"/>
    <xsd:import namespace="ba2294b9-6d6a-4c9b-a125-9e4b98f52ed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f6ec388a6d534bab86a259abd1bfa088" minOccurs="0"/>
                <xsd:element ref="ns2:p6919dbb65844893b164c5f63a6f0eeb" minOccurs="0"/>
                <xsd:element ref="ns2:c02f73938b5741d4934b358b31a1b80f" minOccurs="0"/>
                <xsd:element ref="ns2:i98b064926ea4fbe8f5b88c394ff652b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e0e92b3-326c-4f3f-9f4b-086676a48169}" ma:internalName="TaxCatchAll" ma:showField="CatchAllData" ma:web="68b00811-d731-4e8e-8747-e1e30c035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e0e92b3-326c-4f3f-9f4b-086676a48169}" ma:internalName="TaxCatchAllLabel" ma:readOnly="true" ma:showField="CatchAllDataLabel" ma:web="68b00811-d731-4e8e-8747-e1e30c035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6ec388a6d534bab86a259abd1bfa088" ma:index="10" ma:taxonomy="true" ma:internalName="f6ec388a6d534bab86a259abd1bfa088" ma:taxonomyFieldName="DfeOrganisationalUnit" ma:displayName="Organisational Unit" ma:default="1;#DfE|cc08a6d4-dfde-4d0f-bd85-069ebcef80d5" ma:fieldId="{f6ec388a-6d53-4bab-86a2-59abd1bfa088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19dbb65844893b164c5f63a6f0eeb" ma:index="12" ma:taxonomy="true" ma:internalName="p6919dbb65844893b164c5f63a6f0eeb" ma:taxonomyFieldName="DfeOwner" ma:displayName="Owner" ma:default="2;#DfE|a484111e-5b24-4ad9-9778-c536c8c88985" ma:fieldId="{96919dbb-6584-4893-b164-c5f63a6f0eeb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2f73938b5741d4934b358b31a1b80f" ma:index="14" ma:taxonomy="true" ma:internalName="c02f73938b5741d4934b358b31a1b80f" ma:taxonomyFieldName="DfeRights_x003a_ProtectiveMarking" ma:displayName="Rights: Protective Marking" ma:readOnly="false" ma:default="3;#Official|0884c477-2e62-47ea-b19c-5af6e91124c5" ma:fieldId="{c02f7393-8b57-41d4-934b-358b31a1b80f}" ma:sspId="ec07c698-60f5-424f-b9af-f4c59398b511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98b064926ea4fbe8f5b88c394ff652b" ma:index="16" nillable="true" ma:taxonomy="true" ma:internalName="i98b064926ea4fbe8f5b88c394ff652b" ma:taxonomyFieldName="DfeSubject" ma:displayName="Subject" ma:default="" ma:fieldId="{298b0649-26ea-4fbe-8f5b-88c394ff652b}" ma:taxonomyMulti="true" ma:sspId="ec07c698-60f5-424f-b9af-f4c59398b511" ma:termSetId="2f3a6c16-0983-4d36-8f82-2cb41f34c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294b9-6d6a-4c9b-a125-9e4b98f52ed2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6129A-D13E-40FC-AA15-8B7EB2FBADA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6D95B8D-B594-478E-86EA-46034B483E9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3E2F47-DABE-4463-AE70-17CB4DD08A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D4B80A-824C-4C4E-BCFC-0FFAB56626AF}">
  <ds:schemaRefs>
    <ds:schemaRef ds:uri="http://purl.org/dc/dcmitype/"/>
    <ds:schemaRef ds:uri="8c566321-f672-4e06-a901-b5e72b4c4357"/>
    <ds:schemaRef ds:uri="ba2294b9-6d6a-4c9b-a125-9e4b98f52ed2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BD24A39C-6A17-46B6-8A92-2338547A8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66321-f672-4e06-a901-b5e72b4c4357"/>
    <ds:schemaRef ds:uri="ba2294b9-6d6a-4c9b-a125-9e4b98f52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Staff</vt:lpstr>
      <vt:lpstr>Sub-Contractors</vt:lpstr>
      <vt:lpstr>Contribution analysis</vt:lpstr>
      <vt:lpstr>Trading_&amp;_Projects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HUTCHINSON, Steve</dc:creator>
  <cp:keywords/>
  <dc:description/>
  <cp:lastModifiedBy>HANNINGTON, Jessica</cp:lastModifiedBy>
  <cp:revision/>
  <dcterms:created xsi:type="dcterms:W3CDTF">2020-05-26T09:43:00Z</dcterms:created>
  <dcterms:modified xsi:type="dcterms:W3CDTF">2025-03-28T14:33:20Z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0x010100545E941595ED5448BA61900FDDAFF313006779190EA214B84FAABC5A562576340E</vt:lpwstr>
  </property>
  <property fmtid="{D5CDD505-2E9C-101B-9397-08002B2CF9AE}" pid="3" name="cf01b81f267a4ae7a066de4ca5a45f7c">
    <vt:lpwstr>Official|0884c477-2e62-47ea-b19c-5af6e91124c5</vt:lpwstr>
  </property>
  <property fmtid="{D5CDD505-2E9C-101B-9397-08002B2CF9AE}" pid="4" name="pd0bfabaa6cb47f7bff41b54a8405b46">
    <vt:lpwstr>DfE|cc08a6d4-dfde-4d0f-bd85-069ebcef80d5</vt:lpwstr>
  </property>
  <property fmtid="{D5CDD505-2E9C-101B-9397-08002B2CF9AE}" pid="5" name="afedf6f4583d4414b8b49f98bd7a4a38">
    <vt:lpwstr>DfE|a484111e-5b24-4ad9-9778-c536c8c88985</vt:lpwstr>
  </property>
  <property fmtid="{D5CDD505-2E9C-101B-9397-08002B2CF9AE}" pid="6" name="_dlc_DocIdItemGuid">
    <vt:lpwstr>f7967e6b-e97f-4f22-941f-866902c9dd86</vt:lpwstr>
  </property>
  <property fmtid="{D5CDD505-2E9C-101B-9397-08002B2CF9AE}" pid="7" name="DfeOrganisationalUnit">
    <vt:lpwstr>1;#DfE|cc08a6d4-dfde-4d0f-bd85-069ebcef80d5</vt:lpwstr>
  </property>
  <property fmtid="{D5CDD505-2E9C-101B-9397-08002B2CF9AE}" pid="8" name="DfeRights:ProtectiveMarking">
    <vt:lpwstr>3;#Official|0884c477-2e62-47ea-b19c-5af6e91124c5</vt:lpwstr>
  </property>
  <property fmtid="{D5CDD505-2E9C-101B-9397-08002B2CF9AE}" pid="9" name="DfeOwner">
    <vt:lpwstr>2;#DfE|a484111e-5b24-4ad9-9778-c536c8c88985</vt:lpwstr>
  </property>
  <property fmtid="{D5CDD505-2E9C-101B-9397-08002B2CF9AE}" pid="10" name="cbd89a3d90af4054933af136d81ae271">
    <vt:lpwstr/>
  </property>
  <property fmtid="{D5CDD505-2E9C-101B-9397-08002B2CF9AE}" pid="11" name="MediaServiceImageTags">
    <vt:lpwstr/>
  </property>
  <property fmtid="{D5CDD505-2E9C-101B-9397-08002B2CF9AE}" pid="12" name="Rights:ProtectiveMarking">
    <vt:lpwstr>3;#Official|0884c477-2e62-47ea-b19c-5af6e91124c5</vt:lpwstr>
  </property>
  <property fmtid="{D5CDD505-2E9C-101B-9397-08002B2CF9AE}" pid="13" name="Subject1">
    <vt:lpwstr/>
  </property>
  <property fmtid="{D5CDD505-2E9C-101B-9397-08002B2CF9AE}" pid="14" name="Function">
    <vt:lpwstr/>
  </property>
  <property fmtid="{D5CDD505-2E9C-101B-9397-08002B2CF9AE}" pid="15" name="SiteType">
    <vt:lpwstr/>
  </property>
  <property fmtid="{D5CDD505-2E9C-101B-9397-08002B2CF9AE}" pid="16" name="OrganisationalUnit">
    <vt:lpwstr>1;#DfE|cc08a6d4-dfde-4d0f-bd85-069ebcef80d5</vt:lpwstr>
  </property>
  <property fmtid="{D5CDD505-2E9C-101B-9397-08002B2CF9AE}" pid="17" name="e001803101cc486883c488742a9b195f">
    <vt:lpwstr/>
  </property>
  <property fmtid="{D5CDD505-2E9C-101B-9397-08002B2CF9AE}" pid="18" name="Owner">
    <vt:lpwstr>2;#DfE|a484111e-5b24-4ad9-9778-c536c8c88985</vt:lpwstr>
  </property>
  <property fmtid="{D5CDD505-2E9C-101B-9397-08002B2CF9AE}" pid="19" name="DfeSubject">
    <vt:lpwstr/>
  </property>
  <property fmtid="{D5CDD505-2E9C-101B-9397-08002B2CF9AE}" pid="20" name="c0e8f78731f34305bd83ee7a944e5d31">
    <vt:lpwstr/>
  </property>
  <property fmtid="{D5CDD505-2E9C-101B-9397-08002B2CF9AE}" pid="21" name="lcf76f155ced4ddcb4097134ff3c332f">
    <vt:lpwstr/>
  </property>
</Properties>
</file>