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9CA55DAD-38EF-4466-8FBA-2EF0C45F769F}" xr6:coauthVersionLast="47" xr6:coauthVersionMax="47" xr10:uidLastSave="{00000000-0000-0000-0000-000000000000}"/>
  <bookViews>
    <workbookView xWindow="-110" yWindow="-110" windowWidth="19420" windowHeight="1042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4" i="10" l="1"/>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G14" i="8"/>
  <c r="A14" i="8"/>
  <c r="E14" i="8"/>
  <c r="A5" i="8"/>
  <c r="F14" i="8"/>
  <c r="B14" i="8"/>
  <c r="D14" i="8"/>
  <c r="C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C16" i="8"/>
  <c r="G6" i="8"/>
  <c r="E6" i="8"/>
  <c r="E5" i="8"/>
  <c r="C5" i="8"/>
  <c r="F5" i="8"/>
  <c r="G15" i="8"/>
  <c r="A6" i="8"/>
  <c r="D15" i="8"/>
  <c r="C15" i="8"/>
  <c r="B5" i="8"/>
  <c r="F15" i="8"/>
  <c r="G5" i="8"/>
  <c r="F6" i="8"/>
  <c r="D6" i="8"/>
  <c r="B6" i="8"/>
  <c r="E15" i="8"/>
  <c r="D5" i="8"/>
  <c r="A15" i="8"/>
  <c r="B15" i="8"/>
  <c r="C6"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E16" i="8"/>
  <c r="D16" i="8"/>
  <c r="G16" i="8"/>
  <c r="D7" i="8"/>
  <c r="E7" i="8"/>
  <c r="G7" i="8"/>
  <c r="F7" i="8"/>
  <c r="B7" i="8"/>
  <c r="A7" i="8"/>
  <c r="F16" i="8"/>
  <c r="B16" i="8"/>
  <c r="A16" i="8"/>
  <c r="C7"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G8" i="8"/>
  <c r="E8" i="8"/>
  <c r="B8" i="8"/>
  <c r="A8" i="8"/>
  <c r="F8" i="8"/>
  <c r="C8" i="8"/>
  <c r="D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D9" i="8"/>
  <c r="G9" i="8"/>
  <c r="E9" i="8"/>
  <c r="A9" i="8"/>
  <c r="C9" i="8"/>
  <c r="F9" i="8"/>
  <c r="A11" i="8"/>
  <c r="B9"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G12" i="8"/>
  <c r="F12" i="8"/>
  <c r="C12" i="8"/>
  <c r="D329" i="18" l="1"/>
  <c r="G330" i="18"/>
  <c r="F330" i="18"/>
  <c r="E329" i="18"/>
  <c r="C331" i="18"/>
  <c r="H329" i="18"/>
  <c r="P30" i="18"/>
  <c r="O30" i="18"/>
  <c r="S30" i="18"/>
  <c r="R30" i="18"/>
  <c r="U30" i="18"/>
  <c r="T30" i="18"/>
  <c r="Q30" i="18"/>
  <c r="M31" i="18"/>
  <c r="N30" i="18"/>
  <c r="B12" i="8"/>
  <c r="E12" i="8"/>
  <c r="B11" i="8"/>
  <c r="D12" i="8"/>
  <c r="G331" i="18" l="1"/>
  <c r="D330" i="18"/>
  <c r="B13" i="8"/>
  <c r="H330" i="18"/>
  <c r="F331" i="18"/>
  <c r="E330" i="18"/>
  <c r="Q31" i="18"/>
  <c r="P31" i="18"/>
  <c r="M32" i="18"/>
  <c r="T31" i="18"/>
  <c r="U31" i="18"/>
  <c r="O31" i="18"/>
  <c r="S31" i="18"/>
  <c r="R31" i="18"/>
  <c r="N31" i="18"/>
  <c r="F11" i="8"/>
  <c r="E11" i="8"/>
  <c r="E13" i="8" l="1"/>
  <c r="F13" i="8"/>
  <c r="D331" i="18"/>
  <c r="H331" i="18"/>
  <c r="E331" i="18"/>
  <c r="R32" i="18"/>
  <c r="Q32" i="18"/>
  <c r="U32" i="18"/>
  <c r="S32" i="18"/>
  <c r="P32" i="18"/>
  <c r="M33" i="18"/>
  <c r="O32" i="18"/>
  <c r="N32" i="18"/>
  <c r="T32" i="18"/>
  <c r="G11" i="8"/>
  <c r="D11" i="8"/>
  <c r="C11" i="8"/>
  <c r="G13" i="8" l="1"/>
  <c r="D13" i="8"/>
  <c r="C13" i="8"/>
  <c r="S33" i="18"/>
  <c r="R33" i="18"/>
  <c r="N33" i="18"/>
  <c r="P33" i="18"/>
  <c r="M34" i="18"/>
  <c r="O33" i="18"/>
  <c r="U33" i="18"/>
  <c r="T33" i="18"/>
  <c r="Q33" i="18"/>
  <c r="M35" i="18" l="1"/>
  <c r="T34" i="18"/>
  <c r="S34" i="18"/>
  <c r="O34" i="18"/>
  <c r="N34" i="18"/>
  <c r="R34" i="18"/>
  <c r="U34" i="18"/>
  <c r="Q34" i="18"/>
  <c r="P34" i="18"/>
  <c r="E18" i="8"/>
  <c r="C18" i="8"/>
  <c r="A18" i="8"/>
  <c r="F18" i="8"/>
  <c r="G18" i="8"/>
  <c r="D18" i="8"/>
  <c r="B18" i="8"/>
  <c r="U35" i="18" l="1"/>
  <c r="M36" i="18"/>
  <c r="T35" i="18"/>
  <c r="P35" i="18"/>
  <c r="S35" i="18"/>
  <c r="Q35" i="18"/>
  <c r="R35" i="18"/>
  <c r="O35" i="18"/>
  <c r="N35" i="18"/>
  <c r="G19" i="8"/>
  <c r="C19" i="8"/>
  <c r="F19" i="8"/>
  <c r="E19" i="8"/>
  <c r="D19" i="8"/>
  <c r="B19" i="8"/>
  <c r="A19" i="8"/>
  <c r="N36" i="18" l="1"/>
  <c r="U36" i="18"/>
  <c r="Q36" i="18"/>
  <c r="O36" i="18"/>
  <c r="T36" i="18"/>
  <c r="S36" i="18"/>
  <c r="R36" i="18"/>
  <c r="P36" i="18"/>
  <c r="A20" i="8"/>
  <c r="D20" i="8"/>
  <c r="B20" i="8"/>
  <c r="G20" i="8"/>
  <c r="F20" i="8"/>
  <c r="E20" i="8"/>
  <c r="C20" i="8"/>
  <c r="B21" i="8" l="1"/>
  <c r="F21" i="8"/>
  <c r="E21" i="8"/>
  <c r="D21" i="8"/>
  <c r="G21" i="8"/>
  <c r="C21" i="8"/>
  <c r="G22" i="8" l="1"/>
  <c r="D22" i="8"/>
  <c r="F22" i="8"/>
  <c r="E22" i="8"/>
  <c r="C22" i="8"/>
  <c r="B22" i="8"/>
</calcChain>
</file>

<file path=xl/sharedStrings.xml><?xml version="1.0" encoding="utf-8"?>
<sst xmlns="http://schemas.openxmlformats.org/spreadsheetml/2006/main" count="1044" uniqueCount="682">
  <si>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</si>
  <si>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</si>
  <si>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</si>
  <si>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</si>
  <si>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</si>
  <si>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</si>
  <si>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</si>
  <si>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</si>
  <si>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</si>
  <si>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</si>
  <si>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</si>
  <si>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</si>
  <si>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</si>
  <si>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</si>
  <si>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</si>
  <si>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</si>
  <si>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</si>
  <si>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</si>
  <si>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</si>
  <si>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</si>
  <si>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</si>
  <si>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</si>
  <si>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</si>
  <si>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</si>
  <si>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</si>
  <si>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</si>
  <si>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</si>
  <si>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</si>
  <si>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</si>
  <si>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</si>
  <si>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</si>
  <si>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</si>
  <si>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</si>
  <si>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</si>
  <si>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</si>
  <si>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</si>
  <si>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</si>
  <si>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</si>
  <si>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</si>
  <si>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</si>
  <si>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</si>
  <si>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</si>
  <si>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</si>
  <si>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</si>
  <si>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</si>
  <si>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</si>
  <si>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</si>
  <si>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</si>
  <si>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</si>
  <si>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</si>
  <si>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</si>
  <si>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</si>
  <si>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</si>
  <si>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</si>
  <si>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</si>
  <si>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</si>
  <si>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</si>
  <si>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</si>
  <si>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</si>
  <si>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</si>
  <si>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</si>
  <si>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</si>
  <si>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</si>
  <si>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</si>
  <si>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</si>
  <si>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</si>
  <si>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</si>
  <si>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</si>
  <si>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</si>
  <si>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</si>
  <si>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</si>
  <si>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</si>
  <si>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</si>
  <si>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</si>
  <si>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</si>
  <si>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</si>
  <si>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</si>
  <si>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</si>
  <si>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</si>
  <si>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</si>
  <si>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</si>
  <si>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</si>
  <si>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</si>
  <si>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</si>
  <si>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</si>
  <si>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</si>
  <si>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</si>
  <si>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</si>
  <si>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</si>
  <si>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</si>
  <si>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</si>
  <si>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</si>
  <si>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</si>
  <si>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</si>
  <si>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</si>
  <si>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</si>
  <si>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</si>
  <si>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</si>
  <si>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</si>
  <si>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</si>
  <si>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</si>
  <si>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</si>
  <si>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</si>
  <si>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</si>
  <si>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</si>
  <si>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</si>
  <si>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</si>
  <si>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</si>
  <si>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</si>
  <si>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</si>
  <si>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</si>
  <si>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</si>
  <si>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</si>
  <si>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</si>
  <si>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</si>
  <si>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</si>
  <si>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</si>
  <si>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</si>
  <si>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</si>
  <si>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</si>
  <si>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</si>
  <si>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</si>
  <si>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</si>
  <si>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</si>
  <si>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</si>
  <si>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</si>
  <si>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</si>
  <si>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</si>
  <si>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</si>
  <si>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</si>
  <si>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</si>
  <si>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</si>
  <si>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</si>
  <si>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</si>
  <si>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</si>
  <si>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</si>
  <si>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</si>
  <si>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</si>
  <si>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</si>
  <si>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</si>
  <si>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</si>
  <si>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</si>
  <si>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</si>
  <si>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</si>
  <si>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</si>
  <si>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</si>
  <si>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</si>
  <si>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</si>
  <si>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</si>
  <si>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</si>
  <si>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</si>
  <si>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</si>
  <si>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</si>
  <si>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</si>
  <si>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</si>
  <si>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</si>
  <si>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</si>
  <si>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</si>
  <si>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</si>
  <si>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</si>
  <si>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</si>
  <si>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</si>
  <si>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</si>
  <si>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</si>
  <si>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</si>
  <si>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</si>
  <si>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</si>
  <si>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</si>
  <si>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</si>
  <si>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</si>
  <si>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</si>
  <si>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</si>
  <si>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</si>
  <si>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</si>
  <si>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</si>
  <si>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</si>
  <si>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</si>
  <si>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</si>
  <si>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</si>
  <si>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</si>
  <si>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</si>
  <si>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</si>
  <si>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</si>
  <si>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</si>
  <si>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</si>
  <si>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</si>
  <si>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</si>
  <si>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</si>
  <si>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</si>
  <si>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</si>
  <si>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</si>
  <si>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</si>
  <si>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</si>
  <si>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</si>
  <si>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</si>
  <si>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</si>
  <si>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</si>
  <si>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</si>
  <si>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</si>
  <si>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</si>
  <si>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</si>
  <si>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</si>
  <si>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</si>
  <si>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</si>
  <si>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</si>
  <si>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</si>
  <si>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</si>
  <si>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</si>
  <si>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</si>
  <si>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</si>
  <si>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</si>
  <si>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</si>
  <si>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</si>
  <si>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</si>
  <si>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</si>
  <si>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</si>
  <si>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</si>
  <si>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</si>
  <si>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</si>
  <si>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</si>
  <si>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</si>
  <si>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</si>
  <si>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</si>
  <si>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</si>
  <si>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</si>
  <si>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</si>
  <si>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</si>
  <si>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</si>
  <si>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</si>
  <si>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</si>
  <si>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</si>
  <si>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</si>
  <si>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</si>
  <si>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</si>
  <si>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</si>
  <si>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</si>
  <si>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</si>
  <si>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</si>
  <si>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</si>
  <si>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</si>
  <si>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</si>
  <si>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</si>
  <si>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</si>
  <si>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</si>
  <si>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</si>
  <si>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</si>
  <si>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</si>
  <si>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</si>
  <si>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</si>
  <si>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</si>
  <si>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</si>
  <si>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</si>
  <si>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</si>
  <si>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</si>
  <si>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</si>
  <si>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</si>
  <si>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</si>
  <si>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</si>
  <si>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</si>
  <si>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</si>
  <si>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</si>
  <si>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</si>
  <si>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</si>
  <si>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</si>
  <si>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</si>
  <si>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</si>
  <si>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</si>
  <si>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</si>
  <si>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</si>
  <si>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</si>
  <si>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</si>
  <si>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</si>
  <si>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</si>
  <si>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</si>
  <si>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</si>
  <si>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</si>
  <si>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</si>
  <si>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</si>
  <si>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</si>
  <si>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</si>
  <si>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</si>
  <si>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</si>
  <si>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</si>
  <si>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</si>
  <si>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</si>
  <si>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</si>
  <si>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</si>
  <si>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</si>
  <si>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</si>
  <si>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</si>
  <si>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</si>
  <si>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</si>
  <si>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</si>
  <si>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</si>
  <si>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</si>
  <si>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</si>
  <si>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</si>
  <si>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</si>
  <si>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</si>
  <si>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</si>
  <si>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</si>
  <si>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</si>
  <si>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</si>
  <si>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</si>
  <si>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</si>
  <si>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</si>
  <si>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</si>
  <si>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</si>
  <si>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</si>
  <si>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</si>
  <si>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</si>
  <si>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</si>
  <si>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</si>
  <si>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</si>
  <si>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</si>
  <si>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</si>
  <si>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</si>
  <si>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</si>
  <si>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</si>
  <si>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</si>
  <si>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</si>
  <si>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</si>
  <si>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</si>
  <si>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</si>
  <si>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</si>
  <si>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</si>
  <si>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</si>
  <si>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</si>
  <si>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</si>
  <si>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</si>
  <si>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</si>
  <si>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</si>
  <si>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</si>
  <si>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</si>
  <si>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</si>
  <si>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</si>
  <si>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</si>
  <si>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</si>
  <si>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</si>
  <si>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</si>
  <si>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</si>
  <si>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</si>
  <si>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</si>
  <si>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</si>
  <si>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</si>
  <si>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</si>
  <si>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</si>
  <si>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</si>
  <si>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</si>
  <si>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</si>
  <si>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</si>
  <si>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</si>
  <si>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</si>
  <si>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</si>
  <si>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</si>
  <si>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</si>
  <si>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</si>
  <si>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</si>
  <si>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</si>
  <si>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</si>
  <si>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</si>
  <si>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</si>
  <si>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</si>
  <si>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</si>
  <si>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</si>
  <si>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</si>
  <si>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</si>
  <si>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</si>
  <si>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</si>
  <si>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</si>
  <si>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</si>
  <si>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</si>
  <si>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</si>
  <si>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</si>
  <si>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</si>
  <si>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</si>
  <si>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</si>
  <si>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</si>
  <si>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</si>
  <si>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</si>
  <si>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</si>
  <si>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</si>
  <si>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</si>
  <si>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</si>
  <si>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</si>
  <si>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</si>
  <si>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</si>
  <si>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</si>
  <si>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</si>
  <si>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</si>
  <si>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</si>
  <si>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</si>
  <si>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</si>
  <si>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</si>
  <si>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</si>
  <si>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</si>
  <si>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</si>
  <si>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</si>
  <si>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</si>
  <si>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</si>
  <si>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</si>
  <si>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</si>
  <si>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</si>
  <si>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</si>
  <si>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</si>
  <si>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</si>
  <si>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</si>
  <si>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</si>
  <si>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</si>
  <si>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</si>
  <si>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</si>
  <si>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</si>
  <si>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</si>
  <si>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</si>
  <si>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</si>
  <si>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</si>
  <si>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</si>
  <si>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</si>
  <si>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</si>
  <si>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</si>
  <si>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</si>
  <si>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</si>
  <si>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</si>
  <si>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</si>
  <si>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</si>
  <si>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</si>
  <si>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</si>
  <si>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</si>
  <si>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</si>
  <si>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</si>
  <si>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</si>
  <si>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</si>
  <si>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</si>
  <si>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</si>
  <si>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</si>
  <si>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</si>
  <si>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</si>
  <si>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</si>
  <si>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</si>
  <si>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</si>
  <si>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</si>
  <si>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</si>
  <si>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</si>
  <si>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</si>
  <si>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</si>
  <si>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</si>
  <si>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</si>
  <si>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</si>
  <si>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</si>
  <si>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</si>
  <si>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</si>
  <si>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</si>
  <si>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</si>
  <si>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</si>
  <si>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</si>
  <si>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</si>
  <si>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</si>
  <si>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</si>
  <si>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</si>
  <si>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</si>
  <si>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</si>
  <si>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</si>
  <si>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</si>
  <si>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</si>
  <si>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</si>
  <si>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</si>
  <si>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</si>
  <si>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</si>
  <si>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</si>
  <si>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</si>
  <si>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</si>
  <si>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</si>
  <si>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</si>
  <si>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</si>
  <si>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</si>
  <si>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</si>
  <si>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</si>
  <si>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</si>
  <si>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</si>
  <si>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</si>
  <si>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</si>
  <si>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</si>
  <si>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</si>
  <si>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</si>
  <si>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</si>
  <si>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</si>
  <si>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</si>
  <si>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</si>
  <si>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</si>
  <si>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</si>
  <si>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</si>
  <si>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</si>
  <si>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</si>
  <si>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</si>
  <si>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</si>
  <si>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</si>
  <si>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</si>
  <si>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</si>
  <si>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</si>
  <si>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</si>
  <si>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</si>
  <si>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</si>
  <si>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</si>
  <si>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</si>
  <si>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</si>
  <si>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</si>
  <si>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</si>
  <si>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</si>
  <si>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</si>
  <si>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</si>
  <si>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</si>
  <si>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</si>
  <si>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</si>
  <si>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</si>
  <si>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</si>
  <si>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</si>
  <si>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</si>
  <si>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</si>
  <si>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</si>
  <si>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</si>
  <si>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</si>
  <si>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</si>
  <si>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</si>
  <si>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</si>
  <si>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</si>
  <si>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</si>
  <si>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</si>
  <si>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</si>
  <si>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</si>
  <si>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</si>
  <si>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</si>
  <si>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</si>
  <si>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</si>
  <si>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</si>
  <si>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</si>
  <si>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</si>
  <si>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</si>
  <si>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</si>
  <si>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</si>
  <si>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</si>
  <si>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</si>
  <si>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</si>
  <si>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</si>
  <si>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</si>
  <si>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</si>
  <si>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</si>
  <si>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</si>
  <si>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</si>
  <si>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</si>
  <si>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</si>
  <si>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</si>
  <si>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</si>
  <si>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</si>
  <si>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</si>
  <si>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</si>
  <si>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</si>
  <si>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</si>
  <si>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</si>
  <si>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</si>
  <si>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</si>
  <si>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</si>
  <si>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</si>
  <si>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</si>
  <si>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</si>
  <si>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</si>
  <si>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</si>
  <si>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</si>
  <si>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</si>
  <si>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</si>
  <si>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</si>
  <si>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</si>
  <si>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</si>
  <si>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</si>
  <si>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</si>
  <si>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</si>
  <si>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</si>
  <si>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</si>
  <si>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</si>
  <si>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</si>
  <si>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</si>
  <si>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</si>
  <si>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</si>
  <si>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</si>
  <si>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</si>
  <si>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</si>
  <si>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</si>
  <si>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</si>
  <si>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</si>
  <si>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</si>
  <si>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</si>
  <si>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</si>
  <si>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</si>
  <si>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</si>
  <si>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</si>
  <si>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</si>
  <si>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</si>
  <si>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</si>
  <si>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</si>
  <si>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</si>
  <si>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</si>
  <si>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</si>
  <si>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</si>
  <si>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</si>
  <si>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</si>
  <si>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</si>
  <si>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</si>
  <si>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</si>
  <si>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</si>
  <si>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</si>
  <si>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</si>
  <si>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</si>
  <si>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</si>
  <si>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</si>
  <si>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</si>
  <si>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</si>
  <si>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</si>
  <si>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</si>
  <si>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</si>
  <si>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</si>
  <si>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</si>
  <si>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</si>
  <si>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</si>
  <si>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</si>
  <si>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</si>
  <si>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</si>
  <si>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</si>
  <si>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</si>
  <si>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</si>
  <si>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</si>
  <si>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</si>
  <si>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</si>
  <si>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</si>
  <si>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</si>
  <si>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</si>
  <si>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</si>
  <si>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</si>
  <si>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</si>
  <si>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</si>
  <si>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</si>
  <si>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</si>
  <si>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</si>
  <si>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</si>
  <si>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</si>
  <si>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</si>
  <si>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</si>
  <si>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</si>
  <si>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</si>
  <si>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</si>
  <si>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</si>
  <si>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</si>
  <si>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</si>
  <si>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</si>
  <si>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</si>
  <si>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</si>
  <si>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</si>
  <si>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</si>
  <si>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</si>
  <si>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</si>
  <si>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</si>
  <si>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</si>
  <si>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</si>
  <si>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</si>
  <si>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</si>
  <si>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</si>
  <si>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</si>
  <si>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Overall coal supply continues to decline with a fall in production and imports</t>
  </si>
  <si>
    <t>October 2024</t>
  </si>
  <si>
    <t>In the latest year</t>
  </si>
  <si>
    <t>Coal production fell to a new record annual low</t>
  </si>
  <si>
    <t>December 2024 [provisional]</t>
  </si>
  <si>
    <t>November 2024</t>
  </si>
  <si>
    <t>Quarter 4 2024 [provisional]</t>
  </si>
  <si>
    <t>Quarter 3 2024</t>
  </si>
  <si>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</si>
  <si>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r>
      <t xml:space="preserve">This spreadsheet contains monthly data including </t>
    </r>
    <r>
      <rPr>
        <b/>
        <sz val="12"/>
        <color theme="1"/>
        <rFont val="Calibri"/>
        <family val="2"/>
        <scheme val="minor"/>
      </rPr>
      <t>new data for December 2024</t>
    </r>
  </si>
  <si>
    <t>The revisions period is January - November 2024
Revisions are due to updates from data suppliers or the receipt of data replacing estimates unless otherwise stated</t>
  </si>
  <si>
    <t>Deep mined production rose by 30 per cent to 106 thousand tonnes. However, against historic volumes, deep mined production was only 3.8 per cent of 2015 production levels. In 2015 deep mined production provided nearly a third of total coal production. That was the year that the last large three deep mines in operation closed - Hatfield, Thoresby and Kellingley.</t>
  </si>
  <si>
    <t xml:space="preserve">Coal production in 2024 fell to a new record low of 107 thousand tonnes, 79 per cent lower compared to 2023 and the lowest level recorded. Coal use has declined since the early seventies as new fuels have entered the market. In the last ten years UK coal production has fallen by 99 per cent.                                                                                             </t>
  </si>
  <si>
    <t>Coal production in the fourth quarter of 2024 fell to 37 thousand tonnes, 75 per cent lower than the same period a year earlier.                                                                                                                                                                                                                            
With the last large surface mine Ffos-y-Fran closing at the end of November 2023, there is currently no large-scale surface mining in the UK.
In the fourth quarter of 2024, 37 thousand tonnes were produced from deep mines. Deep mined production has been at low levels since December 2015 when the last of the large deep mines closed.
In the fourth quarter of 2024 imports of coal fell to 303 thousand tonnes, 68 per cent lower compared to the same period last year. Exports were up 14 per cent compared to the same period last year, likely because some volumes of coal were unneeded following the closure of the last of the UK's coal power stations at the end of September.</t>
  </si>
  <si>
    <t>Surface mined production fell to 1 thousand tonnes. With the last large surface mine Ffos-y-Fran closing at the end of November 2023, there is currently no large-scale surface mining in the UK.</t>
  </si>
  <si>
    <t>Imports of coal, at 1.8 million tonnes (a new record low) fell by 49 per cent compared to 2023. Exports of coal, at 1.1 million tonnes, were 48 per cent higher than in 2023.</t>
  </si>
  <si>
    <t>2024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</si>
</sst>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2"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
      <sz val="12"/>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
      <patternFill patternType="solid">
        <fgColor rgb="FFFFFFFF"/>
        <bgColor rgb="FF000000"/>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100">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166" fontId="5" fillId="0" borderId="17" xfId="5" applyNumberFormat="1" applyFont="1" applyBorder="1" applyAlignment="1">
      <alignment horizontal="right" vertical="center" wrapText="1"/>
    </xf>
    <xf numFmtId="0" fontId="3" fillId="0" borderId="0" xfId="0" applyFont="1"/>
    <xf numFmtId="0" fontId="21" fillId="6" borderId="0" xfId="0" applyFont="1" applyFill="1" applyAlignment="1">
      <alignment horizontal="left" vertical="top" wrapText="1"/>
    </xf>
    <xf numFmtId="0" fontId="20" fillId="6" borderId="0" xfId="0" applyFont="1" applyFill="1" applyAlignment="1">
      <alignment horizontal="left" vertical="top" wrapText="1"/>
    </xf>
    <xf numFmtId="0" fontId="7" fillId="0" borderId="0" xfId="0" applyFont="1" applyAlignment="1">
      <alignment wrapText="1"/>
    </xf>
    <xf numFmtId="0" fontId="20" fillId="0" borderId="0" xfId="0" applyFont="1" applyAlignment="1" applyProtection="1">
      <alignment horizontal="left" vertical="top" wrapText="1"/>
      <protection hidden="1"/>
    </xf>
    <xf numFmtId="0" fontId="7" fillId="0" borderId="0" xfId="3" applyFill="1" applyAlignment="1">
      <alignment wrapText="1"/>
    </xf>
    <xf numFmtId="168" fontId="2" fillId="0" borderId="0" xfId="15" applyNumberFormat="1" applyFont="1" applyAlignment="1">
      <alignment vertical="center" wrapText="1"/>
    </xf>
    <xf numFmtId="10" fontId="2" fillId="0" borderId="0" xfId="15" applyNumberFormat="1" applyFont="1" applyAlignment="1">
      <alignment vertical="center"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4"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4"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673</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674</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675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3"/>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23.5" x14ac:dyDescent="0.55000000000000004">
      <c r="A2" s="92" t="s">
        <v>667</v>
      </c>
    </row>
    <row r="3" spans="1:1" ht="18.5" x14ac:dyDescent="0.45">
      <c r="A3" s="95" t="s">
        <v>668</v>
      </c>
    </row>
    <row r="4" spans="1:1" ht="31" x14ac:dyDescent="0.35">
      <c r="A4" s="94" t="s">
        <v>677</v>
      </c>
    </row>
    <row r="5" spans="1:1" x14ac:dyDescent="0.35">
      <c r="A5" s="93"/>
    </row>
    <row r="6" spans="1:1" ht="46.5" x14ac:dyDescent="0.35">
      <c r="A6" s="94" t="s">
        <v>676</v>
      </c>
    </row>
    <row r="7" spans="1:1" x14ac:dyDescent="0.35">
      <c r="A7" s="93"/>
    </row>
    <row r="8" spans="1:1" ht="31" x14ac:dyDescent="0.35">
      <c r="A8" s="94" t="s">
        <v>679</v>
      </c>
    </row>
    <row r="9" spans="1:1" x14ac:dyDescent="0.35">
      <c r="A9" s="93"/>
    </row>
    <row r="10" spans="1:1" ht="31" x14ac:dyDescent="0.35">
      <c r="A10" s="94" t="s">
        <v>680</v>
      </c>
    </row>
    <row r="11" spans="1:1" ht="30" customHeight="1" x14ac:dyDescent="0.55000000000000004">
      <c r="A11" s="6" t="s">
        <v>59</v>
      </c>
    </row>
    <row r="12" spans="1:1" ht="30" customHeight="1" x14ac:dyDescent="0.45">
      <c r="A12" s="97" t="s">
        <v>665</v>
      </c>
    </row>
    <row r="13" spans="1:1" s="3" customFormat="1" ht="139.5" x14ac:dyDescent="0.35">
      <c r="A13" s="96" t="s">
        <v>678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t="str">
        <f ca="1">INDIRECT(calculation_hide!N13)</f>
        <v>2024 [provisional]</v>
      </c>
      <c r="B9" s="71">
        <f ca="1">INDIRECT(calculation_hide!O13)</f>
        <v>106.5</v>
      </c>
      <c r="C9" s="72">
        <f ca="1">INDIRECT(calculation_hide!P13)</f>
        <v>105.69</v>
      </c>
      <c r="D9" s="72">
        <f ca="1">INDIRECT(calculation_hide!Q13)</f>
        <v>0.81</v>
      </c>
      <c r="E9" s="72">
        <f ca="1">INDIRECT(calculation_hide!R13)</f>
        <v>678.66</v>
      </c>
      <c r="F9" s="72">
        <f ca="1">INDIRECT(calculation_hide!S13)</f>
        <v>1760.09</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-75.339389534883722</v>
      </c>
      <c r="F10" s="77">
        <f t="shared" ca="1" si="0"/>
        <v>-49.461186165707147</v>
      </c>
      <c r="G10" s="79">
        <f t="shared" ca="1" si="0"/>
        <v>48.013358334587949</v>
      </c>
      <c r="J10" s="84"/>
      <c r="K10" s="83"/>
    </row>
    <row r="11" spans="1:14" x14ac:dyDescent="0.35">
      <c r="A11" s="56" t="str">
        <f ca="1">INDIRECT(calculation_hide!N41)</f>
        <v xml:space="preserve">January - December 2023 </v>
      </c>
      <c r="B11" s="71">
        <f ca="1">INDIRECT(calculation_hide!O41)</f>
        <v>505.92</v>
      </c>
      <c r="C11" s="72">
        <f ca="1">INDIRECT(calculation_hide!P41)</f>
        <v>81.36999999999999</v>
      </c>
      <c r="D11" s="72">
        <f ca="1">INDIRECT(calculation_hide!Q41)</f>
        <v>424.55</v>
      </c>
      <c r="E11" s="72">
        <f ca="1">INDIRECT(calculation_hide!R41)</f>
        <v>2752.0000000000005</v>
      </c>
      <c r="F11" s="72">
        <f ca="1">INDIRECT(calculation_hide!S41)</f>
        <v>3482.65</v>
      </c>
      <c r="G11" s="73">
        <f ca="1">INDIRECT(calculation_hide!T41)</f>
        <v>730.63</v>
      </c>
      <c r="I11" s="89"/>
      <c r="J11" s="84"/>
      <c r="K11" s="83"/>
      <c r="L11" s="83"/>
      <c r="M11" s="83"/>
      <c r="N11" s="83"/>
    </row>
    <row r="12" spans="1:14" x14ac:dyDescent="0.35">
      <c r="A12" s="78" t="str">
        <f ca="1">INDIRECT(calculation_hide!N42)</f>
        <v>January - December 2024 [provisional]</v>
      </c>
      <c r="B12" s="71">
        <f ca="1">INDIRECT(calculation_hide!O42)</f>
        <v>106.5</v>
      </c>
      <c r="C12" s="72">
        <f ca="1">INDIRECT(calculation_hide!P42)</f>
        <v>105.69</v>
      </c>
      <c r="D12" s="72">
        <f ca="1">INDIRECT(calculation_hide!Q42)</f>
        <v>0.81</v>
      </c>
      <c r="E12" s="72">
        <f ca="1">INDIRECT(calculation_hide!R42)</f>
        <v>678.66</v>
      </c>
      <c r="F12" s="72">
        <f ca="1">INDIRECT(calculation_hide!S42)</f>
        <v>1760.09</v>
      </c>
      <c r="G12" s="73">
        <f ca="1">INDIRECT(calculation_hide!T42)</f>
        <v>1081.43</v>
      </c>
      <c r="I12" s="89"/>
      <c r="J12" s="84"/>
      <c r="K12" s="83"/>
      <c r="L12" s="83"/>
      <c r="M12" s="83"/>
      <c r="N12" s="83"/>
    </row>
    <row r="13" spans="1:14" x14ac:dyDescent="0.35">
      <c r="A13" s="60" t="s">
        <v>33</v>
      </c>
      <c r="B13" s="81">
        <f ca="1">IF(((B12-B11)/B11)*100&gt;100,"(+)  ",IF(((B12-B11)/B11)*100&lt;-100,"(-)  ",IF(ROUND((((B12-B11)/B11)*100),1)=0,"-  ",((B12-B11)/B11)*100)))</f>
        <v>-78.949240986717271</v>
      </c>
      <c r="C13" s="77">
        <f ca="1">IF(((C12-C11)/C11)*100&gt;100,"(+)  ",IF(((C12-C11)/C11)*100&lt;-100,"(-)  ",IF(ROUND((((C12-C11)/C11)*100),1)=0,"-  ",((C12-C11)/C11)*100)))</f>
        <v>29.88816517143912</v>
      </c>
      <c r="D13" s="77">
        <f ca="1">IF(((D12-D11)/D11)*100&gt;100,"(+)  ",IF(((D12-D11)/D11)*100&lt;-100,"(-)  ",IF(ROUND((((D12-D11)/D11)*100),1)=0,"-  ",((D12-D11)/D11)*100)))</f>
        <v>-99.809209751501598</v>
      </c>
      <c r="E13" s="77">
        <f ca="1">IF(((E12-E11)/E11)*100&gt;100,"(+)  ",IF(((E12-E11)/E11)*100&lt;-100,"(-)  ",IF(ROUND((((E12-E11)/E11)*100),1)=0,"-  ",((E12-E11)/E11)*100)))</f>
        <v>-75.339389534883722</v>
      </c>
      <c r="F13" s="77">
        <f ca="1">IF(((F12-F11)/F11)*100&gt;100,"(+)  ",IF(((F12-F11)/F11)*100&lt;-100,"(-)  ",IF(ROUND((((F12-F11)/F11)*100),1)=0,"-  ",((F12-F11)/F11)*100)))</f>
        <v>-49.461186165707147</v>
      </c>
      <c r="G13" s="79">
        <f ca="1">IF(((G12-G11)/G11)*100&gt;100,"(+)  ",IF(((G12-G11)/G11)*100&lt;-50,"(-)  ",IF(ROUND((((G12-G11)/G11)*100),1)=0,"-  ",((G12-G11)/G11)*100)))</f>
        <v>48.01335833458797</v>
      </c>
      <c r="I13" s="89"/>
      <c r="J13" s="84"/>
      <c r="K13" s="99"/>
      <c r="L13" s="83"/>
      <c r="M13" s="83"/>
      <c r="N13" s="83"/>
    </row>
    <row r="14" spans="1:14" x14ac:dyDescent="0.35">
      <c r="A14" s="56" t="str">
        <f ca="1">INDIRECT(calculation_hide!N22)</f>
        <v>October 2023</v>
      </c>
      <c r="B14" s="71">
        <f ca="1">INDIRECT(calculation_hide!O22)</f>
        <v>76.099999999999994</v>
      </c>
      <c r="C14" s="72">
        <f ca="1">INDIRECT(calculation_hide!P22)</f>
        <v>6.61</v>
      </c>
      <c r="D14" s="72">
        <f ca="1">INDIRECT(calculation_hide!Q22)</f>
        <v>69.489999999999995</v>
      </c>
      <c r="E14" s="72">
        <f ca="1">INDIRECT(calculation_hide!R22)</f>
        <v>190.62</v>
      </c>
      <c r="F14" s="72">
        <f ca="1">INDIRECT(calculation_hide!S22)</f>
        <v>280.57</v>
      </c>
      <c r="G14" s="73">
        <f ca="1">INDIRECT(calculation_hide!T22)</f>
        <v>89.95</v>
      </c>
      <c r="I14" s="89"/>
      <c r="J14" s="84"/>
      <c r="K14" s="83"/>
      <c r="L14" s="83"/>
      <c r="M14" s="83"/>
      <c r="N14" s="83"/>
    </row>
    <row r="15" spans="1:14" x14ac:dyDescent="0.35">
      <c r="A15" s="56" t="str">
        <f ca="1">INDIRECT(calculation_hide!N23)</f>
        <v>November 2023</v>
      </c>
      <c r="B15" s="71">
        <f ca="1">INDIRECT(calculation_hide!O23)</f>
        <v>66.73</v>
      </c>
      <c r="C15" s="72">
        <f ca="1">INDIRECT(calculation_hide!P23)</f>
        <v>7.38</v>
      </c>
      <c r="D15" s="72">
        <f ca="1">INDIRECT(calculation_hide!Q23)</f>
        <v>59.36</v>
      </c>
      <c r="E15" s="72">
        <f ca="1">INDIRECT(calculation_hide!R23)</f>
        <v>324.89999999999998</v>
      </c>
      <c r="F15" s="72">
        <f ca="1">INDIRECT(calculation_hide!S23)</f>
        <v>399.31</v>
      </c>
      <c r="G15" s="73">
        <f ca="1">INDIRECT(calculation_hide!T23)</f>
        <v>74.41</v>
      </c>
      <c r="I15" s="89"/>
      <c r="J15" s="84"/>
      <c r="K15" s="83"/>
      <c r="L15" s="83"/>
      <c r="M15" s="83"/>
      <c r="N15" s="83"/>
    </row>
    <row r="16" spans="1:14" x14ac:dyDescent="0.35">
      <c r="A16" s="56" t="str">
        <f ca="1">INDIRECT(calculation_hide!N24)</f>
        <v>December 2023</v>
      </c>
      <c r="B16" s="71">
        <f ca="1">INDIRECT(calculation_hide!O24)</f>
        <v>5.44</v>
      </c>
      <c r="C16" s="72">
        <f ca="1">INDIRECT(calculation_hide!P24)</f>
        <v>5.44</v>
      </c>
      <c r="D16" s="72">
        <f ca="1">INDIRECT(calculation_hide!Q24)</f>
        <v>0</v>
      </c>
      <c r="E16" s="72">
        <f ca="1">INDIRECT(calculation_hide!R24)</f>
        <v>235.05</v>
      </c>
      <c r="F16" s="72">
        <f ca="1">INDIRECT(calculation_hide!S24)</f>
        <v>272.98</v>
      </c>
      <c r="G16" s="73">
        <f ca="1">INDIRECT(calculation_hide!T24)</f>
        <v>37.92</v>
      </c>
      <c r="J16" s="84"/>
    </row>
    <row r="17" spans="1:14" x14ac:dyDescent="0.35">
      <c r="A17" s="61" t="s">
        <v>104</v>
      </c>
      <c r="B17" s="74">
        <f ca="1">SUM(B14:B16)</f>
        <v>148.26999999999998</v>
      </c>
      <c r="C17" s="75">
        <f t="shared" ref="C17:G17" ca="1" si="1">SUM(C14:C16)</f>
        <v>19.43</v>
      </c>
      <c r="D17" s="75">
        <f t="shared" ca="1" si="1"/>
        <v>128.85</v>
      </c>
      <c r="E17" s="75">
        <f t="shared" ca="1" si="1"/>
        <v>750.56999999999994</v>
      </c>
      <c r="F17" s="75">
        <f t="shared" ca="1" si="1"/>
        <v>952.86</v>
      </c>
      <c r="G17" s="76">
        <f t="shared" ca="1" si="1"/>
        <v>202.28000000000003</v>
      </c>
      <c r="I17" s="49"/>
      <c r="J17" s="84"/>
    </row>
    <row r="18" spans="1:14" x14ac:dyDescent="0.35">
      <c r="A18" s="56" t="str">
        <f ca="1">INDIRECT(calculation_hide!N34)</f>
        <v>October 2024</v>
      </c>
      <c r="B18" s="71">
        <f ca="1">INDIRECT(calculation_hide!O34)</f>
        <v>14.83</v>
      </c>
      <c r="C18" s="72">
        <f ca="1">INDIRECT(calculation_hide!P34)</f>
        <v>14.83</v>
      </c>
      <c r="D18" s="72">
        <f ca="1">INDIRECT(calculation_hide!Q34)</f>
        <v>0</v>
      </c>
      <c r="E18" s="72">
        <f ca="1">INDIRECT(calculation_hide!R34)</f>
        <v>-23.25</v>
      </c>
      <c r="F18" s="72">
        <f ca="1">INDIRECT(calculation_hide!S34)</f>
        <v>54.42</v>
      </c>
      <c r="G18" s="73">
        <f ca="1">INDIRECT(calculation_hide!T34)</f>
        <v>77.67</v>
      </c>
      <c r="J18" s="84"/>
    </row>
    <row r="19" spans="1:14" x14ac:dyDescent="0.35">
      <c r="A19" s="56" t="str">
        <f ca="1">INDIRECT(calculation_hide!N35)</f>
        <v>November 2024</v>
      </c>
      <c r="B19" s="71">
        <f ca="1">INDIRECT(calculation_hide!O35)</f>
        <v>12.21</v>
      </c>
      <c r="C19" s="72">
        <f ca="1">INDIRECT(calculation_hide!P35)</f>
        <v>12.21</v>
      </c>
      <c r="D19" s="72">
        <f ca="1">INDIRECT(calculation_hide!Q35)</f>
        <v>0</v>
      </c>
      <c r="E19" s="72">
        <f ca="1">INDIRECT(calculation_hide!R35)</f>
        <v>-1.1499999999999999</v>
      </c>
      <c r="F19" s="72">
        <f ca="1">INDIRECT(calculation_hide!S35)</f>
        <v>128.55000000000001</v>
      </c>
      <c r="G19" s="73">
        <f ca="1">INDIRECT(calculation_hide!T35)</f>
        <v>129.69999999999999</v>
      </c>
      <c r="I19" s="85"/>
      <c r="J19" s="84"/>
      <c r="K19" s="85"/>
      <c r="L19" s="85"/>
      <c r="M19" s="85"/>
      <c r="N19" s="85"/>
    </row>
    <row r="20" spans="1:14" x14ac:dyDescent="0.35">
      <c r="A20" s="56" t="str">
        <f ca="1">INDIRECT(calculation_hide!N36)</f>
        <v>December 2024 [provisional]</v>
      </c>
      <c r="B20" s="71">
        <f ca="1">INDIRECT(calculation_hide!O36)</f>
        <v>10.44</v>
      </c>
      <c r="C20" s="72">
        <f ca="1">INDIRECT(calculation_hide!P36)</f>
        <v>10.44</v>
      </c>
      <c r="D20" s="72">
        <f ca="1">INDIRECT(calculation_hide!Q36)</f>
        <v>0</v>
      </c>
      <c r="E20" s="72">
        <f ca="1">INDIRECT(calculation_hide!R36)</f>
        <v>96.74</v>
      </c>
      <c r="F20" s="72">
        <f ca="1">INDIRECT(calculation_hide!S36)</f>
        <v>120.44</v>
      </c>
      <c r="G20" s="73">
        <f ca="1">INDIRECT(calculation_hide!T36)</f>
        <v>23.7</v>
      </c>
      <c r="J20" s="84"/>
      <c r="K20" s="85"/>
    </row>
    <row r="21" spans="1:14" x14ac:dyDescent="0.35">
      <c r="A21" s="61" t="s">
        <v>104</v>
      </c>
      <c r="B21" s="74">
        <f ca="1">SUM(B18:B20)</f>
        <v>37.479999999999997</v>
      </c>
      <c r="C21" s="75">
        <f t="shared" ref="C21:G21" ca="1" si="2">SUM(C18:C20)</f>
        <v>37.479999999999997</v>
      </c>
      <c r="D21" s="91">
        <f t="shared" ca="1" si="2"/>
        <v>0</v>
      </c>
      <c r="E21" s="75">
        <f t="shared" ca="1" si="2"/>
        <v>72.34</v>
      </c>
      <c r="F21" s="75">
        <f t="shared" ca="1" si="2"/>
        <v>303.41000000000003</v>
      </c>
      <c r="G21" s="76">
        <f t="shared" ca="1" si="2"/>
        <v>231.07</v>
      </c>
      <c r="I21" s="49"/>
      <c r="J21" s="84"/>
      <c r="K21" s="85"/>
    </row>
    <row r="22" spans="1:14" x14ac:dyDescent="0.35">
      <c r="A22" s="60" t="s">
        <v>105</v>
      </c>
      <c r="B22" s="81">
        <f t="shared" ref="B22:F22" ca="1" si="3">IF(((B21-B17)/B17)*100&gt;100,"(+)  ",IF(((B21-B17)/B17)*100&lt;-100,"(-)  ",IF(ROUND((((B21-B17)/B17)*100),1)=0,"-  ",((B21-B17)/B17)*100)))</f>
        <v>-74.721791326633848</v>
      </c>
      <c r="C22" s="77">
        <f t="shared" ca="1" si="3"/>
        <v>92.897581060216154</v>
      </c>
      <c r="D22" s="77">
        <f t="shared" ca="1" si="3"/>
        <v>-100</v>
      </c>
      <c r="E22" s="77">
        <f t="shared" ca="1" si="3"/>
        <v>-90.361991553086312</v>
      </c>
      <c r="F22" s="77">
        <f t="shared" ca="1" si="3"/>
        <v>-68.157966542828959</v>
      </c>
      <c r="G22" s="79">
        <f ca="1">IF(((G21-G17)/G17)*100&gt;100,"(+)  ",IF(((G21-G17)/G17)*100&lt;-100,"(-)  ",IF(ROUND((((G21-G17)/G17)*100),1)=0,"-  ",((G21-G17)/G17)*100)))</f>
        <v>14.232746687759521</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 customHeight="1" x14ac:dyDescent="0.35">
      <c r="A33" s="67" t="s">
        <v>681</v>
      </c>
      <c r="B33" s="49">
        <f>SUM(Quarter!B121:B124)</f>
        <v>106.5</v>
      </c>
      <c r="C33" s="49">
        <f>SUM(Quarter!C121:C124)</f>
        <v>105.69</v>
      </c>
      <c r="D33" s="49">
        <f>SUM(Quarter!D121:D124)</f>
        <v>0.81</v>
      </c>
      <c r="E33" s="49">
        <f>SUM(Quarter!E121:E124)</f>
        <v>678.66</v>
      </c>
      <c r="F33" s="49">
        <f>SUM(Quarter!F121:F124)</f>
        <v>1760.09</v>
      </c>
      <c r="G33" s="54">
        <f>SUM(Quarter!G121:G124)</f>
        <v>1081.43</v>
      </c>
    </row>
    <row r="34" spans="1:7" x14ac:dyDescent="0.35">
      <c r="B34" s="49"/>
    </row>
    <row r="35" spans="1:7" x14ac:dyDescent="0.35">
      <c r="B35" s="83"/>
      <c r="C35" s="98"/>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4"/>
  <sheetViews>
    <sheetView showGridLines="0" zoomScaleNormal="100" workbookViewId="0">
      <pane xSplit="1" ySplit="4" topLeftCell="B117" activePane="bottomRight" state="frozen"/>
      <selection activeCell="A347" sqref="A347"/>
      <selection pane="topRight" activeCell="A347" sqref="A347"/>
      <selection pane="bottomLeft" activeCell="A347" sqref="A347"/>
      <selection pane="bottomRight" activeCell="A117" sqref="A117"/>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663</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672</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671</v>
      </c>
      <c r="B124" s="49">
        <f>SUM(Month!B362:B364)</f>
        <v>37.479999999999997</v>
      </c>
      <c r="C124" s="49">
        <f>SUM(Month!C362:C364)</f>
        <v>37.479999999999997</v>
      </c>
      <c r="D124" s="49">
        <f>SUM(Month!D362:D364)</f>
        <v>0</v>
      </c>
      <c r="E124" s="49">
        <f>SUM(Month!E362:E364)</f>
        <v>72.34</v>
      </c>
      <c r="F124" s="49">
        <f>SUM(Month!F362:F364)</f>
        <v>303.41000000000003</v>
      </c>
      <c r="G124" s="54">
        <f>SUM(Month!G362:G364)</f>
        <v>231.07</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4"/>
  <sheetViews>
    <sheetView showGridLines="0" zoomScaleNormal="100" workbookViewId="0">
      <pane xSplit="1" ySplit="4" topLeftCell="B359" activePane="bottomRight" state="frozen"/>
      <selection activeCell="A4" sqref="A4"/>
      <selection pane="topRight" activeCell="A4" sqref="A4"/>
      <selection pane="bottomLeft" activeCell="A4" sqref="A4"/>
      <selection pane="bottomRight" activeCell="A359" sqref="A359"/>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59.09</v>
      </c>
      <c r="F359" s="49">
        <v>160.29</v>
      </c>
      <c r="G359" s="54">
        <v>101.2</v>
      </c>
    </row>
    <row r="360" spans="1:7" x14ac:dyDescent="0.35">
      <c r="A360" s="80" t="s">
        <v>662</v>
      </c>
      <c r="B360" s="49">
        <v>8.52</v>
      </c>
      <c r="C360" s="49">
        <v>8.52</v>
      </c>
      <c r="D360" s="49">
        <v>0</v>
      </c>
      <c r="E360" s="49">
        <v>110.3</v>
      </c>
      <c r="F360" s="49">
        <v>242.2</v>
      </c>
      <c r="G360" s="54">
        <v>131.9</v>
      </c>
    </row>
    <row r="361" spans="1:7" x14ac:dyDescent="0.35">
      <c r="A361" s="80" t="s">
        <v>664</v>
      </c>
      <c r="B361" s="49">
        <v>12.71</v>
      </c>
      <c r="C361" s="49">
        <v>12.71</v>
      </c>
      <c r="D361" s="49">
        <v>0</v>
      </c>
      <c r="E361" s="49">
        <v>59.62</v>
      </c>
      <c r="F361" s="49">
        <v>238.39</v>
      </c>
      <c r="G361" s="54">
        <v>178.77</v>
      </c>
    </row>
    <row r="362" spans="1:7" x14ac:dyDescent="0.35">
      <c r="A362" s="80" t="s">
        <v>666</v>
      </c>
      <c r="B362" s="49">
        <v>14.83</v>
      </c>
      <c r="C362" s="49">
        <v>14.83</v>
      </c>
      <c r="D362" s="49">
        <v>0</v>
      </c>
      <c r="E362" s="49">
        <v>-23.25</v>
      </c>
      <c r="F362" s="49">
        <v>54.42</v>
      </c>
      <c r="G362" s="54">
        <v>77.67</v>
      </c>
    </row>
    <row r="363" spans="1:7" x14ac:dyDescent="0.35">
      <c r="A363" s="80" t="s">
        <v>670</v>
      </c>
      <c r="B363" s="49">
        <v>12.21</v>
      </c>
      <c r="C363" s="49">
        <v>12.21</v>
      </c>
      <c r="D363" s="49">
        <v>0</v>
      </c>
      <c r="E363" s="49">
        <v>-1.1499999999999999</v>
      </c>
      <c r="F363" s="49">
        <v>128.55000000000001</v>
      </c>
      <c r="G363" s="54">
        <v>129.69999999999999</v>
      </c>
    </row>
    <row r="364" spans="1:7" x14ac:dyDescent="0.35">
      <c r="A364" s="80" t="s">
        <v>669</v>
      </c>
      <c r="B364" s="49">
        <v>10.44</v>
      </c>
      <c r="C364" s="49">
        <v>10.44</v>
      </c>
      <c r="D364" s="49">
        <v>0</v>
      </c>
      <c r="E364" s="49">
        <v>96.74</v>
      </c>
      <c r="F364" s="49">
        <v>120.44</v>
      </c>
      <c r="G364" s="54">
        <v>23.7</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79"/>
  <sheetViews>
    <sheetView topLeftCell="F15" workbookViewId="0">
      <selection activeCell="M10" sqref="M10"/>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2024</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12</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350</v>
      </c>
      <c r="N22" s="37" t="str">
        <f>$P$18&amp;N$21&amp;$M22</f>
        <v>Month!A350</v>
      </c>
      <c r="O22" s="21" t="str">
        <f t="shared" ref="N22:U36" si="1">$P$18&amp;O$21&amp;$M22</f>
        <v>Month!B350</v>
      </c>
      <c r="P22" s="21" t="str">
        <f t="shared" si="1"/>
        <v>Month!C350</v>
      </c>
      <c r="Q22" s="21" t="str">
        <f t="shared" si="1"/>
        <v>Month!D350</v>
      </c>
      <c r="R22" s="21" t="str">
        <f t="shared" si="1"/>
        <v>Month!E350</v>
      </c>
      <c r="S22" s="21" t="str">
        <f t="shared" si="1"/>
        <v>Month!F350</v>
      </c>
      <c r="T22" s="21" t="str">
        <f t="shared" si="1"/>
        <v>Month!G350</v>
      </c>
      <c r="U22" s="21" t="str">
        <f t="shared" si="1"/>
        <v>Month!H350</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351</v>
      </c>
      <c r="N23" s="21" t="str">
        <f t="shared" si="1"/>
        <v>Month!A351</v>
      </c>
      <c r="O23" s="21" t="str">
        <f t="shared" si="1"/>
        <v>Month!B351</v>
      </c>
      <c r="P23" s="21" t="str">
        <f t="shared" si="1"/>
        <v>Month!C351</v>
      </c>
      <c r="Q23" s="21" t="str">
        <f t="shared" si="1"/>
        <v>Month!D351</v>
      </c>
      <c r="R23" s="21" t="str">
        <f t="shared" si="1"/>
        <v>Month!E351</v>
      </c>
      <c r="S23" s="21" t="str">
        <f t="shared" si="1"/>
        <v>Month!F351</v>
      </c>
      <c r="T23" s="21" t="str">
        <f t="shared" si="1"/>
        <v>Month!G351</v>
      </c>
      <c r="U23" s="21" t="str">
        <f t="shared" si="1"/>
        <v>Month!H351</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352</v>
      </c>
      <c r="N24" s="21" t="str">
        <f t="shared" si="1"/>
        <v>Month!A352</v>
      </c>
      <c r="O24" s="21" t="str">
        <f t="shared" si="1"/>
        <v>Month!B352</v>
      </c>
      <c r="P24" s="21" t="str">
        <f t="shared" si="1"/>
        <v>Month!C352</v>
      </c>
      <c r="Q24" s="21" t="str">
        <f t="shared" si="1"/>
        <v>Month!D352</v>
      </c>
      <c r="R24" s="21" t="str">
        <f t="shared" si="1"/>
        <v>Month!E352</v>
      </c>
      <c r="S24" s="21" t="str">
        <f t="shared" si="1"/>
        <v>Month!F352</v>
      </c>
      <c r="T24" s="21" t="str">
        <f t="shared" si="1"/>
        <v>Month!G352</v>
      </c>
      <c r="U24" s="21" t="str">
        <f t="shared" si="1"/>
        <v>Month!H352</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353</v>
      </c>
      <c r="N25" s="21" t="str">
        <f t="shared" si="1"/>
        <v>Month!A353</v>
      </c>
      <c r="O25" s="21" t="str">
        <f t="shared" si="1"/>
        <v>Month!B353</v>
      </c>
      <c r="P25" s="21" t="str">
        <f t="shared" si="1"/>
        <v>Month!C353</v>
      </c>
      <c r="Q25" s="21" t="str">
        <f t="shared" si="1"/>
        <v>Month!D353</v>
      </c>
      <c r="R25" s="21" t="str">
        <f t="shared" si="1"/>
        <v>Month!E353</v>
      </c>
      <c r="S25" s="21" t="str">
        <f t="shared" si="1"/>
        <v>Month!F353</v>
      </c>
      <c r="T25" s="21" t="str">
        <f t="shared" si="1"/>
        <v>Month!G353</v>
      </c>
      <c r="U25" s="21" t="str">
        <f t="shared" si="1"/>
        <v>Month!H353</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354</v>
      </c>
      <c r="N26" s="21" t="str">
        <f t="shared" si="1"/>
        <v>Month!A354</v>
      </c>
      <c r="O26" s="21" t="str">
        <f t="shared" si="1"/>
        <v>Month!B354</v>
      </c>
      <c r="P26" s="21" t="str">
        <f t="shared" si="1"/>
        <v>Month!C354</v>
      </c>
      <c r="Q26" s="21" t="str">
        <f t="shared" si="1"/>
        <v>Month!D354</v>
      </c>
      <c r="R26" s="21" t="str">
        <f t="shared" si="1"/>
        <v>Month!E354</v>
      </c>
      <c r="S26" s="21" t="str">
        <f t="shared" si="1"/>
        <v>Month!F354</v>
      </c>
      <c r="T26" s="21" t="str">
        <f t="shared" si="1"/>
        <v>Month!G354</v>
      </c>
      <c r="U26" s="21" t="str">
        <f t="shared" si="1"/>
        <v>Month!H354</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355</v>
      </c>
      <c r="N27" s="21" t="str">
        <f t="shared" si="1"/>
        <v>Month!A355</v>
      </c>
      <c r="O27" s="21" t="str">
        <f t="shared" si="1"/>
        <v>Month!B355</v>
      </c>
      <c r="P27" s="21" t="str">
        <f t="shared" si="1"/>
        <v>Month!C355</v>
      </c>
      <c r="Q27" s="21" t="str">
        <f t="shared" si="1"/>
        <v>Month!D355</v>
      </c>
      <c r="R27" s="21" t="str">
        <f t="shared" si="1"/>
        <v>Month!E355</v>
      </c>
      <c r="S27" s="21" t="str">
        <f t="shared" si="1"/>
        <v>Month!F355</v>
      </c>
      <c r="T27" s="21" t="str">
        <f t="shared" si="1"/>
        <v>Month!G355</v>
      </c>
      <c r="U27" s="21" t="str">
        <f t="shared" si="1"/>
        <v>Month!H355</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356</v>
      </c>
      <c r="N28" s="21" t="str">
        <f t="shared" si="1"/>
        <v>Month!A356</v>
      </c>
      <c r="O28" s="21" t="str">
        <f t="shared" si="1"/>
        <v>Month!B356</v>
      </c>
      <c r="P28" s="21" t="str">
        <f t="shared" si="1"/>
        <v>Month!C356</v>
      </c>
      <c r="Q28" s="21" t="str">
        <f t="shared" si="1"/>
        <v>Month!D356</v>
      </c>
      <c r="R28" s="21" t="str">
        <f t="shared" si="1"/>
        <v>Month!E356</v>
      </c>
      <c r="S28" s="21" t="str">
        <f t="shared" si="1"/>
        <v>Month!F356</v>
      </c>
      <c r="T28" s="21" t="str">
        <f t="shared" si="1"/>
        <v>Month!G356</v>
      </c>
      <c r="U28" s="21" t="str">
        <f t="shared" si="1"/>
        <v>Month!H356</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357</v>
      </c>
      <c r="N29" s="21" t="str">
        <f t="shared" si="1"/>
        <v>Month!A357</v>
      </c>
      <c r="O29" s="21" t="str">
        <f t="shared" si="1"/>
        <v>Month!B357</v>
      </c>
      <c r="P29" s="21" t="str">
        <f t="shared" si="1"/>
        <v>Month!C357</v>
      </c>
      <c r="Q29" s="21" t="str">
        <f t="shared" si="1"/>
        <v>Month!D357</v>
      </c>
      <c r="R29" s="21" t="str">
        <f t="shared" si="1"/>
        <v>Month!E357</v>
      </c>
      <c r="S29" s="21" t="str">
        <f t="shared" si="1"/>
        <v>Month!F357</v>
      </c>
      <c r="T29" s="21" t="str">
        <f t="shared" si="1"/>
        <v>Month!G357</v>
      </c>
      <c r="U29" s="21" t="str">
        <f t="shared" si="1"/>
        <v>Month!H357</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358</v>
      </c>
      <c r="N30" s="21" t="str">
        <f t="shared" si="1"/>
        <v>Month!A358</v>
      </c>
      <c r="O30" s="21" t="str">
        <f t="shared" si="1"/>
        <v>Month!B358</v>
      </c>
      <c r="P30" s="21" t="str">
        <f t="shared" si="1"/>
        <v>Month!C358</v>
      </c>
      <c r="Q30" s="21" t="str">
        <f t="shared" si="1"/>
        <v>Month!D358</v>
      </c>
      <c r="R30" s="21" t="str">
        <f t="shared" si="1"/>
        <v>Month!E358</v>
      </c>
      <c r="S30" s="21" t="str">
        <f t="shared" si="1"/>
        <v>Month!F358</v>
      </c>
      <c r="T30" s="21" t="str">
        <f t="shared" si="1"/>
        <v>Month!G358</v>
      </c>
      <c r="U30" s="21" t="str">
        <f t="shared" si="1"/>
        <v>Month!H358</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359</v>
      </c>
      <c r="N31" s="21" t="str">
        <f t="shared" si="1"/>
        <v>Month!A359</v>
      </c>
      <c r="O31" s="21" t="str">
        <f t="shared" si="1"/>
        <v>Month!B359</v>
      </c>
      <c r="P31" s="21" t="str">
        <f t="shared" si="1"/>
        <v>Month!C359</v>
      </c>
      <c r="Q31" s="21" t="str">
        <f t="shared" si="1"/>
        <v>Month!D359</v>
      </c>
      <c r="R31" s="21" t="str">
        <f t="shared" si="1"/>
        <v>Month!E359</v>
      </c>
      <c r="S31" s="21" t="str">
        <f t="shared" si="1"/>
        <v>Month!F359</v>
      </c>
      <c r="T31" s="21" t="str">
        <f t="shared" si="1"/>
        <v>Month!G359</v>
      </c>
      <c r="U31" s="21" t="str">
        <f t="shared" si="1"/>
        <v>Month!H359</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360</v>
      </c>
      <c r="N32" s="21" t="str">
        <f t="shared" si="1"/>
        <v>Month!A360</v>
      </c>
      <c r="O32" s="21" t="str">
        <f t="shared" si="1"/>
        <v>Month!B360</v>
      </c>
      <c r="P32" s="21" t="str">
        <f t="shared" si="1"/>
        <v>Month!C360</v>
      </c>
      <c r="Q32" s="21" t="str">
        <f t="shared" si="1"/>
        <v>Month!D360</v>
      </c>
      <c r="R32" s="21" t="str">
        <f t="shared" si="1"/>
        <v>Month!E360</v>
      </c>
      <c r="S32" s="21" t="str">
        <f t="shared" si="1"/>
        <v>Month!F360</v>
      </c>
      <c r="T32" s="21" t="str">
        <f t="shared" si="1"/>
        <v>Month!G360</v>
      </c>
      <c r="U32" s="21" t="str">
        <f t="shared" si="1"/>
        <v>Month!H360</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361</v>
      </c>
      <c r="N33" s="21" t="str">
        <f t="shared" si="1"/>
        <v>Month!A361</v>
      </c>
      <c r="O33" s="21" t="str">
        <f t="shared" si="1"/>
        <v>Month!B361</v>
      </c>
      <c r="P33" s="21" t="str">
        <f t="shared" si="1"/>
        <v>Month!C361</v>
      </c>
      <c r="Q33" s="21" t="str">
        <f t="shared" si="1"/>
        <v>Month!D361</v>
      </c>
      <c r="R33" s="21" t="str">
        <f t="shared" si="1"/>
        <v>Month!E361</v>
      </c>
      <c r="S33" s="21" t="str">
        <f t="shared" si="1"/>
        <v>Month!F361</v>
      </c>
      <c r="T33" s="21" t="str">
        <f t="shared" si="1"/>
        <v>Month!G361</v>
      </c>
      <c r="U33" s="21" t="str">
        <f t="shared" si="1"/>
        <v>Month!H361</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362</v>
      </c>
      <c r="N34" s="21" t="str">
        <f t="shared" si="1"/>
        <v>Month!A362</v>
      </c>
      <c r="O34" s="21" t="str">
        <f t="shared" si="1"/>
        <v>Month!B362</v>
      </c>
      <c r="P34" s="21" t="str">
        <f t="shared" si="1"/>
        <v>Month!C362</v>
      </c>
      <c r="Q34" s="21" t="str">
        <f t="shared" si="1"/>
        <v>Month!D362</v>
      </c>
      <c r="R34" s="21" t="str">
        <f t="shared" si="1"/>
        <v>Month!E362</v>
      </c>
      <c r="S34" s="21" t="str">
        <f t="shared" si="1"/>
        <v>Month!F362</v>
      </c>
      <c r="T34" s="21" t="str">
        <f t="shared" si="1"/>
        <v>Month!G362</v>
      </c>
      <c r="U34" s="21" t="str">
        <f t="shared" si="1"/>
        <v>Month!H362</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363</v>
      </c>
      <c r="N35" s="21" t="str">
        <f t="shared" si="1"/>
        <v>Month!A363</v>
      </c>
      <c r="O35" s="21" t="str">
        <f t="shared" si="1"/>
        <v>Month!B363</v>
      </c>
      <c r="P35" s="21" t="str">
        <f t="shared" si="1"/>
        <v>Month!C363</v>
      </c>
      <c r="Q35" s="21" t="str">
        <f t="shared" si="1"/>
        <v>Month!D363</v>
      </c>
      <c r="R35" s="21" t="str">
        <f t="shared" si="1"/>
        <v>Month!E363</v>
      </c>
      <c r="S35" s="21" t="str">
        <f t="shared" si="1"/>
        <v>Month!F363</v>
      </c>
      <c r="T35" s="21" t="str">
        <f t="shared" si="1"/>
        <v>Month!G363</v>
      </c>
      <c r="U35" s="21" t="str">
        <f t="shared" si="1"/>
        <v>Month!H363</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364</v>
      </c>
      <c r="N36" s="21" t="str">
        <f t="shared" si="1"/>
        <v>Month!A364</v>
      </c>
      <c r="O36" s="21" t="str">
        <f t="shared" si="1"/>
        <v>Month!B364</v>
      </c>
      <c r="P36" s="21" t="str">
        <f t="shared" si="1"/>
        <v>Month!C364</v>
      </c>
      <c r="Q36" s="21" t="str">
        <f t="shared" si="1"/>
        <v>Month!D364</v>
      </c>
      <c r="R36" s="21" t="str">
        <f t="shared" si="1"/>
        <v>Month!E364</v>
      </c>
      <c r="S36" s="21" t="str">
        <f t="shared" si="1"/>
        <v>Month!F364</v>
      </c>
      <c r="T36" s="21" t="str">
        <f t="shared" si="1"/>
        <v>Month!G364</v>
      </c>
      <c r="U36" s="21" t="str">
        <f t="shared" si="1"/>
        <v>Month!H364</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367</v>
      </c>
      <c r="N41" s="21" t="str">
        <f>$P$39&amp;N$40&amp;$M41</f>
        <v>calculation_hide!b367</v>
      </c>
      <c r="O41" s="21" t="str">
        <f t="shared" ref="O41:T42" si="3">$P$39&amp;O$40&amp;$M41</f>
        <v>calculation_hide!c367</v>
      </c>
      <c r="P41" s="21" t="str">
        <f t="shared" si="3"/>
        <v>calculation_hide!d367</v>
      </c>
      <c r="Q41" s="21" t="str">
        <f>$P$39&amp;Q$40&amp;$M41</f>
        <v>calculation_hide!e367</v>
      </c>
      <c r="R41" s="21" t="str">
        <f>$P$39&amp;R$40&amp;$M41</f>
        <v>calculation_hide!f367</v>
      </c>
      <c r="S41" s="21" t="str">
        <f t="shared" si="3"/>
        <v>calculation_hide!g367</v>
      </c>
      <c r="T41" s="21" t="str">
        <f t="shared" si="3"/>
        <v>calculation_hide!h367</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379</v>
      </c>
      <c r="N42" s="21" t="str">
        <f>$P$39&amp;N$40&amp;$M42</f>
        <v>calculation_hide!b379</v>
      </c>
      <c r="O42" s="21" t="str">
        <f t="shared" si="3"/>
        <v>calculation_hide!c379</v>
      </c>
      <c r="P42" s="21" t="str">
        <f>$P$39&amp;P$40&amp;$M42</f>
        <v>calculation_hide!d379</v>
      </c>
      <c r="Q42" s="21" t="str">
        <f>$P$39&amp;Q$40&amp;$M42</f>
        <v>calculation_hide!e379</v>
      </c>
      <c r="R42" s="21" t="str">
        <f t="shared" si="3"/>
        <v>calculation_hide!f379</v>
      </c>
      <c r="S42" s="21" t="str">
        <f t="shared" si="3"/>
        <v>calculation_hide!g379</v>
      </c>
      <c r="T42" s="21" t="str">
        <f t="shared" si="3"/>
        <v>calculation_hide!h379</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636</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637</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638</v>
      </c>
      <c r="C377" s="22">
        <f>Month!B362+C376</f>
        <v>83.850000000000009</v>
      </c>
      <c r="D377" s="22">
        <f>Month!C362+D376</f>
        <v>83.04</v>
      </c>
      <c r="E377" s="22">
        <f>Month!D362+E376</f>
        <v>0.81</v>
      </c>
      <c r="F377" s="22">
        <f>Month!E362+F376</f>
        <v>583.06999999999994</v>
      </c>
      <c r="G377" s="22">
        <f>Month!F362+G376</f>
        <v>1511.1</v>
      </c>
      <c r="H377" s="22">
        <f>Month!G362+H376</f>
        <v>928.03</v>
      </c>
    </row>
    <row r="378" spans="1:8" x14ac:dyDescent="0.35">
      <c r="A378" s="41">
        <f t="shared" si="10"/>
        <v>2024</v>
      </c>
      <c r="B378" s="70" t="s">
        <v>639</v>
      </c>
      <c r="C378" s="22">
        <f>Month!B363+C377</f>
        <v>96.06</v>
      </c>
      <c r="D378" s="22">
        <f>Month!C363+D377</f>
        <v>95.25</v>
      </c>
      <c r="E378" s="22">
        <f>Month!D363+E377</f>
        <v>0.81</v>
      </c>
      <c r="F378" s="22">
        <f>Month!E363+F377</f>
        <v>581.91999999999996</v>
      </c>
      <c r="G378" s="22">
        <f>Month!F363+G377</f>
        <v>1639.6499999999999</v>
      </c>
      <c r="H378" s="22">
        <f>Month!G363+H377</f>
        <v>1057.73</v>
      </c>
    </row>
    <row r="379" spans="1:8" x14ac:dyDescent="0.35">
      <c r="A379" s="41">
        <f t="shared" si="10"/>
        <v>2024</v>
      </c>
      <c r="B379" s="70" t="s">
        <v>640</v>
      </c>
      <c r="C379" s="22">
        <f>Month!B364+C378</f>
        <v>106.5</v>
      </c>
      <c r="D379" s="22">
        <f>Month!C364+D378</f>
        <v>105.69</v>
      </c>
      <c r="E379" s="22">
        <f>Month!D364+E378</f>
        <v>0.81</v>
      </c>
      <c r="F379" s="22">
        <f>Month!E364+F378</f>
        <v>678.66</v>
      </c>
      <c r="G379" s="22">
        <f>Month!F364+G378</f>
        <v>1760.09</v>
      </c>
      <c r="H379" s="22">
        <f>Month!G364+H378</f>
        <v>1081.43</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2025-02-25T10:16:03Z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