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https://nhs.sharepoint.com/sites/PublicHealthPopulationHealthandEvaluation/Shared Documents/Vaccination and screening team (vertical)/PAT Legacy/Public Health/Analyst work area/Screening KPI/KPI_2024-25/Q3_2024-25/Templates/"/>
    </mc:Choice>
  </mc:AlternateContent>
  <xr:revisionPtr revIDLastSave="24" documentId="8_{789F9BF3-518E-4F7A-B1A6-E556C78F4DE6}" xr6:coauthVersionLast="47" xr6:coauthVersionMax="47" xr10:uidLastSave="{25EEBF0C-AEC0-49AB-9D40-B0D0062C18F0}"/>
  <workbookProtection workbookAlgorithmName="SHA-512" workbookHashValue="BlPxSYHQm3YUWNliPyiEKHjO+XKmRNoVmO3piOhfC5Yy+rVoLWBUfGYeruKquis915xdlUfFup0c4lSqCfh/Lw==" workbookSaltValue="Oxi94MweAcqKHHAMYoAsoA==" workbookSpinCount="100000" lockStructure="1"/>
  <bookViews>
    <workbookView xWindow="-120" yWindow="-120" windowWidth="29040" windowHeight="17520" tabRatio="602" xr2:uid="{00000000-000D-0000-FFFF-FFFF00000000}"/>
  </bookViews>
  <sheets>
    <sheet name="Guidance" sheetId="9" r:id="rId1"/>
    <sheet name="FA4" sheetId="1" r:id="rId2"/>
    <sheet name="Request form specified fields" sheetId="4" r:id="rId3"/>
    <sheet name="DataSheet" sheetId="13" state="hidden" r:id="rId4"/>
    <sheet name="MasterList" sheetId="6" state="hidden" r:id="rId5"/>
    <sheet name="Options" sheetId="10" state="hidden" r:id="rId6"/>
    <sheet name="Pivot" sheetId="11" state="hidden" r:id="rId7"/>
  </sheets>
  <definedNames>
    <definedName name="_xlnm._FilterDatabase" localSheetId="4" hidden="1">MasterList!$A$1:$K$330</definedName>
  </definedNames>
  <calcPr calcId="191028"/>
  <pivotCaches>
    <pivotCache cacheId="5" r:id="rId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 i="13" l="1"/>
  <c r="K2" i="1"/>
  <c r="AI3" i="13" l="1"/>
  <c r="AI4" i="13"/>
  <c r="AI5" i="13"/>
  <c r="AI6" i="13"/>
  <c r="AI7" i="13"/>
  <c r="AI8" i="13"/>
  <c r="AI9" i="13"/>
  <c r="AI10" i="13"/>
  <c r="AI11" i="13"/>
  <c r="AI12" i="13"/>
  <c r="AI13" i="13"/>
  <c r="AI14" i="13"/>
  <c r="AI15" i="13"/>
  <c r="AI16" i="13"/>
  <c r="AI17" i="13"/>
  <c r="AI18" i="13"/>
  <c r="AI19" i="13"/>
  <c r="AI20" i="13"/>
  <c r="AI21" i="13"/>
  <c r="AI22" i="13"/>
  <c r="AI23" i="13"/>
  <c r="AI24" i="13"/>
  <c r="AI25" i="13"/>
  <c r="AI26" i="13"/>
  <c r="AI27" i="13"/>
  <c r="AI28" i="13"/>
  <c r="AI29" i="13"/>
  <c r="AI30" i="13"/>
  <c r="AI31" i="13"/>
  <c r="AI32" i="13"/>
  <c r="AI33" i="13"/>
  <c r="AI34" i="13"/>
  <c r="AI35" i="13"/>
  <c r="AI36" i="13"/>
  <c r="AI37" i="13"/>
  <c r="AI38" i="13"/>
  <c r="AI39" i="13"/>
  <c r="AI40" i="13"/>
  <c r="AI41" i="13"/>
  <c r="AI42" i="13"/>
  <c r="AI43" i="13"/>
  <c r="AI44" i="13"/>
  <c r="AI45" i="13"/>
  <c r="AI46" i="13"/>
  <c r="AI47" i="13"/>
  <c r="AI48" i="13"/>
  <c r="AI49" i="13"/>
  <c r="AI50" i="13"/>
  <c r="AI51" i="13"/>
  <c r="AI52" i="13"/>
  <c r="AI53" i="13"/>
  <c r="AI54" i="13"/>
  <c r="AI55" i="13"/>
  <c r="AI56" i="13"/>
  <c r="AI57" i="13"/>
  <c r="AI58" i="13"/>
  <c r="AI59" i="13"/>
  <c r="AI60" i="13"/>
  <c r="AI61" i="13"/>
  <c r="AI62" i="13"/>
  <c r="AI63" i="13"/>
  <c r="AI64" i="13"/>
  <c r="AI2" i="13"/>
  <c r="U3" i="13" l="1"/>
  <c r="V3" i="13"/>
  <c r="W3" i="13"/>
  <c r="X3" i="13"/>
  <c r="Y3" i="13"/>
  <c r="Z3" i="13"/>
  <c r="AA3" i="13"/>
  <c r="AB3" i="13"/>
  <c r="AC3" i="13"/>
  <c r="AD3" i="13"/>
  <c r="AE3" i="13"/>
  <c r="AF3" i="13"/>
  <c r="AG3" i="13"/>
  <c r="AH3" i="13"/>
  <c r="U4" i="13"/>
  <c r="V4" i="13"/>
  <c r="W4" i="13"/>
  <c r="X4" i="13"/>
  <c r="Y4" i="13"/>
  <c r="Z4" i="13"/>
  <c r="AA4" i="13"/>
  <c r="AB4" i="13"/>
  <c r="AC4" i="13"/>
  <c r="AD4" i="13"/>
  <c r="AE4" i="13"/>
  <c r="AF4" i="13"/>
  <c r="AG4" i="13"/>
  <c r="AH4" i="13"/>
  <c r="U5" i="13"/>
  <c r="V5" i="13"/>
  <c r="W5" i="13"/>
  <c r="X5" i="13"/>
  <c r="Y5" i="13"/>
  <c r="Z5" i="13"/>
  <c r="AA5" i="13"/>
  <c r="AB5" i="13"/>
  <c r="AC5" i="13"/>
  <c r="AD5" i="13"/>
  <c r="AE5" i="13"/>
  <c r="AF5" i="13"/>
  <c r="AG5" i="13"/>
  <c r="AH5" i="13"/>
  <c r="U6" i="13"/>
  <c r="V6" i="13"/>
  <c r="W6" i="13"/>
  <c r="X6" i="13"/>
  <c r="Y6" i="13"/>
  <c r="Z6" i="13"/>
  <c r="AA6" i="13"/>
  <c r="AB6" i="13"/>
  <c r="AC6" i="13"/>
  <c r="AD6" i="13"/>
  <c r="AE6" i="13"/>
  <c r="AF6" i="13"/>
  <c r="AG6" i="13"/>
  <c r="AH6" i="13"/>
  <c r="U7" i="13"/>
  <c r="V7" i="13"/>
  <c r="W7" i="13"/>
  <c r="X7" i="13"/>
  <c r="Y7" i="13"/>
  <c r="Z7" i="13"/>
  <c r="AA7" i="13"/>
  <c r="AB7" i="13"/>
  <c r="AC7" i="13"/>
  <c r="AD7" i="13"/>
  <c r="AE7" i="13"/>
  <c r="AF7" i="13"/>
  <c r="AG7" i="13"/>
  <c r="AH7" i="13"/>
  <c r="U8" i="13"/>
  <c r="V8" i="13"/>
  <c r="W8" i="13"/>
  <c r="X8" i="13"/>
  <c r="Y8" i="13"/>
  <c r="Z8" i="13"/>
  <c r="AA8" i="13"/>
  <c r="AB8" i="13"/>
  <c r="AC8" i="13"/>
  <c r="AD8" i="13"/>
  <c r="AE8" i="13"/>
  <c r="AF8" i="13"/>
  <c r="AG8" i="13"/>
  <c r="AH8" i="13"/>
  <c r="U9" i="13"/>
  <c r="V9" i="13"/>
  <c r="W9" i="13"/>
  <c r="X9" i="13"/>
  <c r="Y9" i="13"/>
  <c r="Z9" i="13"/>
  <c r="AA9" i="13"/>
  <c r="AB9" i="13"/>
  <c r="AC9" i="13"/>
  <c r="AD9" i="13"/>
  <c r="AE9" i="13"/>
  <c r="AF9" i="13"/>
  <c r="AG9" i="13"/>
  <c r="AH9" i="13"/>
  <c r="U10" i="13"/>
  <c r="V10" i="13"/>
  <c r="W10" i="13"/>
  <c r="X10" i="13"/>
  <c r="Y10" i="13"/>
  <c r="Z10" i="13"/>
  <c r="AA10" i="13"/>
  <c r="AB10" i="13"/>
  <c r="AC10" i="13"/>
  <c r="AD10" i="13"/>
  <c r="AE10" i="13"/>
  <c r="AF10" i="13"/>
  <c r="AG10" i="13"/>
  <c r="AH10" i="13"/>
  <c r="U11" i="13"/>
  <c r="V11" i="13"/>
  <c r="W11" i="13"/>
  <c r="X11" i="13"/>
  <c r="Y11" i="13"/>
  <c r="Z11" i="13"/>
  <c r="AA11" i="13"/>
  <c r="AB11" i="13"/>
  <c r="AC11" i="13"/>
  <c r="AD11" i="13"/>
  <c r="AE11" i="13"/>
  <c r="AF11" i="13"/>
  <c r="AG11" i="13"/>
  <c r="AH11" i="13"/>
  <c r="U12" i="13"/>
  <c r="V12" i="13"/>
  <c r="W12" i="13"/>
  <c r="X12" i="13"/>
  <c r="Y12" i="13"/>
  <c r="Z12" i="13"/>
  <c r="AA12" i="13"/>
  <c r="AB12" i="13"/>
  <c r="AC12" i="13"/>
  <c r="AD12" i="13"/>
  <c r="AE12" i="13"/>
  <c r="AF12" i="13"/>
  <c r="AG12" i="13"/>
  <c r="AH12" i="13"/>
  <c r="U13" i="13"/>
  <c r="V13" i="13"/>
  <c r="W13" i="13"/>
  <c r="X13" i="13"/>
  <c r="Y13" i="13"/>
  <c r="Z13" i="13"/>
  <c r="AA13" i="13"/>
  <c r="AB13" i="13"/>
  <c r="AC13" i="13"/>
  <c r="AD13" i="13"/>
  <c r="AE13" i="13"/>
  <c r="AF13" i="13"/>
  <c r="AG13" i="13"/>
  <c r="AH13" i="13"/>
  <c r="U14" i="13"/>
  <c r="V14" i="13"/>
  <c r="W14" i="13"/>
  <c r="X14" i="13"/>
  <c r="Y14" i="13"/>
  <c r="Z14" i="13"/>
  <c r="AA14" i="13"/>
  <c r="AB14" i="13"/>
  <c r="AC14" i="13"/>
  <c r="AD14" i="13"/>
  <c r="AE14" i="13"/>
  <c r="AF14" i="13"/>
  <c r="AG14" i="13"/>
  <c r="AH14" i="13"/>
  <c r="U15" i="13"/>
  <c r="V15" i="13"/>
  <c r="W15" i="13"/>
  <c r="X15" i="13"/>
  <c r="Y15" i="13"/>
  <c r="Z15" i="13"/>
  <c r="AA15" i="13"/>
  <c r="AB15" i="13"/>
  <c r="AC15" i="13"/>
  <c r="AD15" i="13"/>
  <c r="AE15" i="13"/>
  <c r="AF15" i="13"/>
  <c r="AG15" i="13"/>
  <c r="AH15" i="13"/>
  <c r="U16" i="13"/>
  <c r="V16" i="13"/>
  <c r="W16" i="13"/>
  <c r="X16" i="13"/>
  <c r="Y16" i="13"/>
  <c r="Z16" i="13"/>
  <c r="AA16" i="13"/>
  <c r="AB16" i="13"/>
  <c r="AC16" i="13"/>
  <c r="AD16" i="13"/>
  <c r="AE16" i="13"/>
  <c r="AF16" i="13"/>
  <c r="AG16" i="13"/>
  <c r="AH16" i="13"/>
  <c r="U17" i="13"/>
  <c r="V17" i="13"/>
  <c r="W17" i="13"/>
  <c r="X17" i="13"/>
  <c r="Y17" i="13"/>
  <c r="Z17" i="13"/>
  <c r="AA17" i="13"/>
  <c r="AB17" i="13"/>
  <c r="AC17" i="13"/>
  <c r="AD17" i="13"/>
  <c r="AE17" i="13"/>
  <c r="AF17" i="13"/>
  <c r="AG17" i="13"/>
  <c r="AH17" i="13"/>
  <c r="U18" i="13"/>
  <c r="V18" i="13"/>
  <c r="W18" i="13"/>
  <c r="X18" i="13"/>
  <c r="Y18" i="13"/>
  <c r="Z18" i="13"/>
  <c r="AA18" i="13"/>
  <c r="AB18" i="13"/>
  <c r="AC18" i="13"/>
  <c r="AD18" i="13"/>
  <c r="AE18" i="13"/>
  <c r="AF18" i="13"/>
  <c r="AG18" i="13"/>
  <c r="AH18" i="13"/>
  <c r="U19" i="13"/>
  <c r="V19" i="13"/>
  <c r="W19" i="13"/>
  <c r="X19" i="13"/>
  <c r="Y19" i="13"/>
  <c r="Z19" i="13"/>
  <c r="AA19" i="13"/>
  <c r="AB19" i="13"/>
  <c r="AC19" i="13"/>
  <c r="AD19" i="13"/>
  <c r="AE19" i="13"/>
  <c r="AF19" i="13"/>
  <c r="AG19" i="13"/>
  <c r="AH19" i="13"/>
  <c r="U20" i="13"/>
  <c r="V20" i="13"/>
  <c r="W20" i="13"/>
  <c r="X20" i="13"/>
  <c r="Y20" i="13"/>
  <c r="Z20" i="13"/>
  <c r="AA20" i="13"/>
  <c r="AB20" i="13"/>
  <c r="AC20" i="13"/>
  <c r="AD20" i="13"/>
  <c r="AE20" i="13"/>
  <c r="AF20" i="13"/>
  <c r="AG20" i="13"/>
  <c r="AH20" i="13"/>
  <c r="U21" i="13"/>
  <c r="V21" i="13"/>
  <c r="W21" i="13"/>
  <c r="X21" i="13"/>
  <c r="Y21" i="13"/>
  <c r="Z21" i="13"/>
  <c r="AA21" i="13"/>
  <c r="AB21" i="13"/>
  <c r="AC21" i="13"/>
  <c r="AD21" i="13"/>
  <c r="AE21" i="13"/>
  <c r="AF21" i="13"/>
  <c r="AG21" i="13"/>
  <c r="AH21" i="13"/>
  <c r="U22" i="13"/>
  <c r="V22" i="13"/>
  <c r="W22" i="13"/>
  <c r="X22" i="13"/>
  <c r="Y22" i="13"/>
  <c r="Z22" i="13"/>
  <c r="AA22" i="13"/>
  <c r="AB22" i="13"/>
  <c r="AC22" i="13"/>
  <c r="AD22" i="13"/>
  <c r="AE22" i="13"/>
  <c r="AF22" i="13"/>
  <c r="AG22" i="13"/>
  <c r="AH22" i="13"/>
  <c r="U23" i="13"/>
  <c r="V23" i="13"/>
  <c r="W23" i="13"/>
  <c r="X23" i="13"/>
  <c r="Y23" i="13"/>
  <c r="Z23" i="13"/>
  <c r="AA23" i="13"/>
  <c r="AB23" i="13"/>
  <c r="AC23" i="13"/>
  <c r="AD23" i="13"/>
  <c r="AE23" i="13"/>
  <c r="AF23" i="13"/>
  <c r="AG23" i="13"/>
  <c r="AH23" i="13"/>
  <c r="U24" i="13"/>
  <c r="V24" i="13"/>
  <c r="W24" i="13"/>
  <c r="X24" i="13"/>
  <c r="Y24" i="13"/>
  <c r="Z24" i="13"/>
  <c r="AA24" i="13"/>
  <c r="AB24" i="13"/>
  <c r="AC24" i="13"/>
  <c r="AD24" i="13"/>
  <c r="AE24" i="13"/>
  <c r="AF24" i="13"/>
  <c r="AG24" i="13"/>
  <c r="AH24" i="13"/>
  <c r="U25" i="13"/>
  <c r="V25" i="13"/>
  <c r="W25" i="13"/>
  <c r="X25" i="13"/>
  <c r="Y25" i="13"/>
  <c r="Z25" i="13"/>
  <c r="AA25" i="13"/>
  <c r="AB25" i="13"/>
  <c r="AC25" i="13"/>
  <c r="AD25" i="13"/>
  <c r="AE25" i="13"/>
  <c r="AF25" i="13"/>
  <c r="AG25" i="13"/>
  <c r="AH25" i="13"/>
  <c r="U26" i="13"/>
  <c r="V26" i="13"/>
  <c r="W26" i="13"/>
  <c r="X26" i="13"/>
  <c r="Y26" i="13"/>
  <c r="Z26" i="13"/>
  <c r="AA26" i="13"/>
  <c r="AB26" i="13"/>
  <c r="AC26" i="13"/>
  <c r="AD26" i="13"/>
  <c r="AE26" i="13"/>
  <c r="AF26" i="13"/>
  <c r="AG26" i="13"/>
  <c r="AH26" i="13"/>
  <c r="U27" i="13"/>
  <c r="V27" i="13"/>
  <c r="W27" i="13"/>
  <c r="X27" i="13"/>
  <c r="Y27" i="13"/>
  <c r="Z27" i="13"/>
  <c r="AA27" i="13"/>
  <c r="AB27" i="13"/>
  <c r="AC27" i="13"/>
  <c r="AD27" i="13"/>
  <c r="AE27" i="13"/>
  <c r="AF27" i="13"/>
  <c r="AG27" i="13"/>
  <c r="AH27" i="13"/>
  <c r="U28" i="13"/>
  <c r="V28" i="13"/>
  <c r="W28" i="13"/>
  <c r="X28" i="13"/>
  <c r="Y28" i="13"/>
  <c r="Z28" i="13"/>
  <c r="AA28" i="13"/>
  <c r="AB28" i="13"/>
  <c r="AC28" i="13"/>
  <c r="AD28" i="13"/>
  <c r="AE28" i="13"/>
  <c r="AF28" i="13"/>
  <c r="AG28" i="13"/>
  <c r="AH28" i="13"/>
  <c r="U29" i="13"/>
  <c r="V29" i="13"/>
  <c r="W29" i="13"/>
  <c r="X29" i="13"/>
  <c r="Y29" i="13"/>
  <c r="Z29" i="13"/>
  <c r="AA29" i="13"/>
  <c r="AB29" i="13"/>
  <c r="AC29" i="13"/>
  <c r="AD29" i="13"/>
  <c r="AE29" i="13"/>
  <c r="AF29" i="13"/>
  <c r="AG29" i="13"/>
  <c r="AH29" i="13"/>
  <c r="U30" i="13"/>
  <c r="V30" i="13"/>
  <c r="W30" i="13"/>
  <c r="X30" i="13"/>
  <c r="Y30" i="13"/>
  <c r="Z30" i="13"/>
  <c r="AA30" i="13"/>
  <c r="AB30" i="13"/>
  <c r="AC30" i="13"/>
  <c r="AD30" i="13"/>
  <c r="AE30" i="13"/>
  <c r="AF30" i="13"/>
  <c r="AG30" i="13"/>
  <c r="AH30" i="13"/>
  <c r="U31" i="13"/>
  <c r="V31" i="13"/>
  <c r="W31" i="13"/>
  <c r="X31" i="13"/>
  <c r="Y31" i="13"/>
  <c r="Z31" i="13"/>
  <c r="AA31" i="13"/>
  <c r="AB31" i="13"/>
  <c r="AC31" i="13"/>
  <c r="AD31" i="13"/>
  <c r="AE31" i="13"/>
  <c r="AF31" i="13"/>
  <c r="AG31" i="13"/>
  <c r="AH31" i="13"/>
  <c r="U32" i="13"/>
  <c r="V32" i="13"/>
  <c r="W32" i="13"/>
  <c r="X32" i="13"/>
  <c r="Y32" i="13"/>
  <c r="Z32" i="13"/>
  <c r="AA32" i="13"/>
  <c r="AB32" i="13"/>
  <c r="AC32" i="13"/>
  <c r="AD32" i="13"/>
  <c r="AE32" i="13"/>
  <c r="AF32" i="13"/>
  <c r="AG32" i="13"/>
  <c r="AH32" i="13"/>
  <c r="U33" i="13"/>
  <c r="V33" i="13"/>
  <c r="W33" i="13"/>
  <c r="X33" i="13"/>
  <c r="Y33" i="13"/>
  <c r="Z33" i="13"/>
  <c r="AA33" i="13"/>
  <c r="AB33" i="13"/>
  <c r="AC33" i="13"/>
  <c r="AD33" i="13"/>
  <c r="AE33" i="13"/>
  <c r="AF33" i="13"/>
  <c r="AG33" i="13"/>
  <c r="AH33" i="13"/>
  <c r="U34" i="13"/>
  <c r="V34" i="13"/>
  <c r="W34" i="13"/>
  <c r="X34" i="13"/>
  <c r="Y34" i="13"/>
  <c r="Z34" i="13"/>
  <c r="AA34" i="13"/>
  <c r="AB34" i="13"/>
  <c r="AC34" i="13"/>
  <c r="AD34" i="13"/>
  <c r="AE34" i="13"/>
  <c r="AF34" i="13"/>
  <c r="AG34" i="13"/>
  <c r="AH34" i="13"/>
  <c r="U35" i="13"/>
  <c r="V35" i="13"/>
  <c r="W35" i="13"/>
  <c r="X35" i="13"/>
  <c r="Y35" i="13"/>
  <c r="Z35" i="13"/>
  <c r="AA35" i="13"/>
  <c r="AB35" i="13"/>
  <c r="AC35" i="13"/>
  <c r="AD35" i="13"/>
  <c r="AE35" i="13"/>
  <c r="AF35" i="13"/>
  <c r="AG35" i="13"/>
  <c r="AH35" i="13"/>
  <c r="U36" i="13"/>
  <c r="V36" i="13"/>
  <c r="W36" i="13"/>
  <c r="X36" i="13"/>
  <c r="Y36" i="13"/>
  <c r="Z36" i="13"/>
  <c r="AA36" i="13"/>
  <c r="AB36" i="13"/>
  <c r="AC36" i="13"/>
  <c r="AD36" i="13"/>
  <c r="AE36" i="13"/>
  <c r="AF36" i="13"/>
  <c r="AG36" i="13"/>
  <c r="AH36" i="13"/>
  <c r="U37" i="13"/>
  <c r="V37" i="13"/>
  <c r="W37" i="13"/>
  <c r="X37" i="13"/>
  <c r="Y37" i="13"/>
  <c r="Z37" i="13"/>
  <c r="AA37" i="13"/>
  <c r="AB37" i="13"/>
  <c r="AC37" i="13"/>
  <c r="AD37" i="13"/>
  <c r="AE37" i="13"/>
  <c r="AF37" i="13"/>
  <c r="AG37" i="13"/>
  <c r="AH37" i="13"/>
  <c r="U38" i="13"/>
  <c r="V38" i="13"/>
  <c r="W38" i="13"/>
  <c r="X38" i="13"/>
  <c r="Y38" i="13"/>
  <c r="Z38" i="13"/>
  <c r="AA38" i="13"/>
  <c r="AB38" i="13"/>
  <c r="AC38" i="13"/>
  <c r="AD38" i="13"/>
  <c r="AE38" i="13"/>
  <c r="AF38" i="13"/>
  <c r="AG38" i="13"/>
  <c r="AH38" i="13"/>
  <c r="U39" i="13"/>
  <c r="V39" i="13"/>
  <c r="W39" i="13"/>
  <c r="X39" i="13"/>
  <c r="Y39" i="13"/>
  <c r="Z39" i="13"/>
  <c r="AA39" i="13"/>
  <c r="AB39" i="13"/>
  <c r="AC39" i="13"/>
  <c r="AD39" i="13"/>
  <c r="AE39" i="13"/>
  <c r="AF39" i="13"/>
  <c r="AG39" i="13"/>
  <c r="AH39" i="13"/>
  <c r="U40" i="13"/>
  <c r="V40" i="13"/>
  <c r="W40" i="13"/>
  <c r="X40" i="13"/>
  <c r="Y40" i="13"/>
  <c r="Z40" i="13"/>
  <c r="AA40" i="13"/>
  <c r="AB40" i="13"/>
  <c r="AC40" i="13"/>
  <c r="AD40" i="13"/>
  <c r="AE40" i="13"/>
  <c r="AF40" i="13"/>
  <c r="AG40" i="13"/>
  <c r="AH40" i="13"/>
  <c r="U41" i="13"/>
  <c r="V41" i="13"/>
  <c r="W41" i="13"/>
  <c r="X41" i="13"/>
  <c r="Y41" i="13"/>
  <c r="Z41" i="13"/>
  <c r="AA41" i="13"/>
  <c r="AB41" i="13"/>
  <c r="AC41" i="13"/>
  <c r="AD41" i="13"/>
  <c r="AE41" i="13"/>
  <c r="AF41" i="13"/>
  <c r="AG41" i="13"/>
  <c r="AH41" i="13"/>
  <c r="U42" i="13"/>
  <c r="V42" i="13"/>
  <c r="W42" i="13"/>
  <c r="X42" i="13"/>
  <c r="Y42" i="13"/>
  <c r="Z42" i="13"/>
  <c r="AA42" i="13"/>
  <c r="AB42" i="13"/>
  <c r="AC42" i="13"/>
  <c r="AD42" i="13"/>
  <c r="AE42" i="13"/>
  <c r="AF42" i="13"/>
  <c r="AG42" i="13"/>
  <c r="AH42" i="13"/>
  <c r="U43" i="13"/>
  <c r="V43" i="13"/>
  <c r="W43" i="13"/>
  <c r="X43" i="13"/>
  <c r="Y43" i="13"/>
  <c r="Z43" i="13"/>
  <c r="AA43" i="13"/>
  <c r="AB43" i="13"/>
  <c r="AC43" i="13"/>
  <c r="AD43" i="13"/>
  <c r="AE43" i="13"/>
  <c r="AF43" i="13"/>
  <c r="AG43" i="13"/>
  <c r="AH43" i="13"/>
  <c r="U44" i="13"/>
  <c r="V44" i="13"/>
  <c r="W44" i="13"/>
  <c r="X44" i="13"/>
  <c r="Y44" i="13"/>
  <c r="Z44" i="13"/>
  <c r="AA44" i="13"/>
  <c r="AB44" i="13"/>
  <c r="AC44" i="13"/>
  <c r="AD44" i="13"/>
  <c r="AE44" i="13"/>
  <c r="AF44" i="13"/>
  <c r="AG44" i="13"/>
  <c r="AH44" i="13"/>
  <c r="U45" i="13"/>
  <c r="V45" i="13"/>
  <c r="W45" i="13"/>
  <c r="X45" i="13"/>
  <c r="Y45" i="13"/>
  <c r="Z45" i="13"/>
  <c r="AA45" i="13"/>
  <c r="AB45" i="13"/>
  <c r="AC45" i="13"/>
  <c r="AD45" i="13"/>
  <c r="AE45" i="13"/>
  <c r="AF45" i="13"/>
  <c r="AG45" i="13"/>
  <c r="AH45" i="13"/>
  <c r="U46" i="13"/>
  <c r="V46" i="13"/>
  <c r="W46" i="13"/>
  <c r="X46" i="13"/>
  <c r="Y46" i="13"/>
  <c r="Z46" i="13"/>
  <c r="AA46" i="13"/>
  <c r="AB46" i="13"/>
  <c r="AC46" i="13"/>
  <c r="AD46" i="13"/>
  <c r="AE46" i="13"/>
  <c r="AF46" i="13"/>
  <c r="AG46" i="13"/>
  <c r="AH46" i="13"/>
  <c r="U47" i="13"/>
  <c r="V47" i="13"/>
  <c r="W47" i="13"/>
  <c r="X47" i="13"/>
  <c r="Y47" i="13"/>
  <c r="Z47" i="13"/>
  <c r="AA47" i="13"/>
  <c r="AB47" i="13"/>
  <c r="AC47" i="13"/>
  <c r="AD47" i="13"/>
  <c r="AE47" i="13"/>
  <c r="AF47" i="13"/>
  <c r="AG47" i="13"/>
  <c r="AH47" i="13"/>
  <c r="U48" i="13"/>
  <c r="V48" i="13"/>
  <c r="W48" i="13"/>
  <c r="X48" i="13"/>
  <c r="Y48" i="13"/>
  <c r="Z48" i="13"/>
  <c r="AA48" i="13"/>
  <c r="AB48" i="13"/>
  <c r="AC48" i="13"/>
  <c r="AD48" i="13"/>
  <c r="AE48" i="13"/>
  <c r="AF48" i="13"/>
  <c r="AG48" i="13"/>
  <c r="AH48" i="13"/>
  <c r="U49" i="13"/>
  <c r="V49" i="13"/>
  <c r="W49" i="13"/>
  <c r="X49" i="13"/>
  <c r="Y49" i="13"/>
  <c r="Z49" i="13"/>
  <c r="AA49" i="13"/>
  <c r="AB49" i="13"/>
  <c r="AC49" i="13"/>
  <c r="AD49" i="13"/>
  <c r="AE49" i="13"/>
  <c r="AF49" i="13"/>
  <c r="AG49" i="13"/>
  <c r="AH49" i="13"/>
  <c r="U50" i="13"/>
  <c r="V50" i="13"/>
  <c r="W50" i="13"/>
  <c r="X50" i="13"/>
  <c r="Y50" i="13"/>
  <c r="Z50" i="13"/>
  <c r="AA50" i="13"/>
  <c r="AB50" i="13"/>
  <c r="AC50" i="13"/>
  <c r="AD50" i="13"/>
  <c r="AE50" i="13"/>
  <c r="AF50" i="13"/>
  <c r="AG50" i="13"/>
  <c r="AH50" i="13"/>
  <c r="U51" i="13"/>
  <c r="V51" i="13"/>
  <c r="W51" i="13"/>
  <c r="X51" i="13"/>
  <c r="Y51" i="13"/>
  <c r="Z51" i="13"/>
  <c r="AA51" i="13"/>
  <c r="AB51" i="13"/>
  <c r="AC51" i="13"/>
  <c r="AD51" i="13"/>
  <c r="AE51" i="13"/>
  <c r="AF51" i="13"/>
  <c r="AG51" i="13"/>
  <c r="AH51" i="13"/>
  <c r="U52" i="13"/>
  <c r="V52" i="13"/>
  <c r="W52" i="13"/>
  <c r="X52" i="13"/>
  <c r="Y52" i="13"/>
  <c r="Z52" i="13"/>
  <c r="AA52" i="13"/>
  <c r="AB52" i="13"/>
  <c r="AC52" i="13"/>
  <c r="AD52" i="13"/>
  <c r="AE52" i="13"/>
  <c r="AF52" i="13"/>
  <c r="AG52" i="13"/>
  <c r="AH52" i="13"/>
  <c r="U53" i="13"/>
  <c r="V53" i="13"/>
  <c r="W53" i="13"/>
  <c r="X53" i="13"/>
  <c r="Y53" i="13"/>
  <c r="Z53" i="13"/>
  <c r="AA53" i="13"/>
  <c r="AB53" i="13"/>
  <c r="AC53" i="13"/>
  <c r="AD53" i="13"/>
  <c r="AE53" i="13"/>
  <c r="AF53" i="13"/>
  <c r="AG53" i="13"/>
  <c r="AH53" i="13"/>
  <c r="U54" i="13"/>
  <c r="V54" i="13"/>
  <c r="W54" i="13"/>
  <c r="X54" i="13"/>
  <c r="Y54" i="13"/>
  <c r="Z54" i="13"/>
  <c r="AA54" i="13"/>
  <c r="AB54" i="13"/>
  <c r="AC54" i="13"/>
  <c r="AD54" i="13"/>
  <c r="AE54" i="13"/>
  <c r="AF54" i="13"/>
  <c r="AG54" i="13"/>
  <c r="AH54" i="13"/>
  <c r="U55" i="13"/>
  <c r="V55" i="13"/>
  <c r="W55" i="13"/>
  <c r="X55" i="13"/>
  <c r="Y55" i="13"/>
  <c r="Z55" i="13"/>
  <c r="AA55" i="13"/>
  <c r="AB55" i="13"/>
  <c r="AC55" i="13"/>
  <c r="AD55" i="13"/>
  <c r="AE55" i="13"/>
  <c r="AF55" i="13"/>
  <c r="AG55" i="13"/>
  <c r="AH55" i="13"/>
  <c r="U56" i="13"/>
  <c r="V56" i="13"/>
  <c r="W56" i="13"/>
  <c r="X56" i="13"/>
  <c r="Y56" i="13"/>
  <c r="Z56" i="13"/>
  <c r="AA56" i="13"/>
  <c r="AB56" i="13"/>
  <c r="AC56" i="13"/>
  <c r="AD56" i="13"/>
  <c r="AE56" i="13"/>
  <c r="AF56" i="13"/>
  <c r="AG56" i="13"/>
  <c r="AH56" i="13"/>
  <c r="U57" i="13"/>
  <c r="V57" i="13"/>
  <c r="W57" i="13"/>
  <c r="X57" i="13"/>
  <c r="Y57" i="13"/>
  <c r="Z57" i="13"/>
  <c r="AA57" i="13"/>
  <c r="AB57" i="13"/>
  <c r="AC57" i="13"/>
  <c r="AD57" i="13"/>
  <c r="AE57" i="13"/>
  <c r="AF57" i="13"/>
  <c r="AG57" i="13"/>
  <c r="AH57" i="13"/>
  <c r="U58" i="13"/>
  <c r="V58" i="13"/>
  <c r="W58" i="13"/>
  <c r="X58" i="13"/>
  <c r="Y58" i="13"/>
  <c r="Z58" i="13"/>
  <c r="AA58" i="13"/>
  <c r="AB58" i="13"/>
  <c r="AC58" i="13"/>
  <c r="AD58" i="13"/>
  <c r="AE58" i="13"/>
  <c r="AF58" i="13"/>
  <c r="AG58" i="13"/>
  <c r="AH58" i="13"/>
  <c r="U59" i="13"/>
  <c r="V59" i="13"/>
  <c r="W59" i="13"/>
  <c r="X59" i="13"/>
  <c r="Y59" i="13"/>
  <c r="Z59" i="13"/>
  <c r="AA59" i="13"/>
  <c r="AB59" i="13"/>
  <c r="AC59" i="13"/>
  <c r="AD59" i="13"/>
  <c r="AE59" i="13"/>
  <c r="AF59" i="13"/>
  <c r="AG59" i="13"/>
  <c r="AH59" i="13"/>
  <c r="U60" i="13"/>
  <c r="V60" i="13"/>
  <c r="W60" i="13"/>
  <c r="X60" i="13"/>
  <c r="Y60" i="13"/>
  <c r="Z60" i="13"/>
  <c r="AA60" i="13"/>
  <c r="AB60" i="13"/>
  <c r="AC60" i="13"/>
  <c r="AD60" i="13"/>
  <c r="AE60" i="13"/>
  <c r="AF60" i="13"/>
  <c r="AG60" i="13"/>
  <c r="AH60" i="13"/>
  <c r="U61" i="13"/>
  <c r="V61" i="13"/>
  <c r="W61" i="13"/>
  <c r="X61" i="13"/>
  <c r="Y61" i="13"/>
  <c r="Z61" i="13"/>
  <c r="AA61" i="13"/>
  <c r="AB61" i="13"/>
  <c r="AC61" i="13"/>
  <c r="AD61" i="13"/>
  <c r="AE61" i="13"/>
  <c r="AF61" i="13"/>
  <c r="AG61" i="13"/>
  <c r="AH61" i="13"/>
  <c r="U62" i="13"/>
  <c r="V62" i="13"/>
  <c r="W62" i="13"/>
  <c r="X62" i="13"/>
  <c r="Y62" i="13"/>
  <c r="Z62" i="13"/>
  <c r="AA62" i="13"/>
  <c r="AB62" i="13"/>
  <c r="AC62" i="13"/>
  <c r="AD62" i="13"/>
  <c r="AE62" i="13"/>
  <c r="AF62" i="13"/>
  <c r="AG62" i="13"/>
  <c r="AH62" i="13"/>
  <c r="U63" i="13"/>
  <c r="V63" i="13"/>
  <c r="W63" i="13"/>
  <c r="X63" i="13"/>
  <c r="Y63" i="13"/>
  <c r="Z63" i="13"/>
  <c r="AA63" i="13"/>
  <c r="AB63" i="13"/>
  <c r="AC63" i="13"/>
  <c r="AD63" i="13"/>
  <c r="AE63" i="13"/>
  <c r="AF63" i="13"/>
  <c r="AG63" i="13"/>
  <c r="AH63" i="13"/>
  <c r="U64" i="13"/>
  <c r="V64" i="13"/>
  <c r="W64" i="13"/>
  <c r="X64" i="13"/>
  <c r="Y64" i="13"/>
  <c r="Z64" i="13"/>
  <c r="AA64" i="13"/>
  <c r="AB64" i="13"/>
  <c r="AC64" i="13"/>
  <c r="AD64" i="13"/>
  <c r="AE64" i="13"/>
  <c r="AF64" i="13"/>
  <c r="AG64" i="13"/>
  <c r="AH64" i="13"/>
  <c r="AH2" i="13"/>
  <c r="AG2" i="13"/>
  <c r="AF2" i="13"/>
  <c r="AE2" i="13"/>
  <c r="AD2" i="13"/>
  <c r="AC2" i="13"/>
  <c r="AB2" i="13"/>
  <c r="AA2" i="13"/>
  <c r="Z2" i="13"/>
  <c r="Y2" i="13"/>
  <c r="X2" i="13"/>
  <c r="W2" i="13"/>
  <c r="V2" i="13"/>
  <c r="U2" i="13"/>
  <c r="T3" i="13"/>
  <c r="T4" i="13"/>
  <c r="T5" i="13"/>
  <c r="T6" i="13"/>
  <c r="T7" i="13"/>
  <c r="T8" i="13"/>
  <c r="T9" i="13"/>
  <c r="T10" i="13"/>
  <c r="T11" i="13"/>
  <c r="T12" i="13"/>
  <c r="T13" i="13"/>
  <c r="T14" i="13"/>
  <c r="T15" i="13"/>
  <c r="T16" i="13"/>
  <c r="T17" i="13"/>
  <c r="T18" i="13"/>
  <c r="T19" i="13"/>
  <c r="T20" i="13"/>
  <c r="T21" i="13"/>
  <c r="T22" i="13"/>
  <c r="T23" i="13"/>
  <c r="T24" i="13"/>
  <c r="T25" i="13"/>
  <c r="T26" i="13"/>
  <c r="T27" i="13"/>
  <c r="T28" i="13"/>
  <c r="T29" i="13"/>
  <c r="T30" i="13"/>
  <c r="T31" i="13"/>
  <c r="T32" i="13"/>
  <c r="T33" i="13"/>
  <c r="T34" i="13"/>
  <c r="T35" i="13"/>
  <c r="T36" i="13"/>
  <c r="T37" i="13"/>
  <c r="T38" i="13"/>
  <c r="T39" i="13"/>
  <c r="T40" i="13"/>
  <c r="T41" i="13"/>
  <c r="T42" i="13"/>
  <c r="T43" i="13"/>
  <c r="T44" i="13"/>
  <c r="T45" i="13"/>
  <c r="T46" i="13"/>
  <c r="T47" i="13"/>
  <c r="T48" i="13"/>
  <c r="T49" i="13"/>
  <c r="T50" i="13"/>
  <c r="T51" i="13"/>
  <c r="T52" i="13"/>
  <c r="T53" i="13"/>
  <c r="T54" i="13"/>
  <c r="T55" i="13"/>
  <c r="T56" i="13"/>
  <c r="T57" i="13"/>
  <c r="T58" i="13"/>
  <c r="T59" i="13"/>
  <c r="T60" i="13"/>
  <c r="T61" i="13"/>
  <c r="T62" i="13"/>
  <c r="T63" i="13"/>
  <c r="T64" i="13"/>
  <c r="T2" i="13"/>
  <c r="O3" i="13"/>
  <c r="P3" i="13"/>
  <c r="Q3" i="13"/>
  <c r="R3" i="13"/>
  <c r="S3" i="13"/>
  <c r="O4" i="13"/>
  <c r="P4" i="13"/>
  <c r="Q4" i="13"/>
  <c r="R4" i="13"/>
  <c r="S4" i="13"/>
  <c r="O5" i="13"/>
  <c r="P5" i="13"/>
  <c r="Q5" i="13"/>
  <c r="R5" i="13"/>
  <c r="S5" i="13"/>
  <c r="O6" i="13"/>
  <c r="P6" i="13"/>
  <c r="Q6" i="13"/>
  <c r="R6" i="13"/>
  <c r="S6" i="13"/>
  <c r="O7" i="13"/>
  <c r="P7" i="13"/>
  <c r="Q7" i="13"/>
  <c r="R7" i="13"/>
  <c r="S7" i="13"/>
  <c r="O8" i="13"/>
  <c r="P8" i="13"/>
  <c r="Q8" i="13"/>
  <c r="R8" i="13"/>
  <c r="S8" i="13"/>
  <c r="O9" i="13"/>
  <c r="P9" i="13"/>
  <c r="Q9" i="13"/>
  <c r="R9" i="13"/>
  <c r="S9" i="13"/>
  <c r="O10" i="13"/>
  <c r="P10" i="13"/>
  <c r="Q10" i="13"/>
  <c r="R10" i="13"/>
  <c r="S10" i="13"/>
  <c r="O11" i="13"/>
  <c r="P11" i="13"/>
  <c r="Q11" i="13"/>
  <c r="R11" i="13"/>
  <c r="S11" i="13"/>
  <c r="O12" i="13"/>
  <c r="P12" i="13"/>
  <c r="Q12" i="13"/>
  <c r="R12" i="13"/>
  <c r="S12" i="13"/>
  <c r="O13" i="13"/>
  <c r="P13" i="13"/>
  <c r="Q13" i="13"/>
  <c r="R13" i="13"/>
  <c r="S13" i="13"/>
  <c r="O14" i="13"/>
  <c r="P14" i="13"/>
  <c r="Q14" i="13"/>
  <c r="R14" i="13"/>
  <c r="S14" i="13"/>
  <c r="O15" i="13"/>
  <c r="P15" i="13"/>
  <c r="Q15" i="13"/>
  <c r="R15" i="13"/>
  <c r="S15" i="13"/>
  <c r="O16" i="13"/>
  <c r="P16" i="13"/>
  <c r="Q16" i="13"/>
  <c r="R16" i="13"/>
  <c r="S16" i="13"/>
  <c r="O17" i="13"/>
  <c r="P17" i="13"/>
  <c r="Q17" i="13"/>
  <c r="R17" i="13"/>
  <c r="S17" i="13"/>
  <c r="O18" i="13"/>
  <c r="P18" i="13"/>
  <c r="Q18" i="13"/>
  <c r="R18" i="13"/>
  <c r="S18" i="13"/>
  <c r="O19" i="13"/>
  <c r="P19" i="13"/>
  <c r="Q19" i="13"/>
  <c r="R19" i="13"/>
  <c r="S19" i="13"/>
  <c r="O20" i="13"/>
  <c r="P20" i="13"/>
  <c r="Q20" i="13"/>
  <c r="R20" i="13"/>
  <c r="S20" i="13"/>
  <c r="O21" i="13"/>
  <c r="P21" i="13"/>
  <c r="Q21" i="13"/>
  <c r="R21" i="13"/>
  <c r="S21" i="13"/>
  <c r="O22" i="13"/>
  <c r="P22" i="13"/>
  <c r="Q22" i="13"/>
  <c r="R22" i="13"/>
  <c r="S22" i="13"/>
  <c r="O23" i="13"/>
  <c r="P23" i="13"/>
  <c r="Q23" i="13"/>
  <c r="R23" i="13"/>
  <c r="S23" i="13"/>
  <c r="O24" i="13"/>
  <c r="P24" i="13"/>
  <c r="Q24" i="13"/>
  <c r="R24" i="13"/>
  <c r="S24" i="13"/>
  <c r="O25" i="13"/>
  <c r="P25" i="13"/>
  <c r="Q25" i="13"/>
  <c r="R25" i="13"/>
  <c r="S25" i="13"/>
  <c r="O26" i="13"/>
  <c r="P26" i="13"/>
  <c r="Q26" i="13"/>
  <c r="R26" i="13"/>
  <c r="S26" i="13"/>
  <c r="O27" i="13"/>
  <c r="P27" i="13"/>
  <c r="Q27" i="13"/>
  <c r="R27" i="13"/>
  <c r="S27" i="13"/>
  <c r="O28" i="13"/>
  <c r="P28" i="13"/>
  <c r="Q28" i="13"/>
  <c r="R28" i="13"/>
  <c r="S28" i="13"/>
  <c r="O29" i="13"/>
  <c r="P29" i="13"/>
  <c r="Q29" i="13"/>
  <c r="R29" i="13"/>
  <c r="S29" i="13"/>
  <c r="O30" i="13"/>
  <c r="P30" i="13"/>
  <c r="Q30" i="13"/>
  <c r="R30" i="13"/>
  <c r="S30" i="13"/>
  <c r="O31" i="13"/>
  <c r="P31" i="13"/>
  <c r="Q31" i="13"/>
  <c r="R31" i="13"/>
  <c r="S31" i="13"/>
  <c r="O32" i="13"/>
  <c r="P32" i="13"/>
  <c r="Q32" i="13"/>
  <c r="R32" i="13"/>
  <c r="S32" i="13"/>
  <c r="O33" i="13"/>
  <c r="P33" i="13"/>
  <c r="Q33" i="13"/>
  <c r="R33" i="13"/>
  <c r="S33" i="13"/>
  <c r="O34" i="13"/>
  <c r="P34" i="13"/>
  <c r="Q34" i="13"/>
  <c r="R34" i="13"/>
  <c r="S34" i="13"/>
  <c r="O35" i="13"/>
  <c r="P35" i="13"/>
  <c r="Q35" i="13"/>
  <c r="R35" i="13"/>
  <c r="S35" i="13"/>
  <c r="O36" i="13"/>
  <c r="P36" i="13"/>
  <c r="Q36" i="13"/>
  <c r="R36" i="13"/>
  <c r="S36" i="13"/>
  <c r="O37" i="13"/>
  <c r="P37" i="13"/>
  <c r="Q37" i="13"/>
  <c r="R37" i="13"/>
  <c r="S37" i="13"/>
  <c r="O38" i="13"/>
  <c r="P38" i="13"/>
  <c r="Q38" i="13"/>
  <c r="R38" i="13"/>
  <c r="S38" i="13"/>
  <c r="O39" i="13"/>
  <c r="P39" i="13"/>
  <c r="Q39" i="13"/>
  <c r="R39" i="13"/>
  <c r="S39" i="13"/>
  <c r="O40" i="13"/>
  <c r="P40" i="13"/>
  <c r="Q40" i="13"/>
  <c r="R40" i="13"/>
  <c r="S40" i="13"/>
  <c r="O41" i="13"/>
  <c r="P41" i="13"/>
  <c r="Q41" i="13"/>
  <c r="R41" i="13"/>
  <c r="S41" i="13"/>
  <c r="O42" i="13"/>
  <c r="P42" i="13"/>
  <c r="Q42" i="13"/>
  <c r="R42" i="13"/>
  <c r="S42" i="13"/>
  <c r="O43" i="13"/>
  <c r="P43" i="13"/>
  <c r="Q43" i="13"/>
  <c r="R43" i="13"/>
  <c r="S43" i="13"/>
  <c r="O44" i="13"/>
  <c r="P44" i="13"/>
  <c r="Q44" i="13"/>
  <c r="R44" i="13"/>
  <c r="S44" i="13"/>
  <c r="O45" i="13"/>
  <c r="P45" i="13"/>
  <c r="Q45" i="13"/>
  <c r="R45" i="13"/>
  <c r="S45" i="13"/>
  <c r="O46" i="13"/>
  <c r="P46" i="13"/>
  <c r="Q46" i="13"/>
  <c r="R46" i="13"/>
  <c r="S46" i="13"/>
  <c r="O47" i="13"/>
  <c r="P47" i="13"/>
  <c r="Q47" i="13"/>
  <c r="R47" i="13"/>
  <c r="S47" i="13"/>
  <c r="O48" i="13"/>
  <c r="P48" i="13"/>
  <c r="Q48" i="13"/>
  <c r="R48" i="13"/>
  <c r="S48" i="13"/>
  <c r="O49" i="13"/>
  <c r="P49" i="13"/>
  <c r="Q49" i="13"/>
  <c r="R49" i="13"/>
  <c r="S49" i="13"/>
  <c r="O50" i="13"/>
  <c r="P50" i="13"/>
  <c r="Q50" i="13"/>
  <c r="R50" i="13"/>
  <c r="S50" i="13"/>
  <c r="O51" i="13"/>
  <c r="P51" i="13"/>
  <c r="Q51" i="13"/>
  <c r="R51" i="13"/>
  <c r="S51" i="13"/>
  <c r="O52" i="13"/>
  <c r="P52" i="13"/>
  <c r="Q52" i="13"/>
  <c r="R52" i="13"/>
  <c r="S52" i="13"/>
  <c r="O53" i="13"/>
  <c r="P53" i="13"/>
  <c r="Q53" i="13"/>
  <c r="R53" i="13"/>
  <c r="S53" i="13"/>
  <c r="O54" i="13"/>
  <c r="P54" i="13"/>
  <c r="Q54" i="13"/>
  <c r="R54" i="13"/>
  <c r="S54" i="13"/>
  <c r="O55" i="13"/>
  <c r="P55" i="13"/>
  <c r="Q55" i="13"/>
  <c r="R55" i="13"/>
  <c r="S55" i="13"/>
  <c r="O56" i="13"/>
  <c r="P56" i="13"/>
  <c r="Q56" i="13"/>
  <c r="R56" i="13"/>
  <c r="S56" i="13"/>
  <c r="O57" i="13"/>
  <c r="P57" i="13"/>
  <c r="Q57" i="13"/>
  <c r="R57" i="13"/>
  <c r="S57" i="13"/>
  <c r="O58" i="13"/>
  <c r="P58" i="13"/>
  <c r="Q58" i="13"/>
  <c r="R58" i="13"/>
  <c r="S58" i="13"/>
  <c r="O59" i="13"/>
  <c r="P59" i="13"/>
  <c r="Q59" i="13"/>
  <c r="R59" i="13"/>
  <c r="S59" i="13"/>
  <c r="O60" i="13"/>
  <c r="P60" i="13"/>
  <c r="Q60" i="13"/>
  <c r="R60" i="13"/>
  <c r="S60" i="13"/>
  <c r="O61" i="13"/>
  <c r="P61" i="13"/>
  <c r="Q61" i="13"/>
  <c r="R61" i="13"/>
  <c r="S61" i="13"/>
  <c r="O62" i="13"/>
  <c r="P62" i="13"/>
  <c r="Q62" i="13"/>
  <c r="R62" i="13"/>
  <c r="S62" i="13"/>
  <c r="O63" i="13"/>
  <c r="P63" i="13"/>
  <c r="Q63" i="13"/>
  <c r="R63" i="13"/>
  <c r="S63" i="13"/>
  <c r="O64" i="13"/>
  <c r="P64" i="13"/>
  <c r="Q64" i="13"/>
  <c r="R64" i="13"/>
  <c r="S64" i="13"/>
  <c r="S2" i="13"/>
  <c r="R2" i="13"/>
  <c r="Q2" i="13"/>
  <c r="P2" i="13"/>
  <c r="O2" i="13"/>
  <c r="K3" i="13"/>
  <c r="L3" i="13"/>
  <c r="K4" i="13"/>
  <c r="L4" i="13"/>
  <c r="K5" i="13"/>
  <c r="L5" i="13"/>
  <c r="K6" i="13"/>
  <c r="L6" i="13"/>
  <c r="K7" i="13"/>
  <c r="L7" i="13"/>
  <c r="K8" i="13"/>
  <c r="L8" i="13"/>
  <c r="K9" i="13"/>
  <c r="L9" i="13"/>
  <c r="K10" i="13"/>
  <c r="L10" i="13"/>
  <c r="K11" i="13"/>
  <c r="L11" i="13"/>
  <c r="K12" i="13"/>
  <c r="L12" i="13"/>
  <c r="K13" i="13"/>
  <c r="L13" i="13"/>
  <c r="K14" i="13"/>
  <c r="L14" i="13"/>
  <c r="K15" i="13"/>
  <c r="L15" i="13"/>
  <c r="K16" i="13"/>
  <c r="L16" i="13"/>
  <c r="K17" i="13"/>
  <c r="L17" i="13"/>
  <c r="K18" i="13"/>
  <c r="L18" i="13"/>
  <c r="K19" i="13"/>
  <c r="L19" i="13"/>
  <c r="K20" i="13"/>
  <c r="L20" i="13"/>
  <c r="K21" i="13"/>
  <c r="L21" i="13"/>
  <c r="K22" i="13"/>
  <c r="L22" i="13"/>
  <c r="K23" i="13"/>
  <c r="L23" i="13"/>
  <c r="K24" i="13"/>
  <c r="L24" i="13"/>
  <c r="K25" i="13"/>
  <c r="L25" i="13"/>
  <c r="K26" i="13"/>
  <c r="L26" i="13"/>
  <c r="K27" i="13"/>
  <c r="L27" i="13"/>
  <c r="K28" i="13"/>
  <c r="L28" i="13"/>
  <c r="K29" i="13"/>
  <c r="L29" i="13"/>
  <c r="K30" i="13"/>
  <c r="L30" i="13"/>
  <c r="K31" i="13"/>
  <c r="L31" i="13"/>
  <c r="K32" i="13"/>
  <c r="L32" i="13"/>
  <c r="K33" i="13"/>
  <c r="L33" i="13"/>
  <c r="K34" i="13"/>
  <c r="L34" i="13"/>
  <c r="K35" i="13"/>
  <c r="L35" i="13"/>
  <c r="K36" i="13"/>
  <c r="L36" i="13"/>
  <c r="K37" i="13"/>
  <c r="L37" i="13"/>
  <c r="K38" i="13"/>
  <c r="L38" i="13"/>
  <c r="K39" i="13"/>
  <c r="L39" i="13"/>
  <c r="K40" i="13"/>
  <c r="L40" i="13"/>
  <c r="K41" i="13"/>
  <c r="L41" i="13"/>
  <c r="K42" i="13"/>
  <c r="L42" i="13"/>
  <c r="K43" i="13"/>
  <c r="L43" i="13"/>
  <c r="K44" i="13"/>
  <c r="L44" i="13"/>
  <c r="K45" i="13"/>
  <c r="L45" i="13"/>
  <c r="K46" i="13"/>
  <c r="L46" i="13"/>
  <c r="K47" i="13"/>
  <c r="L47" i="13"/>
  <c r="K48" i="13"/>
  <c r="L48" i="13"/>
  <c r="K49" i="13"/>
  <c r="L49" i="13"/>
  <c r="K50" i="13"/>
  <c r="L50" i="13"/>
  <c r="K51" i="13"/>
  <c r="L51" i="13"/>
  <c r="K52" i="13"/>
  <c r="L52" i="13"/>
  <c r="K53" i="13"/>
  <c r="L53" i="13"/>
  <c r="K54" i="13"/>
  <c r="L54" i="13"/>
  <c r="K55" i="13"/>
  <c r="L55" i="13"/>
  <c r="K56" i="13"/>
  <c r="L56" i="13"/>
  <c r="K57" i="13"/>
  <c r="L57" i="13"/>
  <c r="K58" i="13"/>
  <c r="L58" i="13"/>
  <c r="K59" i="13"/>
  <c r="L59" i="13"/>
  <c r="K60" i="13"/>
  <c r="L60" i="13"/>
  <c r="K61" i="13"/>
  <c r="L61" i="13"/>
  <c r="K62" i="13"/>
  <c r="L62" i="13"/>
  <c r="K63" i="13"/>
  <c r="L63" i="13"/>
  <c r="K64" i="13"/>
  <c r="L64" i="13"/>
  <c r="K2" i="13"/>
  <c r="M12" i="1" l="1"/>
  <c r="E155" i="6"/>
  <c r="E325" i="6"/>
  <c r="E327" i="6"/>
  <c r="E329" i="6" l="1"/>
  <c r="E328" i="6"/>
  <c r="B74" i="1" l="1"/>
  <c r="C74" i="1" s="1"/>
  <c r="M74" i="1"/>
  <c r="O74" i="1"/>
  <c r="B68" i="4" l="1"/>
  <c r="E64" i="13"/>
  <c r="E36" i="6"/>
  <c r="AK64" i="13" l="1"/>
  <c r="AL64" i="13"/>
  <c r="AJ64" i="13"/>
  <c r="N64" i="13"/>
  <c r="AM64" i="13"/>
  <c r="AN64" i="13"/>
  <c r="M64" i="13"/>
  <c r="H64" i="13"/>
  <c r="C64" i="13"/>
  <c r="I64" i="13" s="1"/>
  <c r="J64" i="13"/>
  <c r="A64" i="13"/>
  <c r="B64" i="13"/>
  <c r="D64" i="13" s="1"/>
  <c r="G64" i="13"/>
  <c r="D2" i="4"/>
  <c r="E16" i="6"/>
  <c r="E17" i="6"/>
  <c r="E18" i="6"/>
  <c r="E19" i="6"/>
  <c r="F64" i="13" l="1"/>
  <c r="E31" i="6"/>
  <c r="E239" i="6" l="1"/>
  <c r="E240" i="6"/>
  <c r="E241" i="6"/>
  <c r="E242" i="6"/>
  <c r="E243" i="6"/>
  <c r="E244" i="6"/>
  <c r="E245" i="6"/>
  <c r="E246" i="6"/>
  <c r="E247" i="6"/>
  <c r="E248" i="6"/>
  <c r="E249" i="6"/>
  <c r="E250" i="6"/>
  <c r="E251" i="6"/>
  <c r="E252" i="6"/>
  <c r="E253" i="6"/>
  <c r="E254" i="6"/>
  <c r="E255" i="6"/>
  <c r="E256" i="6"/>
  <c r="E257" i="6"/>
  <c r="E258" i="6"/>
  <c r="E259" i="6"/>
  <c r="E260" i="6"/>
  <c r="E261" i="6"/>
  <c r="E262" i="6"/>
  <c r="E264" i="6"/>
  <c r="E266" i="6"/>
  <c r="E267" i="6"/>
  <c r="E268" i="6"/>
  <c r="E269" i="6"/>
  <c r="E270" i="6"/>
  <c r="E271" i="6"/>
  <c r="E272" i="6"/>
  <c r="E273" i="6"/>
  <c r="E274" i="6"/>
  <c r="E275" i="6"/>
  <c r="E276" i="6"/>
  <c r="E277" i="6"/>
  <c r="E278" i="6"/>
  <c r="E279" i="6"/>
  <c r="E280" i="6"/>
  <c r="E281" i="6"/>
  <c r="E282" i="6"/>
  <c r="E283" i="6"/>
  <c r="E284" i="6"/>
  <c r="E285" i="6"/>
  <c r="E286" i="6"/>
  <c r="E287" i="6"/>
  <c r="E289" i="6"/>
  <c r="E290" i="6"/>
  <c r="E291" i="6"/>
  <c r="E292" i="6"/>
  <c r="E293" i="6"/>
  <c r="E294" i="6"/>
  <c r="E112" i="6" l="1"/>
  <c r="E181" i="6"/>
  <c r="E97" i="6"/>
  <c r="E330" i="6" l="1"/>
  <c r="E80" i="6"/>
  <c r="E74" i="6"/>
  <c r="E141" i="6"/>
  <c r="E129" i="6"/>
  <c r="E143" i="6"/>
  <c r="E130" i="6"/>
  <c r="E131" i="6"/>
  <c r="E146" i="6"/>
  <c r="E132" i="6"/>
  <c r="E148" i="6"/>
  <c r="E134" i="6"/>
  <c r="E135" i="6"/>
  <c r="B73" i="1" l="1"/>
  <c r="C73" i="1" s="1"/>
  <c r="B72" i="1"/>
  <c r="C72" i="1" s="1"/>
  <c r="E238" i="6" l="1"/>
  <c r="E211" i="6"/>
  <c r="E192" i="6"/>
  <c r="E213" i="6"/>
  <c r="E194" i="6"/>
  <c r="E225" i="6"/>
  <c r="E206" i="6"/>
  <c r="E215" i="6"/>
  <c r="E196" i="6"/>
  <c r="E216" i="6"/>
  <c r="E197" i="6"/>
  <c r="E217" i="6"/>
  <c r="E198" i="6"/>
  <c r="E214" i="6"/>
  <c r="E195" i="6"/>
  <c r="E218" i="6"/>
  <c r="E199" i="6"/>
  <c r="E219" i="6"/>
  <c r="E200" i="6"/>
  <c r="E220" i="6"/>
  <c r="E201" i="6"/>
  <c r="E221" i="6"/>
  <c r="E202" i="6"/>
  <c r="E222" i="6"/>
  <c r="E203" i="6"/>
  <c r="E223" i="6"/>
  <c r="E204" i="6"/>
  <c r="E224" i="6"/>
  <c r="E205" i="6"/>
  <c r="E190" i="6"/>
  <c r="E210" i="6"/>
  <c r="E191" i="6"/>
  <c r="E212" i="6"/>
  <c r="E193" i="6"/>
  <c r="E208" i="6"/>
  <c r="E189" i="6"/>
  <c r="E118" i="6"/>
  <c r="E122" i="6"/>
  <c r="M63" i="1" l="1"/>
  <c r="O63" i="1"/>
  <c r="M64" i="1"/>
  <c r="O64" i="1"/>
  <c r="M65" i="1"/>
  <c r="O65" i="1"/>
  <c r="M66" i="1"/>
  <c r="O66" i="1"/>
  <c r="M67" i="1"/>
  <c r="O67" i="1"/>
  <c r="M68" i="1"/>
  <c r="O68" i="1"/>
  <c r="M69" i="1"/>
  <c r="O69" i="1"/>
  <c r="M70" i="1"/>
  <c r="O70" i="1"/>
  <c r="M71" i="1"/>
  <c r="O71" i="1"/>
  <c r="M72" i="1"/>
  <c r="O72" i="1"/>
  <c r="M73" i="1"/>
  <c r="O73" i="1"/>
  <c r="M36" i="1"/>
  <c r="O36" i="1"/>
  <c r="M37" i="1"/>
  <c r="O37" i="1"/>
  <c r="M38" i="1"/>
  <c r="O38" i="1"/>
  <c r="M39" i="1"/>
  <c r="O39" i="1"/>
  <c r="M40" i="1"/>
  <c r="O40" i="1"/>
  <c r="M41" i="1"/>
  <c r="O41" i="1"/>
  <c r="M42" i="1"/>
  <c r="O42" i="1"/>
  <c r="M43" i="1"/>
  <c r="O43" i="1"/>
  <c r="M44" i="1"/>
  <c r="O44" i="1"/>
  <c r="M45" i="1"/>
  <c r="O45" i="1"/>
  <c r="M46" i="1"/>
  <c r="O46" i="1"/>
  <c r="M47" i="1"/>
  <c r="O47" i="1"/>
  <c r="M48" i="1"/>
  <c r="O48" i="1"/>
  <c r="M49" i="1"/>
  <c r="O49" i="1"/>
  <c r="M50" i="1"/>
  <c r="O50" i="1"/>
  <c r="M51" i="1"/>
  <c r="O51" i="1"/>
  <c r="M52" i="1"/>
  <c r="O52" i="1"/>
  <c r="M53" i="1"/>
  <c r="O53" i="1"/>
  <c r="M54" i="1"/>
  <c r="O54" i="1"/>
  <c r="M55" i="1"/>
  <c r="O55" i="1"/>
  <c r="M56" i="1"/>
  <c r="O56" i="1"/>
  <c r="M57" i="1"/>
  <c r="O57" i="1"/>
  <c r="M58" i="1"/>
  <c r="O58" i="1"/>
  <c r="M59" i="1"/>
  <c r="O59" i="1"/>
  <c r="M60" i="1"/>
  <c r="O60" i="1"/>
  <c r="M61" i="1"/>
  <c r="O61" i="1"/>
  <c r="M62" i="1"/>
  <c r="O62" i="1"/>
  <c r="B71" i="1"/>
  <c r="C71" i="1" s="1"/>
  <c r="B70" i="1"/>
  <c r="C70" i="1" s="1"/>
  <c r="B69" i="1"/>
  <c r="C69" i="1" s="1"/>
  <c r="B68" i="1"/>
  <c r="C68" i="1" s="1"/>
  <c r="B67" i="1"/>
  <c r="C67" i="1" s="1"/>
  <c r="B66" i="1"/>
  <c r="C66" i="1" s="1"/>
  <c r="B65" i="1"/>
  <c r="C65" i="1" s="1"/>
  <c r="B64" i="1"/>
  <c r="C64" i="1" s="1"/>
  <c r="B63" i="1"/>
  <c r="C63" i="1" s="1"/>
  <c r="B62" i="1"/>
  <c r="C62" i="1" s="1"/>
  <c r="B61" i="1"/>
  <c r="C61" i="1" s="1"/>
  <c r="B60" i="1"/>
  <c r="C60" i="1" s="1"/>
  <c r="B59" i="1"/>
  <c r="C59" i="1" s="1"/>
  <c r="B58" i="1"/>
  <c r="C58" i="1" s="1"/>
  <c r="B57" i="1"/>
  <c r="C57" i="1" s="1"/>
  <c r="B56" i="1"/>
  <c r="C56" i="1" s="1"/>
  <c r="B55" i="1"/>
  <c r="C55" i="1" s="1"/>
  <c r="B54" i="1"/>
  <c r="C54" i="1" s="1"/>
  <c r="B53" i="1"/>
  <c r="C53" i="1" s="1"/>
  <c r="B52" i="1"/>
  <c r="C52" i="1" s="1"/>
  <c r="B51" i="1"/>
  <c r="C51" i="1" s="1"/>
  <c r="B50" i="1"/>
  <c r="C50" i="1" s="1"/>
  <c r="B49" i="1"/>
  <c r="C49" i="1" s="1"/>
  <c r="B48" i="1"/>
  <c r="C48" i="1" s="1"/>
  <c r="B47" i="1"/>
  <c r="C47" i="1" s="1"/>
  <c r="B46" i="1"/>
  <c r="C46" i="1" s="1"/>
  <c r="B45" i="1"/>
  <c r="C45" i="1" s="1"/>
  <c r="B44" i="1"/>
  <c r="C44" i="1" s="1"/>
  <c r="B43" i="1"/>
  <c r="C43" i="1" s="1"/>
  <c r="B42" i="1"/>
  <c r="C42" i="1" s="1"/>
  <c r="B41" i="1"/>
  <c r="C41" i="1" s="1"/>
  <c r="B40" i="1"/>
  <c r="C40" i="1" s="1"/>
  <c r="B39" i="1"/>
  <c r="C39" i="1" s="1"/>
  <c r="B38" i="1"/>
  <c r="C38" i="1" s="1"/>
  <c r="B37" i="1"/>
  <c r="C37" i="1" s="1"/>
  <c r="B36" i="1"/>
  <c r="C36" i="1" s="1"/>
  <c r="E2" i="6"/>
  <c r="E8" i="6"/>
  <c r="E3" i="6"/>
  <c r="E9" i="6"/>
  <c r="E4" i="6"/>
  <c r="E10" i="6"/>
  <c r="E11" i="6"/>
  <c r="E12" i="6"/>
  <c r="E5" i="6"/>
  <c r="E13" i="6"/>
  <c r="E14" i="6"/>
  <c r="E6" i="6"/>
  <c r="E15" i="6"/>
  <c r="E44" i="6"/>
  <c r="E45" i="6"/>
  <c r="E175" i="6"/>
  <c r="E46" i="6"/>
  <c r="E21" i="6"/>
  <c r="E49" i="6"/>
  <c r="E22" i="6"/>
  <c r="E50" i="6"/>
  <c r="E24" i="6"/>
  <c r="E52" i="6"/>
  <c r="E25" i="6"/>
  <c r="E53" i="6"/>
  <c r="E26" i="6"/>
  <c r="E54" i="6"/>
  <c r="E29" i="6"/>
  <c r="E58" i="6"/>
  <c r="E60" i="6"/>
  <c r="E34" i="6"/>
  <c r="E63" i="6"/>
  <c r="E35" i="6"/>
  <c r="E64" i="6"/>
  <c r="E65" i="6"/>
  <c r="E37" i="6"/>
  <c r="E66" i="6"/>
  <c r="E38" i="6"/>
  <c r="E67" i="6"/>
  <c r="E39" i="6"/>
  <c r="E68" i="6"/>
  <c r="E47" i="6"/>
  <c r="E40" i="6"/>
  <c r="E70" i="6"/>
  <c r="E41" i="6"/>
  <c r="E71" i="6"/>
  <c r="E42" i="6"/>
  <c r="E72" i="6"/>
  <c r="E43" i="6"/>
  <c r="E73" i="6"/>
  <c r="E75" i="6"/>
  <c r="E76" i="6"/>
  <c r="E77" i="6"/>
  <c r="E78" i="6"/>
  <c r="E79" i="6"/>
  <c r="E105" i="6"/>
  <c r="E89" i="6"/>
  <c r="E100" i="6"/>
  <c r="E86" i="6"/>
  <c r="E102" i="6"/>
  <c r="E87" i="6"/>
  <c r="E109" i="6"/>
  <c r="E90" i="6"/>
  <c r="E115" i="6"/>
  <c r="E170" i="6"/>
  <c r="E176" i="6"/>
  <c r="E117" i="6"/>
  <c r="E121" i="6"/>
  <c r="E119" i="6"/>
  <c r="E123" i="6"/>
  <c r="E120" i="6"/>
  <c r="E124" i="6"/>
  <c r="E128" i="6"/>
  <c r="E156" i="6"/>
  <c r="E157" i="6"/>
  <c r="E158" i="6"/>
  <c r="E159" i="6"/>
  <c r="E311" i="6"/>
  <c r="E160" i="6"/>
  <c r="E312" i="6"/>
  <c r="E161" i="6"/>
  <c r="E313" i="6"/>
  <c r="E162" i="6"/>
  <c r="E314" i="6"/>
  <c r="E163" i="6"/>
  <c r="E315" i="6"/>
  <c r="E164" i="6"/>
  <c r="E316" i="6"/>
  <c r="E165" i="6"/>
  <c r="E317" i="6"/>
  <c r="E166" i="6"/>
  <c r="E318" i="6"/>
  <c r="E167" i="6"/>
  <c r="E319" i="6"/>
  <c r="E168" i="6"/>
  <c r="E320" i="6"/>
  <c r="E177" i="6"/>
  <c r="E171" i="6"/>
  <c r="E178" i="6"/>
  <c r="E172" i="6"/>
  <c r="E179" i="6"/>
  <c r="E173" i="6"/>
  <c r="E180" i="6"/>
  <c r="E174" i="6"/>
  <c r="E101" i="6"/>
  <c r="E263" i="6"/>
  <c r="E104" i="6"/>
  <c r="E107" i="6"/>
  <c r="E108" i="6"/>
  <c r="E113" i="6"/>
  <c r="E114" i="6"/>
  <c r="E182" i="6"/>
  <c r="E183" i="6"/>
  <c r="E184" i="6"/>
  <c r="E185" i="6"/>
  <c r="E186" i="6"/>
  <c r="E187" i="6"/>
  <c r="E188" i="6"/>
  <c r="E209" i="6"/>
  <c r="E227" i="6"/>
  <c r="E228" i="6"/>
  <c r="E229" i="6"/>
  <c r="E230" i="6"/>
  <c r="E231" i="6"/>
  <c r="E232" i="6"/>
  <c r="E233" i="6"/>
  <c r="E234" i="6"/>
  <c r="E235" i="6"/>
  <c r="E236" i="6"/>
  <c r="E237" i="6"/>
  <c r="E295" i="6"/>
  <c r="E296" i="6"/>
  <c r="E297" i="6"/>
  <c r="E298" i="6"/>
  <c r="E305" i="6"/>
  <c r="E299" i="6"/>
  <c r="E306" i="6"/>
  <c r="E300" i="6"/>
  <c r="E307" i="6"/>
  <c r="E301" i="6"/>
  <c r="E308" i="6"/>
  <c r="E302" i="6"/>
  <c r="E309" i="6"/>
  <c r="E303" i="6"/>
  <c r="E310" i="6"/>
  <c r="E304" i="6"/>
  <c r="E321" i="6"/>
  <c r="E322" i="6"/>
  <c r="E323" i="6"/>
  <c r="E169" i="6"/>
  <c r="E324" i="6"/>
  <c r="E326" i="6"/>
  <c r="E81" i="6"/>
  <c r="E92" i="6"/>
  <c r="E125" i="6"/>
  <c r="E137" i="6"/>
  <c r="E126" i="6"/>
  <c r="E138" i="6"/>
  <c r="E127" i="6"/>
  <c r="E139" i="6"/>
  <c r="E140" i="6"/>
  <c r="E93" i="6"/>
  <c r="E142" i="6"/>
  <c r="E20" i="6"/>
  <c r="E48" i="6"/>
  <c r="E82" i="6"/>
  <c r="E94" i="6"/>
  <c r="E265" i="6"/>
  <c r="E23" i="6"/>
  <c r="E51" i="6"/>
  <c r="E83" i="6"/>
  <c r="E95" i="6"/>
  <c r="E144" i="6"/>
  <c r="E84" i="6"/>
  <c r="E96" i="6"/>
  <c r="E145" i="6"/>
  <c r="E55" i="6"/>
  <c r="E27" i="6"/>
  <c r="E56" i="6"/>
  <c r="E28" i="6"/>
  <c r="E57" i="6"/>
  <c r="E85" i="6"/>
  <c r="E98" i="6"/>
  <c r="E99" i="6"/>
  <c r="E30" i="6"/>
  <c r="E59" i="6"/>
  <c r="E147" i="6"/>
  <c r="E88" i="6"/>
  <c r="E103" i="6"/>
  <c r="E288" i="6"/>
  <c r="E149" i="6"/>
  <c r="E133" i="6"/>
  <c r="E150" i="6"/>
  <c r="E32" i="6"/>
  <c r="E61" i="6"/>
  <c r="E33" i="6"/>
  <c r="E62" i="6"/>
  <c r="E106" i="6"/>
  <c r="E151" i="6"/>
  <c r="E152" i="6"/>
  <c r="E153" i="6"/>
  <c r="E110" i="6"/>
  <c r="E91" i="6"/>
  <c r="E111" i="6"/>
  <c r="E136" i="6"/>
  <c r="E154" i="6"/>
  <c r="E69" i="6"/>
  <c r="E207" i="6"/>
  <c r="E226" i="6"/>
  <c r="E116" i="6"/>
  <c r="E7" i="6"/>
  <c r="B32" i="4" l="1"/>
  <c r="E28" i="13"/>
  <c r="B56" i="4"/>
  <c r="E52" i="13"/>
  <c r="B33" i="4"/>
  <c r="E29" i="13"/>
  <c r="B41" i="4"/>
  <c r="E37" i="13"/>
  <c r="B49" i="4"/>
  <c r="E45" i="13"/>
  <c r="B57" i="4"/>
  <c r="E53" i="13"/>
  <c r="B65" i="4"/>
  <c r="E61" i="13"/>
  <c r="B64" i="4"/>
  <c r="E60" i="13"/>
  <c r="B34" i="4"/>
  <c r="E30" i="13"/>
  <c r="B42" i="4"/>
  <c r="E38" i="13"/>
  <c r="B50" i="4"/>
  <c r="E46" i="13"/>
  <c r="B58" i="4"/>
  <c r="E54" i="13"/>
  <c r="B66" i="4"/>
  <c r="E62" i="13"/>
  <c r="B40" i="4"/>
  <c r="E36" i="13"/>
  <c r="B59" i="4"/>
  <c r="E55" i="13"/>
  <c r="B67" i="4"/>
  <c r="E63" i="13"/>
  <c r="B51" i="4"/>
  <c r="E47" i="13"/>
  <c r="B44" i="4"/>
  <c r="E40" i="13"/>
  <c r="B52" i="4"/>
  <c r="E48" i="13"/>
  <c r="B60" i="4"/>
  <c r="E56" i="13"/>
  <c r="B43" i="4"/>
  <c r="E39" i="13"/>
  <c r="B36" i="4"/>
  <c r="E32" i="13"/>
  <c r="B37" i="4"/>
  <c r="E33" i="13"/>
  <c r="B45" i="4"/>
  <c r="E41" i="13"/>
  <c r="B53" i="4"/>
  <c r="E49" i="13"/>
  <c r="B61" i="4"/>
  <c r="E57" i="13"/>
  <c r="B48" i="4"/>
  <c r="E44" i="13"/>
  <c r="B30" i="4"/>
  <c r="E26" i="13"/>
  <c r="B46" i="4"/>
  <c r="E42" i="13"/>
  <c r="B54" i="4"/>
  <c r="E50" i="13"/>
  <c r="B62" i="4"/>
  <c r="E58" i="13"/>
  <c r="B35" i="4"/>
  <c r="E31" i="13"/>
  <c r="B38" i="4"/>
  <c r="E34" i="13"/>
  <c r="B31" i="4"/>
  <c r="E27" i="13"/>
  <c r="B39" i="4"/>
  <c r="E35" i="13"/>
  <c r="B47" i="4"/>
  <c r="E43" i="13"/>
  <c r="B55" i="4"/>
  <c r="E51" i="13"/>
  <c r="B63" i="4"/>
  <c r="E59" i="13"/>
  <c r="M32" i="1"/>
  <c r="O32" i="1"/>
  <c r="M33" i="1"/>
  <c r="O33" i="1"/>
  <c r="M34" i="1"/>
  <c r="O34" i="1"/>
  <c r="M35" i="1"/>
  <c r="O35" i="1"/>
  <c r="AK43" i="13" l="1"/>
  <c r="AL43" i="13"/>
  <c r="AJ43" i="13"/>
  <c r="AL31" i="13"/>
  <c r="AK31" i="13"/>
  <c r="AJ31" i="13"/>
  <c r="AK41" i="13"/>
  <c r="AL41" i="13"/>
  <c r="AJ41" i="13"/>
  <c r="AL63" i="13"/>
  <c r="AK63" i="13"/>
  <c r="AJ63" i="13"/>
  <c r="AL54" i="13"/>
  <c r="AK54" i="13"/>
  <c r="AJ54" i="13"/>
  <c r="AK60" i="13"/>
  <c r="AL60" i="13"/>
  <c r="AJ60" i="13"/>
  <c r="AL37" i="13"/>
  <c r="AK37" i="13"/>
  <c r="AJ37" i="13"/>
  <c r="AK35" i="13"/>
  <c r="AL35" i="13"/>
  <c r="AJ35" i="13"/>
  <c r="AK58" i="13"/>
  <c r="AL58" i="13"/>
  <c r="AJ58" i="13"/>
  <c r="AL44" i="13"/>
  <c r="AK44" i="13"/>
  <c r="AJ44" i="13"/>
  <c r="AK33" i="13"/>
  <c r="AL33" i="13"/>
  <c r="AJ33" i="13"/>
  <c r="AL48" i="13"/>
  <c r="AK48" i="13"/>
  <c r="AJ48" i="13"/>
  <c r="AL55" i="13"/>
  <c r="AK55" i="13"/>
  <c r="AJ55" i="13"/>
  <c r="AL46" i="13"/>
  <c r="AK46" i="13"/>
  <c r="AJ46" i="13"/>
  <c r="AL61" i="13"/>
  <c r="AK61" i="13"/>
  <c r="AJ61" i="13"/>
  <c r="AL29" i="13"/>
  <c r="AK29" i="13"/>
  <c r="AJ29" i="13"/>
  <c r="AK27" i="13"/>
  <c r="AL27" i="13"/>
  <c r="AJ27" i="13"/>
  <c r="AK57" i="13"/>
  <c r="AL57" i="13"/>
  <c r="AJ57" i="13"/>
  <c r="AK40" i="13"/>
  <c r="AL40" i="13"/>
  <c r="AJ40" i="13"/>
  <c r="AL38" i="13"/>
  <c r="AK38" i="13"/>
  <c r="AJ38" i="13"/>
  <c r="AL53" i="13"/>
  <c r="AK53" i="13"/>
  <c r="AJ53" i="13"/>
  <c r="AK52" i="13"/>
  <c r="AL52" i="13"/>
  <c r="AJ52" i="13"/>
  <c r="AK56" i="13"/>
  <c r="AL56" i="13"/>
  <c r="AJ56" i="13"/>
  <c r="AL32" i="13"/>
  <c r="AK32" i="13"/>
  <c r="AJ32" i="13"/>
  <c r="AK26" i="13"/>
  <c r="AL26" i="13"/>
  <c r="AJ26" i="13"/>
  <c r="AK59" i="13"/>
  <c r="AL59" i="13"/>
  <c r="AJ59" i="13"/>
  <c r="AK50" i="13"/>
  <c r="AL50" i="13"/>
  <c r="AJ50" i="13"/>
  <c r="AK36" i="13"/>
  <c r="AL36" i="13"/>
  <c r="AJ36" i="13"/>
  <c r="AK51" i="13"/>
  <c r="AL51" i="13"/>
  <c r="AJ51" i="13"/>
  <c r="AK34" i="13"/>
  <c r="AL34" i="13"/>
  <c r="AJ34" i="13"/>
  <c r="AK42" i="13"/>
  <c r="AL42" i="13"/>
  <c r="AJ42" i="13"/>
  <c r="AK49" i="13"/>
  <c r="AL49" i="13"/>
  <c r="AJ49" i="13"/>
  <c r="AL39" i="13"/>
  <c r="AK39" i="13"/>
  <c r="AJ39" i="13"/>
  <c r="AL47" i="13"/>
  <c r="AK47" i="13"/>
  <c r="AJ47" i="13"/>
  <c r="AK62" i="13"/>
  <c r="AL62" i="13"/>
  <c r="AJ62" i="13"/>
  <c r="AL30" i="13"/>
  <c r="AK30" i="13"/>
  <c r="AJ30" i="13"/>
  <c r="AL45" i="13"/>
  <c r="AK45" i="13"/>
  <c r="AJ45" i="13"/>
  <c r="AL28" i="13"/>
  <c r="AK28" i="13"/>
  <c r="AJ28" i="13"/>
  <c r="N59" i="13"/>
  <c r="AM59" i="13"/>
  <c r="AN59" i="13"/>
  <c r="N51" i="13"/>
  <c r="AM51" i="13"/>
  <c r="AN51" i="13"/>
  <c r="N43" i="13"/>
  <c r="AM43" i="13"/>
  <c r="AN43" i="13"/>
  <c r="N35" i="13"/>
  <c r="AM35" i="13"/>
  <c r="AN35" i="13"/>
  <c r="N27" i="13"/>
  <c r="AM27" i="13"/>
  <c r="AN27" i="13"/>
  <c r="N34" i="13"/>
  <c r="AM34" i="13"/>
  <c r="AN34" i="13"/>
  <c r="N31" i="13"/>
  <c r="AM31" i="13"/>
  <c r="AN31" i="13"/>
  <c r="N58" i="13"/>
  <c r="AM58" i="13"/>
  <c r="AN58" i="13"/>
  <c r="N50" i="13"/>
  <c r="AM50" i="13"/>
  <c r="AN50" i="13"/>
  <c r="N42" i="13"/>
  <c r="AM42" i="13"/>
  <c r="AN42" i="13"/>
  <c r="N26" i="13"/>
  <c r="AM26" i="13"/>
  <c r="AN26" i="13"/>
  <c r="N44" i="13"/>
  <c r="AM44" i="13"/>
  <c r="AN44" i="13"/>
  <c r="N57" i="13"/>
  <c r="AM57" i="13"/>
  <c r="AN57" i="13"/>
  <c r="N49" i="13"/>
  <c r="AM49" i="13"/>
  <c r="AN49" i="13"/>
  <c r="N41" i="13"/>
  <c r="AM41" i="13"/>
  <c r="AN41" i="13"/>
  <c r="N33" i="13"/>
  <c r="AM33" i="13"/>
  <c r="AN33" i="13"/>
  <c r="N32" i="13"/>
  <c r="AM32" i="13"/>
  <c r="AN32" i="13"/>
  <c r="N39" i="13"/>
  <c r="AM39" i="13"/>
  <c r="AN39" i="13"/>
  <c r="N56" i="13"/>
  <c r="AM56" i="13"/>
  <c r="AN56" i="13"/>
  <c r="N48" i="13"/>
  <c r="AM48" i="13"/>
  <c r="AN48" i="13"/>
  <c r="N40" i="13"/>
  <c r="AM40" i="13"/>
  <c r="AN40" i="13"/>
  <c r="N47" i="13"/>
  <c r="AM47" i="13"/>
  <c r="AN47" i="13"/>
  <c r="N63" i="13"/>
  <c r="AM63" i="13"/>
  <c r="AN63" i="13"/>
  <c r="N55" i="13"/>
  <c r="AM55" i="13"/>
  <c r="AN55" i="13"/>
  <c r="N36" i="13"/>
  <c r="AM36" i="13"/>
  <c r="AN36" i="13"/>
  <c r="N62" i="13"/>
  <c r="AM62" i="13"/>
  <c r="AN62" i="13"/>
  <c r="N54" i="13"/>
  <c r="AM54" i="13"/>
  <c r="AN54" i="13"/>
  <c r="N46" i="13"/>
  <c r="AM46" i="13"/>
  <c r="AN46" i="13"/>
  <c r="N38" i="13"/>
  <c r="AM38" i="13"/>
  <c r="AN38" i="13"/>
  <c r="N30" i="13"/>
  <c r="AM30" i="13"/>
  <c r="AN30" i="13"/>
  <c r="N60" i="13"/>
  <c r="AM60" i="13"/>
  <c r="AN60" i="13"/>
  <c r="N61" i="13"/>
  <c r="AM61" i="13"/>
  <c r="AN61" i="13"/>
  <c r="N53" i="13"/>
  <c r="AM53" i="13"/>
  <c r="AN53" i="13"/>
  <c r="N45" i="13"/>
  <c r="AM45" i="13"/>
  <c r="AN45" i="13"/>
  <c r="N37" i="13"/>
  <c r="AM37" i="13"/>
  <c r="AN37" i="13"/>
  <c r="N29" i="13"/>
  <c r="AM29" i="13"/>
  <c r="AN29" i="13"/>
  <c r="N52" i="13"/>
  <c r="AM52" i="13"/>
  <c r="AN52" i="13"/>
  <c r="N28" i="13"/>
  <c r="AM28" i="13"/>
  <c r="AN28" i="13"/>
  <c r="H31" i="13"/>
  <c r="J31" i="13" s="1"/>
  <c r="M31" i="13"/>
  <c r="A31" i="13"/>
  <c r="B31" i="13"/>
  <c r="D31" i="13" s="1"/>
  <c r="G31" i="13"/>
  <c r="C31" i="13"/>
  <c r="H37" i="13"/>
  <c r="G37" i="13"/>
  <c r="M37" i="13"/>
  <c r="C37" i="13"/>
  <c r="A37" i="13"/>
  <c r="B37" i="13"/>
  <c r="D37" i="13" s="1"/>
  <c r="H41" i="13"/>
  <c r="J41" i="13" s="1"/>
  <c r="A41" i="13"/>
  <c r="B41" i="13"/>
  <c r="D41" i="13" s="1"/>
  <c r="G41" i="13"/>
  <c r="M41" i="13"/>
  <c r="C41" i="13"/>
  <c r="H35" i="13"/>
  <c r="M35" i="13"/>
  <c r="C35" i="13"/>
  <c r="A35" i="13"/>
  <c r="B35" i="13"/>
  <c r="D35" i="13" s="1"/>
  <c r="G35" i="13"/>
  <c r="G29" i="13"/>
  <c r="H29" i="13"/>
  <c r="J29" i="13" s="1"/>
  <c r="C29" i="13"/>
  <c r="M29" i="13"/>
  <c r="A29" i="13"/>
  <c r="B29" i="13"/>
  <c r="D29" i="13" s="1"/>
  <c r="H54" i="13"/>
  <c r="A54" i="13"/>
  <c r="B54" i="13"/>
  <c r="D54" i="13" s="1"/>
  <c r="G54" i="13"/>
  <c r="M54" i="13"/>
  <c r="C54" i="13"/>
  <c r="M44" i="13"/>
  <c r="G44" i="13"/>
  <c r="H44" i="13"/>
  <c r="J44" i="13" s="1"/>
  <c r="C44" i="13"/>
  <c r="A44" i="13"/>
  <c r="B44" i="13"/>
  <c r="D44" i="13" s="1"/>
  <c r="M61" i="13"/>
  <c r="G61" i="13"/>
  <c r="C61" i="13"/>
  <c r="I61" i="13" s="1"/>
  <c r="H61" i="13"/>
  <c r="A61" i="13"/>
  <c r="B61" i="13"/>
  <c r="D61" i="13" s="1"/>
  <c r="H59" i="13"/>
  <c r="J59" i="13" s="1"/>
  <c r="M59" i="13"/>
  <c r="C59" i="13"/>
  <c r="A59" i="13"/>
  <c r="B59" i="13"/>
  <c r="D59" i="13" s="1"/>
  <c r="G59" i="13"/>
  <c r="H27" i="13"/>
  <c r="M27" i="13"/>
  <c r="C27" i="13"/>
  <c r="A27" i="13"/>
  <c r="B27" i="13"/>
  <c r="D27" i="13" s="1"/>
  <c r="G27" i="13"/>
  <c r="M50" i="13"/>
  <c r="H50" i="13"/>
  <c r="J50" i="13" s="1"/>
  <c r="C50" i="13"/>
  <c r="A50" i="13"/>
  <c r="B50" i="13"/>
  <c r="D50" i="13" s="1"/>
  <c r="G50" i="13"/>
  <c r="C57" i="13"/>
  <c r="A57" i="13"/>
  <c r="B57" i="13"/>
  <c r="D57" i="13" s="1"/>
  <c r="H57" i="13"/>
  <c r="J57" i="13" s="1"/>
  <c r="G57" i="13"/>
  <c r="M57" i="13"/>
  <c r="M32" i="13"/>
  <c r="A32" i="13"/>
  <c r="B32" i="13"/>
  <c r="D32" i="13" s="1"/>
  <c r="H32" i="13"/>
  <c r="G32" i="13"/>
  <c r="C32" i="13"/>
  <c r="M40" i="13"/>
  <c r="H40" i="13"/>
  <c r="A40" i="13"/>
  <c r="B40" i="13"/>
  <c r="D40" i="13" s="1"/>
  <c r="G40" i="13"/>
  <c r="C40" i="13"/>
  <c r="M36" i="13"/>
  <c r="G36" i="13"/>
  <c r="C36" i="13"/>
  <c r="A36" i="13"/>
  <c r="B36" i="13"/>
  <c r="D36" i="13" s="1"/>
  <c r="H36" i="13"/>
  <c r="J36" i="13" s="1"/>
  <c r="H38" i="13"/>
  <c r="J38" i="13" s="1"/>
  <c r="A38" i="13"/>
  <c r="B38" i="13"/>
  <c r="D38" i="13" s="1"/>
  <c r="G38" i="13"/>
  <c r="M38" i="13"/>
  <c r="C38" i="13"/>
  <c r="G53" i="13"/>
  <c r="H53" i="13"/>
  <c r="M53" i="13"/>
  <c r="C53" i="13"/>
  <c r="A53" i="13"/>
  <c r="B53" i="13"/>
  <c r="D53" i="13" s="1"/>
  <c r="M52" i="13"/>
  <c r="G52" i="13"/>
  <c r="H52" i="13"/>
  <c r="C52" i="13"/>
  <c r="A52" i="13"/>
  <c r="B52" i="13"/>
  <c r="D52" i="13" s="1"/>
  <c r="H43" i="13"/>
  <c r="M43" i="13"/>
  <c r="C43" i="13"/>
  <c r="A43" i="13"/>
  <c r="B43" i="13"/>
  <c r="D43" i="13" s="1"/>
  <c r="G43" i="13"/>
  <c r="H63" i="13"/>
  <c r="J63" i="13"/>
  <c r="A63" i="13"/>
  <c r="B63" i="13"/>
  <c r="D63" i="13" s="1"/>
  <c r="M63" i="13"/>
  <c r="G63" i="13"/>
  <c r="C63" i="13"/>
  <c r="I63" i="13" s="1"/>
  <c r="M48" i="13"/>
  <c r="C48" i="13"/>
  <c r="A48" i="13"/>
  <c r="B48" i="13"/>
  <c r="D48" i="13" s="1"/>
  <c r="G48" i="13"/>
  <c r="H48" i="13"/>
  <c r="J48" i="13" s="1"/>
  <c r="M26" i="13"/>
  <c r="C26" i="13"/>
  <c r="H26" i="13"/>
  <c r="A26" i="13"/>
  <c r="B26" i="13"/>
  <c r="D26" i="13" s="1"/>
  <c r="G26" i="13"/>
  <c r="M60" i="13"/>
  <c r="G60" i="13"/>
  <c r="C60" i="13"/>
  <c r="I60" i="13" s="1"/>
  <c r="H60" i="13"/>
  <c r="J60" i="13" s="1"/>
  <c r="A60" i="13"/>
  <c r="B60" i="13"/>
  <c r="D60" i="13" s="1"/>
  <c r="M33" i="13"/>
  <c r="A33" i="13"/>
  <c r="B33" i="13"/>
  <c r="D33" i="13" s="1"/>
  <c r="H33" i="13"/>
  <c r="J33" i="13" s="1"/>
  <c r="G33" i="13"/>
  <c r="C33" i="13"/>
  <c r="H46" i="13"/>
  <c r="M46" i="13"/>
  <c r="A46" i="13"/>
  <c r="B46" i="13"/>
  <c r="D46" i="13" s="1"/>
  <c r="G46" i="13"/>
  <c r="C46" i="13"/>
  <c r="H51" i="13"/>
  <c r="M51" i="13"/>
  <c r="C51" i="13"/>
  <c r="A51" i="13"/>
  <c r="B51" i="13"/>
  <c r="D51" i="13" s="1"/>
  <c r="G51" i="13"/>
  <c r="M34" i="13"/>
  <c r="C34" i="13"/>
  <c r="A34" i="13"/>
  <c r="B34" i="13"/>
  <c r="D34" i="13" s="1"/>
  <c r="H34" i="13"/>
  <c r="J34" i="13" s="1"/>
  <c r="G34" i="13"/>
  <c r="M42" i="13"/>
  <c r="C42" i="13"/>
  <c r="H42" i="13"/>
  <c r="J42" i="13" s="1"/>
  <c r="A42" i="13"/>
  <c r="B42" i="13"/>
  <c r="D42" i="13" s="1"/>
  <c r="G42" i="13"/>
  <c r="C49" i="13"/>
  <c r="M49" i="13"/>
  <c r="A49" i="13"/>
  <c r="B49" i="13"/>
  <c r="D49" i="13" s="1"/>
  <c r="G49" i="13"/>
  <c r="H49" i="13"/>
  <c r="H39" i="13"/>
  <c r="J39" i="13" s="1"/>
  <c r="A39" i="13"/>
  <c r="B39" i="13"/>
  <c r="D39" i="13" s="1"/>
  <c r="G39" i="13"/>
  <c r="M39" i="13"/>
  <c r="C39" i="13"/>
  <c r="H47" i="13"/>
  <c r="M47" i="13"/>
  <c r="A47" i="13"/>
  <c r="B47" i="13"/>
  <c r="D47" i="13" s="1"/>
  <c r="G47" i="13"/>
  <c r="C47" i="13"/>
  <c r="H62" i="13"/>
  <c r="J62" i="13" s="1"/>
  <c r="A62" i="13"/>
  <c r="B62" i="13"/>
  <c r="D62" i="13" s="1"/>
  <c r="M62" i="13"/>
  <c r="G62" i="13"/>
  <c r="C62" i="13"/>
  <c r="I62" i="13" s="1"/>
  <c r="H30" i="13"/>
  <c r="M30" i="13"/>
  <c r="A30" i="13"/>
  <c r="B30" i="13"/>
  <c r="D30" i="13" s="1"/>
  <c r="G30" i="13"/>
  <c r="C30" i="13"/>
  <c r="G45" i="13"/>
  <c r="H45" i="13"/>
  <c r="C45" i="13"/>
  <c r="M45" i="13"/>
  <c r="A45" i="13"/>
  <c r="B45" i="13"/>
  <c r="D45" i="13" s="1"/>
  <c r="M28" i="13"/>
  <c r="G28" i="13"/>
  <c r="H28" i="13"/>
  <c r="J28" i="13" s="1"/>
  <c r="C28" i="13"/>
  <c r="A28" i="13"/>
  <c r="B28" i="13"/>
  <c r="D28" i="13" s="1"/>
  <c r="M56" i="13"/>
  <c r="C56" i="13"/>
  <c r="A56" i="13"/>
  <c r="B56" i="13"/>
  <c r="D56" i="13" s="1"/>
  <c r="H56" i="13"/>
  <c r="G56" i="13"/>
  <c r="C58" i="13"/>
  <c r="A58" i="13"/>
  <c r="B58" i="13"/>
  <c r="D58" i="13" s="1"/>
  <c r="H58" i="13"/>
  <c r="J58" i="13" s="1"/>
  <c r="G58" i="13"/>
  <c r="M58" i="13"/>
  <c r="H55" i="13"/>
  <c r="J55" i="13" s="1"/>
  <c r="A55" i="13"/>
  <c r="B55" i="13"/>
  <c r="D55" i="13" s="1"/>
  <c r="G55" i="13"/>
  <c r="M55" i="13"/>
  <c r="C55" i="13"/>
  <c r="B35" i="1"/>
  <c r="C35" i="1" s="1"/>
  <c r="B34" i="1"/>
  <c r="C34" i="1" s="1"/>
  <c r="B33" i="1"/>
  <c r="C33" i="1" s="1"/>
  <c r="B32" i="1"/>
  <c r="C32" i="1" s="1"/>
  <c r="B31" i="1"/>
  <c r="B30" i="1"/>
  <c r="B29" i="1"/>
  <c r="B28" i="1"/>
  <c r="B27" i="1"/>
  <c r="B26" i="1"/>
  <c r="B25" i="1"/>
  <c r="B24" i="1"/>
  <c r="B23" i="1"/>
  <c r="B22" i="1"/>
  <c r="B21" i="1"/>
  <c r="B20" i="1"/>
  <c r="B19" i="1"/>
  <c r="B18" i="1"/>
  <c r="B17" i="1"/>
  <c r="B16" i="1"/>
  <c r="B15" i="1"/>
  <c r="B14" i="1"/>
  <c r="B13" i="1"/>
  <c r="B12" i="1"/>
  <c r="C13" i="1" l="1"/>
  <c r="E3" i="13" s="1"/>
  <c r="C21" i="1"/>
  <c r="E11" i="13" s="1"/>
  <c r="B11" i="13" s="1"/>
  <c r="D11" i="13" s="1"/>
  <c r="C31" i="1"/>
  <c r="E21" i="13" s="1"/>
  <c r="A21" i="13" s="1"/>
  <c r="C15" i="1"/>
  <c r="E5" i="13" s="1"/>
  <c r="C23" i="1"/>
  <c r="E13" i="13" s="1"/>
  <c r="C13" i="13" s="1"/>
  <c r="C16" i="1"/>
  <c r="E6" i="13" s="1"/>
  <c r="AK6" i="13" s="1"/>
  <c r="C24" i="1"/>
  <c r="E14" i="13" s="1"/>
  <c r="H14" i="13" s="1"/>
  <c r="J14" i="13" s="1"/>
  <c r="C18" i="1"/>
  <c r="E8" i="13" s="1"/>
  <c r="C26" i="1"/>
  <c r="E16" i="13" s="1"/>
  <c r="G16" i="13" s="1"/>
  <c r="C29" i="1"/>
  <c r="E19" i="13" s="1"/>
  <c r="C17" i="1"/>
  <c r="E7" i="13" s="1"/>
  <c r="AM7" i="13" s="1"/>
  <c r="C25" i="1"/>
  <c r="E15" i="13" s="1"/>
  <c r="AJ15" i="13" s="1"/>
  <c r="C19" i="1"/>
  <c r="E9" i="13" s="1"/>
  <c r="M9" i="13" s="1"/>
  <c r="C27" i="1"/>
  <c r="E17" i="13" s="1"/>
  <c r="AK17" i="13" s="1"/>
  <c r="C14" i="1"/>
  <c r="E4" i="13" s="1"/>
  <c r="AN4" i="13" s="1"/>
  <c r="C22" i="1"/>
  <c r="E12" i="13" s="1"/>
  <c r="C30" i="1"/>
  <c r="E20" i="13" s="1"/>
  <c r="B20" i="13" s="1"/>
  <c r="D20" i="13" s="1"/>
  <c r="C12" i="1"/>
  <c r="E2" i="13" s="1"/>
  <c r="H2" i="13" s="1"/>
  <c r="C20" i="1"/>
  <c r="E10" i="13" s="1"/>
  <c r="N10" i="13" s="1"/>
  <c r="C28" i="1"/>
  <c r="E18" i="13" s="1"/>
  <c r="N18" i="13" s="1"/>
  <c r="I39" i="13"/>
  <c r="I56" i="13"/>
  <c r="I42" i="13"/>
  <c r="I26" i="13"/>
  <c r="I27" i="13"/>
  <c r="I35" i="13"/>
  <c r="I33" i="13"/>
  <c r="I52" i="13"/>
  <c r="I30" i="13"/>
  <c r="I47" i="13"/>
  <c r="I46" i="13"/>
  <c r="I57" i="13"/>
  <c r="I45" i="13"/>
  <c r="I51" i="13"/>
  <c r="I32" i="13"/>
  <c r="I41" i="13"/>
  <c r="I31" i="13"/>
  <c r="I28" i="13"/>
  <c r="I53" i="13"/>
  <c r="I44" i="13"/>
  <c r="I34" i="13"/>
  <c r="I48" i="13"/>
  <c r="I43" i="13"/>
  <c r="I36" i="13"/>
  <c r="I50" i="13"/>
  <c r="I59" i="13"/>
  <c r="I29" i="13"/>
  <c r="I37" i="13"/>
  <c r="I58" i="13"/>
  <c r="I49" i="13"/>
  <c r="I55" i="13"/>
  <c r="I38" i="13"/>
  <c r="I40" i="13"/>
  <c r="I54" i="13"/>
  <c r="J46" i="13"/>
  <c r="J54" i="13"/>
  <c r="J45" i="13"/>
  <c r="J49" i="13"/>
  <c r="J52" i="13"/>
  <c r="J26" i="13"/>
  <c r="J61" i="13"/>
  <c r="J47" i="13"/>
  <c r="J43" i="13"/>
  <c r="J40" i="13"/>
  <c r="J53" i="13"/>
  <c r="J30" i="13"/>
  <c r="J56" i="13"/>
  <c r="J32" i="13"/>
  <c r="J27" i="13"/>
  <c r="J35" i="13"/>
  <c r="J51" i="13"/>
  <c r="J37" i="13"/>
  <c r="F30" i="13"/>
  <c r="F57" i="13"/>
  <c r="F56" i="13"/>
  <c r="F28" i="13"/>
  <c r="F49" i="13"/>
  <c r="F58" i="13"/>
  <c r="F47" i="13"/>
  <c r="F43" i="13"/>
  <c r="F53" i="13"/>
  <c r="F50" i="13"/>
  <c r="F46" i="13"/>
  <c r="F27" i="13"/>
  <c r="F34" i="13"/>
  <c r="F26" i="13"/>
  <c r="F48" i="13"/>
  <c r="F41" i="13"/>
  <c r="F51" i="13"/>
  <c r="F61" i="13"/>
  <c r="F55" i="13"/>
  <c r="F62" i="13"/>
  <c r="F42" i="13"/>
  <c r="F33" i="13"/>
  <c r="F45" i="13"/>
  <c r="F38" i="13"/>
  <c r="F40" i="13"/>
  <c r="F32" i="13"/>
  <c r="F44" i="13"/>
  <c r="F37" i="13"/>
  <c r="F39" i="13"/>
  <c r="F54" i="13"/>
  <c r="F63" i="13"/>
  <c r="F31" i="13"/>
  <c r="F60" i="13"/>
  <c r="F52" i="13"/>
  <c r="F36" i="13"/>
  <c r="F59" i="13"/>
  <c r="F29" i="13"/>
  <c r="F35" i="13"/>
  <c r="M10" i="1"/>
  <c r="M13" i="1"/>
  <c r="M14" i="1"/>
  <c r="M15" i="1"/>
  <c r="M16" i="1"/>
  <c r="M17" i="1"/>
  <c r="M18" i="1"/>
  <c r="M19" i="1"/>
  <c r="M20" i="1"/>
  <c r="M21" i="1"/>
  <c r="M22" i="1"/>
  <c r="M23" i="1"/>
  <c r="M24" i="1"/>
  <c r="M25" i="1"/>
  <c r="M26" i="1"/>
  <c r="M27" i="1"/>
  <c r="M28" i="1"/>
  <c r="M29" i="1"/>
  <c r="M30" i="1"/>
  <c r="M31" i="1"/>
  <c r="M11" i="1"/>
  <c r="M10" i="13" l="1"/>
  <c r="B7" i="13"/>
  <c r="D7" i="13" s="1"/>
  <c r="A7" i="13"/>
  <c r="G15" i="13"/>
  <c r="AJ9" i="13"/>
  <c r="B15" i="13"/>
  <c r="D15" i="13" s="1"/>
  <c r="H17" i="13"/>
  <c r="J17" i="13" s="1"/>
  <c r="H8" i="13"/>
  <c r="J8" i="13" s="1"/>
  <c r="N8" i="13"/>
  <c r="C8" i="13"/>
  <c r="I8" i="13" s="1"/>
  <c r="AM8" i="13"/>
  <c r="M8" i="13"/>
  <c r="AL8" i="13"/>
  <c r="B8" i="13"/>
  <c r="D8" i="13" s="1"/>
  <c r="AN8" i="13"/>
  <c r="AK8" i="13"/>
  <c r="A8" i="13"/>
  <c r="AJ12" i="13"/>
  <c r="A12" i="13"/>
  <c r="B12" i="13"/>
  <c r="D12" i="13" s="1"/>
  <c r="M12" i="13"/>
  <c r="AL12" i="13"/>
  <c r="AM12" i="13"/>
  <c r="G12" i="13"/>
  <c r="N12" i="13"/>
  <c r="H12" i="13"/>
  <c r="AK4" i="13"/>
  <c r="C4" i="13"/>
  <c r="I4" i="13" s="1"/>
  <c r="AJ4" i="13"/>
  <c r="AM4" i="13"/>
  <c r="M4" i="13"/>
  <c r="H4" i="13"/>
  <c r="J4" i="13" s="1"/>
  <c r="AL4" i="13"/>
  <c r="G4" i="13"/>
  <c r="B4" i="13"/>
  <c r="D4" i="13" s="1"/>
  <c r="N4" i="13"/>
  <c r="A4" i="13"/>
  <c r="AJ14" i="13"/>
  <c r="M14" i="13"/>
  <c r="G14" i="13"/>
  <c r="A14" i="13"/>
  <c r="N14" i="13"/>
  <c r="C14" i="13"/>
  <c r="I14" i="13" s="1"/>
  <c r="B14" i="13"/>
  <c r="D14" i="13" s="1"/>
  <c r="AM14" i="13"/>
  <c r="AL14" i="13"/>
  <c r="AN14" i="13"/>
  <c r="AN12" i="13"/>
  <c r="C16" i="13"/>
  <c r="I16" i="13" s="1"/>
  <c r="A16" i="13"/>
  <c r="AJ16" i="13"/>
  <c r="B16" i="13"/>
  <c r="D16" i="13" s="1"/>
  <c r="N16" i="13"/>
  <c r="AM16" i="13"/>
  <c r="AN16" i="13"/>
  <c r="M16" i="13"/>
  <c r="H16" i="13"/>
  <c r="J16" i="13" s="1"/>
  <c r="AL16" i="13"/>
  <c r="AK16" i="13"/>
  <c r="C12" i="13"/>
  <c r="I12" i="13" s="1"/>
  <c r="AK12" i="13"/>
  <c r="AL17" i="13"/>
  <c r="A17" i="13"/>
  <c r="C17" i="13"/>
  <c r="I17" i="13" s="1"/>
  <c r="AN17" i="13"/>
  <c r="M17" i="13"/>
  <c r="AJ17" i="13"/>
  <c r="B17" i="13"/>
  <c r="D17" i="13" s="1"/>
  <c r="G17" i="13"/>
  <c r="AM17" i="13"/>
  <c r="N17" i="13"/>
  <c r="AL6" i="13"/>
  <c r="C6" i="13"/>
  <c r="I6" i="13" s="1"/>
  <c r="AJ6" i="13"/>
  <c r="AM6" i="13"/>
  <c r="H6" i="13"/>
  <c r="J6" i="13" s="1"/>
  <c r="N6" i="13"/>
  <c r="A6" i="13"/>
  <c r="B6" i="13"/>
  <c r="D6" i="13" s="1"/>
  <c r="AN6" i="13"/>
  <c r="G6" i="13"/>
  <c r="AL3" i="13"/>
  <c r="G3" i="13"/>
  <c r="A3" i="13"/>
  <c r="AK3" i="13"/>
  <c r="AM3" i="13"/>
  <c r="AJ3" i="13"/>
  <c r="AN3" i="13"/>
  <c r="N3" i="13"/>
  <c r="H3" i="13"/>
  <c r="J3" i="13" s="1"/>
  <c r="C3" i="13"/>
  <c r="I3" i="13" s="1"/>
  <c r="G8" i="13"/>
  <c r="AK14" i="13"/>
  <c r="H9" i="13"/>
  <c r="J9" i="13" s="1"/>
  <c r="C9" i="13"/>
  <c r="I9" i="13" s="1"/>
  <c r="A9" i="13"/>
  <c r="AN9" i="13"/>
  <c r="AL9" i="13"/>
  <c r="G9" i="13"/>
  <c r="N9" i="13"/>
  <c r="AK9" i="13"/>
  <c r="AM9" i="13"/>
  <c r="B9" i="13"/>
  <c r="D9" i="13" s="1"/>
  <c r="N13" i="13"/>
  <c r="M13" i="13"/>
  <c r="A13" i="13"/>
  <c r="AL13" i="13"/>
  <c r="H13" i="13"/>
  <c r="J13" i="13" s="1"/>
  <c r="G13" i="13"/>
  <c r="AM13" i="13"/>
  <c r="AN13" i="13"/>
  <c r="B13" i="13"/>
  <c r="D13" i="13" s="1"/>
  <c r="AK13" i="13"/>
  <c r="AJ13" i="13"/>
  <c r="N5" i="13"/>
  <c r="M5" i="13"/>
  <c r="AK5" i="13"/>
  <c r="AM5" i="13"/>
  <c r="C5" i="13"/>
  <c r="I5" i="13" s="1"/>
  <c r="AL5" i="13"/>
  <c r="AN5" i="13"/>
  <c r="H5" i="13"/>
  <c r="AJ5" i="13"/>
  <c r="B5" i="13"/>
  <c r="D5" i="13" s="1"/>
  <c r="A5" i="13"/>
  <c r="A20" i="13"/>
  <c r="AL20" i="13"/>
  <c r="AJ20" i="13"/>
  <c r="AK20" i="13"/>
  <c r="M20" i="13"/>
  <c r="C20" i="13"/>
  <c r="I20" i="13" s="1"/>
  <c r="AM20" i="13"/>
  <c r="G20" i="13"/>
  <c r="N20" i="13"/>
  <c r="H20" i="13"/>
  <c r="J20" i="13" s="1"/>
  <c r="AN15" i="13"/>
  <c r="C15" i="13"/>
  <c r="I15" i="13" s="1"/>
  <c r="H15" i="13"/>
  <c r="J15" i="13" s="1"/>
  <c r="N15" i="13"/>
  <c r="M15" i="13"/>
  <c r="A15" i="13"/>
  <c r="AK15" i="13"/>
  <c r="AL15" i="13"/>
  <c r="G5" i="13"/>
  <c r="AJ8" i="13"/>
  <c r="AM10" i="13"/>
  <c r="C10" i="13"/>
  <c r="I10" i="13" s="1"/>
  <c r="G10" i="13"/>
  <c r="AN10" i="13"/>
  <c r="A10" i="13"/>
  <c r="B10" i="13"/>
  <c r="D10" i="13" s="1"/>
  <c r="AL10" i="13"/>
  <c r="H10" i="13"/>
  <c r="J10" i="13" s="1"/>
  <c r="AK10" i="13"/>
  <c r="AJ10" i="13"/>
  <c r="AN7" i="13"/>
  <c r="G7" i="13"/>
  <c r="M7" i="13"/>
  <c r="H7" i="13"/>
  <c r="J7" i="13" s="1"/>
  <c r="AL7" i="13"/>
  <c r="AK7" i="13"/>
  <c r="C7" i="13"/>
  <c r="AJ7" i="13"/>
  <c r="N7" i="13"/>
  <c r="AL21" i="13"/>
  <c r="N21" i="13"/>
  <c r="B21" i="13"/>
  <c r="D21" i="13" s="1"/>
  <c r="AK21" i="13"/>
  <c r="AM21" i="13"/>
  <c r="M21" i="13"/>
  <c r="AJ21" i="13"/>
  <c r="AN21" i="13"/>
  <c r="G21" i="13"/>
  <c r="H21" i="13"/>
  <c r="J21" i="13" s="1"/>
  <c r="C21" i="13"/>
  <c r="I21" i="13" s="1"/>
  <c r="AN20" i="13"/>
  <c r="AK18" i="13"/>
  <c r="AM18" i="13"/>
  <c r="A18" i="13"/>
  <c r="AL18" i="13"/>
  <c r="AN18" i="13"/>
  <c r="B18" i="13"/>
  <c r="D18" i="13" s="1"/>
  <c r="AJ18" i="13"/>
  <c r="G18" i="13"/>
  <c r="C18" i="13"/>
  <c r="I18" i="13" s="1"/>
  <c r="M18" i="13"/>
  <c r="B3" i="13"/>
  <c r="D3" i="13" s="1"/>
  <c r="H18" i="13"/>
  <c r="J18" i="13" s="1"/>
  <c r="AM15" i="13"/>
  <c r="AL2" i="13"/>
  <c r="N2" i="13"/>
  <c r="M2" i="13"/>
  <c r="AK2" i="13"/>
  <c r="AN2" i="13"/>
  <c r="A2" i="13"/>
  <c r="AJ2" i="13"/>
  <c r="B2" i="13"/>
  <c r="D2" i="13" s="1"/>
  <c r="AM2" i="13"/>
  <c r="G2" i="13"/>
  <c r="C2" i="13"/>
  <c r="I2" i="13" s="1"/>
  <c r="AM19" i="13"/>
  <c r="G19" i="13"/>
  <c r="H19" i="13"/>
  <c r="J19" i="13" s="1"/>
  <c r="AN19" i="13"/>
  <c r="AK19" i="13"/>
  <c r="N19" i="13"/>
  <c r="M19" i="13"/>
  <c r="AL19" i="13"/>
  <c r="C19" i="13"/>
  <c r="I19" i="13" s="1"/>
  <c r="AJ19" i="13"/>
  <c r="A19" i="13"/>
  <c r="B19" i="13"/>
  <c r="D19" i="13" s="1"/>
  <c r="G11" i="13"/>
  <c r="AM11" i="13"/>
  <c r="H11" i="13"/>
  <c r="J11" i="13" s="1"/>
  <c r="AN11" i="13"/>
  <c r="N11" i="13"/>
  <c r="AL11" i="13"/>
  <c r="AJ11" i="13"/>
  <c r="A11" i="13"/>
  <c r="AK11" i="13"/>
  <c r="C11" i="13"/>
  <c r="I11" i="13" s="1"/>
  <c r="M6" i="13"/>
  <c r="M11" i="13"/>
  <c r="M3" i="13"/>
  <c r="I7" i="13"/>
  <c r="I13" i="13"/>
  <c r="J12" i="13"/>
  <c r="J5" i="13"/>
  <c r="J2" i="13"/>
  <c r="F20" i="13"/>
  <c r="F16" i="13"/>
  <c r="F11" i="13"/>
  <c r="F7" i="13"/>
  <c r="B27" i="4"/>
  <c r="E23" i="13"/>
  <c r="B26" i="4"/>
  <c r="E22" i="13"/>
  <c r="B28" i="4"/>
  <c r="E24" i="13"/>
  <c r="B29" i="4"/>
  <c r="E25" i="13"/>
  <c r="O13" i="1"/>
  <c r="O14" i="1"/>
  <c r="O15" i="1"/>
  <c r="O16" i="1"/>
  <c r="O17" i="1"/>
  <c r="O18" i="1"/>
  <c r="O19" i="1"/>
  <c r="O20" i="1"/>
  <c r="O21" i="1"/>
  <c r="O22" i="1"/>
  <c r="O23" i="1"/>
  <c r="O24" i="1"/>
  <c r="O25" i="1"/>
  <c r="O26" i="1"/>
  <c r="O27" i="1"/>
  <c r="O28" i="1"/>
  <c r="O29" i="1"/>
  <c r="O30" i="1"/>
  <c r="O31" i="1"/>
  <c r="O11" i="1"/>
  <c r="O12" i="1"/>
  <c r="B7" i="4"/>
  <c r="B8" i="4"/>
  <c r="B9" i="4"/>
  <c r="B10" i="4"/>
  <c r="B11" i="4"/>
  <c r="B12" i="4"/>
  <c r="B13" i="4"/>
  <c r="B14" i="4"/>
  <c r="B15" i="4"/>
  <c r="B16" i="4"/>
  <c r="B17" i="4"/>
  <c r="B18" i="4"/>
  <c r="B19" i="4"/>
  <c r="B20" i="4"/>
  <c r="B21" i="4"/>
  <c r="B22" i="4"/>
  <c r="B23" i="4"/>
  <c r="B24" i="4"/>
  <c r="B25" i="4"/>
  <c r="B6" i="4"/>
  <c r="O10" i="1"/>
  <c r="F8" i="13" l="1"/>
  <c r="F2" i="13"/>
  <c r="F9" i="13"/>
  <c r="F15" i="13"/>
  <c r="F6" i="13"/>
  <c r="F18" i="13"/>
  <c r="F12" i="13"/>
  <c r="F17" i="13"/>
  <c r="F4" i="13"/>
  <c r="F19" i="13"/>
  <c r="F14" i="13"/>
  <c r="F13" i="13"/>
  <c r="F21" i="13"/>
  <c r="F10" i="13"/>
  <c r="F5" i="13"/>
  <c r="F3" i="13"/>
  <c r="AK22" i="13"/>
  <c r="AL22" i="13"/>
  <c r="AJ22" i="13"/>
  <c r="AL23" i="13"/>
  <c r="AK23" i="13"/>
  <c r="AJ23" i="13"/>
  <c r="AK25" i="13"/>
  <c r="AL25" i="13"/>
  <c r="AJ25" i="13"/>
  <c r="AK24" i="13"/>
  <c r="AL24" i="13"/>
  <c r="AJ24" i="13"/>
  <c r="N25" i="13"/>
  <c r="AM25" i="13"/>
  <c r="AN25" i="13"/>
  <c r="N24" i="13"/>
  <c r="AM24" i="13"/>
  <c r="AN24" i="13"/>
  <c r="N22" i="13"/>
  <c r="AM22" i="13"/>
  <c r="AN22" i="13"/>
  <c r="N23" i="13"/>
  <c r="AM23" i="13"/>
  <c r="AN23" i="13"/>
  <c r="M24" i="13"/>
  <c r="A24" i="13"/>
  <c r="B24" i="13"/>
  <c r="D24" i="13" s="1"/>
  <c r="G24" i="13"/>
  <c r="C24" i="13"/>
  <c r="H24" i="13"/>
  <c r="H25" i="13"/>
  <c r="A25" i="13"/>
  <c r="B25" i="13"/>
  <c r="D25" i="13" s="1"/>
  <c r="G25" i="13"/>
  <c r="M25" i="13"/>
  <c r="C25" i="13"/>
  <c r="H22" i="13"/>
  <c r="A22" i="13"/>
  <c r="B22" i="13"/>
  <c r="D22" i="13" s="1"/>
  <c r="G22" i="13"/>
  <c r="M22" i="13"/>
  <c r="C22" i="13"/>
  <c r="H23" i="13"/>
  <c r="J23" i="13" s="1"/>
  <c r="A23" i="13"/>
  <c r="B23" i="13"/>
  <c r="D23" i="13" s="1"/>
  <c r="G23" i="13"/>
  <c r="M23" i="13"/>
  <c r="C23" i="13"/>
  <c r="I23" i="13" l="1"/>
  <c r="I25" i="13"/>
  <c r="I22" i="13"/>
  <c r="I24" i="13"/>
  <c r="J22" i="13"/>
  <c r="J25" i="13"/>
  <c r="J24" i="13"/>
  <c r="F24" i="13"/>
  <c r="F23" i="13"/>
  <c r="F25" i="13"/>
  <c r="F22" i="13"/>
</calcChain>
</file>

<file path=xl/sharedStrings.xml><?xml version="1.0" encoding="utf-8"?>
<sst xmlns="http://schemas.openxmlformats.org/spreadsheetml/2006/main" count="2872" uniqueCount="984">
  <si>
    <t>Fetal Anomaly Screening Programme Key Performance Indicator FA4</t>
  </si>
  <si>
    <r>
      <rPr>
        <sz val="16"/>
        <rFont val="Arial"/>
        <family val="2"/>
      </rPr>
      <t>This submission template must only be used for FA4 data being submitted by</t>
    </r>
    <r>
      <rPr>
        <sz val="16"/>
        <color indexed="10"/>
        <rFont val="Arial"/>
        <family val="2"/>
      </rPr>
      <t xml:space="preserve">
SCREENING LABORATORIES</t>
    </r>
  </si>
  <si>
    <t>Forms that are not completed correctly WILL be returned for re-submission</t>
  </si>
  <si>
    <t>Instructions for use</t>
  </si>
  <si>
    <t xml:space="preserve">The data entry forms to be used for your KPI submission are the worksheets from 'FA4' and 'Request form specified fields' </t>
  </si>
  <si>
    <t>FA4</t>
  </si>
  <si>
    <t>Select the name of your laboratory from the drop down menu. This will populate the list below with the names of the hospitals you serve, separating out hospitals by combined, quad, or specifying which network through abbreviation</t>
  </si>
  <si>
    <t>Complete the table for every hospital.</t>
  </si>
  <si>
    <t>For the numerator of inadequate samples, please choose only ONE overall reason for why the sample was inadequate, using the following categories in order of priority:</t>
  </si>
  <si>
    <t>1. Sample did not contain sufficient blood to perform all tests</t>
  </si>
  <si>
    <t>2. Sample was not in the correct tube or was contaminated.</t>
  </si>
  <si>
    <t>3. Sample did not arrive at the laboratory as specified in the specimen transport and storage section of the FASP laboratory handbook</t>
  </si>
  <si>
    <t>4. Sample was not taken at the correct time (for combined screening CRL between 45.0mm and 84.0mm, for quadruple screening HC    &gt;101.0mm up to 20 weeks and zero days)</t>
  </si>
  <si>
    <t>5. Request form did not have all specified data fields completed as listed on the 'Request form specified fields' tab. Each request form is only counted once in this column.</t>
  </si>
  <si>
    <t>The specified fields that if missing/incorrect count as an inadequate sample are:</t>
  </si>
  <si>
    <t>Diabetes information</t>
  </si>
  <si>
    <t>Family origin of pregnant woman</t>
  </si>
  <si>
    <t>Maternal DOB</t>
  </si>
  <si>
    <t>Maternal weight in kg</t>
  </si>
  <si>
    <t>IVF details</t>
  </si>
  <si>
    <t>If twins, chorionicity</t>
  </si>
  <si>
    <t>Nuchal translucency measurement (where appropriate)</t>
  </si>
  <si>
    <t>Patient identifier - to enable matching of the sample with the request as defined by the laboratory policy</t>
  </si>
  <si>
    <t>Previous trisomy</t>
  </si>
  <si>
    <t>Screening choice: T21 or T13/18 or both</t>
  </si>
  <si>
    <t>Smoking status</t>
  </si>
  <si>
    <t>Specimen date</t>
  </si>
  <si>
    <t>Ultrasound dating assessment - CRL or HC 
(including twins) and scan date</t>
  </si>
  <si>
    <t>Request form specified fields</t>
  </si>
  <si>
    <t>Guidance for completing this table:</t>
  </si>
  <si>
    <t>The categories in this table are those essential for the chance result calculation</t>
  </si>
  <si>
    <t>Use the categories in the table to count the number of data fields not completed correctly</t>
  </si>
  <si>
    <t>Examples of incorrect data fields could include where a data field was left blank (such as smoking status), or where the wrong information was entered</t>
  </si>
  <si>
    <t>If you have had to contact the requestor to enquire about the completion of the data field then you should count it as not correctly completed</t>
  </si>
  <si>
    <t>There is a separate category at the end, for samples where you have already reported a result, then subsequently needed to recalculate the result because of incorrect information on the initial request</t>
  </si>
  <si>
    <t>Please use the commentary box at the end to tell us of any other data field</t>
  </si>
  <si>
    <t>How to submit</t>
  </si>
  <si>
    <r>
      <rPr>
        <sz val="12"/>
        <rFont val="Arial"/>
        <family val="2"/>
      </rPr>
      <t xml:space="preserve">Please ensure that your data is </t>
    </r>
    <r>
      <rPr>
        <b/>
        <sz val="12"/>
        <color indexed="10"/>
        <rFont val="Arial"/>
        <family val="2"/>
      </rPr>
      <t>signed off</t>
    </r>
    <r>
      <rPr>
        <sz val="12"/>
        <rFont val="Arial"/>
        <family val="2"/>
      </rPr>
      <t xml:space="preserve"> before it is submitted.</t>
    </r>
  </si>
  <si>
    <t>The completed template should be emailed to (click on the link):</t>
  </si>
  <si>
    <t xml:space="preserve">england.screeningdata@nhs.net </t>
  </si>
  <si>
    <t>Please email any queries to (click on the link):</t>
  </si>
  <si>
    <r>
      <rPr>
        <b/>
        <sz val="20"/>
        <color theme="0"/>
        <rFont val="Arial"/>
        <family val="2"/>
      </rPr>
      <t>KPI FA4</t>
    </r>
    <r>
      <rPr>
        <b/>
        <sz val="16"/>
        <color theme="0"/>
        <rFont val="Arial"/>
        <family val="2"/>
      </rPr>
      <t xml:space="preserve">
FASP-S06: test: inadequate samples for T21/T18/T13 screening</t>
    </r>
  </si>
  <si>
    <r>
      <t xml:space="preserve">Submitted by 
</t>
    </r>
    <r>
      <rPr>
        <sz val="11"/>
        <color indexed="8"/>
        <rFont val="Arial"/>
        <family val="2"/>
      </rPr>
      <t>(name, title and organisation)</t>
    </r>
  </si>
  <si>
    <r>
      <t xml:space="preserve">Signed off by lab lead for screening
</t>
    </r>
    <r>
      <rPr>
        <sz val="11"/>
        <color indexed="8"/>
        <rFont val="Arial"/>
        <family val="2"/>
      </rPr>
      <t>(name, title and organisation)</t>
    </r>
  </si>
  <si>
    <r>
      <t xml:space="preserve">Submitted by 
</t>
    </r>
    <r>
      <rPr>
        <sz val="11"/>
        <color indexed="8"/>
        <rFont val="Arial"/>
        <family val="2"/>
      </rPr>
      <t>(email address)</t>
    </r>
  </si>
  <si>
    <r>
      <t xml:space="preserve">Signed off by 
</t>
    </r>
    <r>
      <rPr>
        <sz val="11"/>
        <color indexed="8"/>
        <rFont val="Arial"/>
        <family val="2"/>
      </rPr>
      <t>(email address)</t>
    </r>
  </si>
  <si>
    <t>Acceptable threshold</t>
  </si>
  <si>
    <t>Combined samples: ≤ 5.0%
Quadruple samples: ≤ 10.0%</t>
  </si>
  <si>
    <t>Name of laboratory responsible for submission</t>
  </si>
  <si>
    <t>Reporting period</t>
  </si>
  <si>
    <t>Achievable threshold</t>
  </si>
  <si>
    <t>To be set</t>
  </si>
  <si>
    <r>
      <rPr>
        <b/>
        <sz val="12"/>
        <color indexed="8"/>
        <rFont val="Arial"/>
        <family val="2"/>
      </rPr>
      <t>Maternity service:</t>
    </r>
    <r>
      <rPr>
        <sz val="12"/>
        <color indexed="8"/>
        <rFont val="Arial"/>
        <family val="2"/>
      </rPr>
      <t xml:space="preserve">
Use the drop down box above to choose the name of your laboratory, this will populate the cells below for your corresponding maternity service</t>
    </r>
  </si>
  <si>
    <r>
      <t xml:space="preserve">Numerator:
</t>
    </r>
    <r>
      <rPr>
        <sz val="12"/>
        <color indexed="8"/>
        <rFont val="Arial"/>
        <family val="2"/>
      </rPr>
      <t>Number of samples received in the laboratory that were inadequate due to at least one of the following criteria</t>
    </r>
  </si>
  <si>
    <t>Please choose only ONE overall reason for why the sample was inadequate, using the following categories in order of priority:</t>
  </si>
  <si>
    <r>
      <t xml:space="preserve">Data validation check: 
</t>
    </r>
    <r>
      <rPr>
        <sz val="12"/>
        <color indexed="8"/>
        <rFont val="Arial"/>
        <family val="2"/>
      </rPr>
      <t>Do the totals in the inadequate categories add up to the numerator?</t>
    </r>
  </si>
  <si>
    <r>
      <t xml:space="preserve">Denominator: 
</t>
    </r>
    <r>
      <rPr>
        <sz val="12"/>
        <color rgb="FF000000"/>
        <rFont val="Arial"/>
        <family val="2"/>
      </rPr>
      <t>N</t>
    </r>
    <r>
      <rPr>
        <sz val="12"/>
        <color indexed="8"/>
        <rFont val="Arial"/>
        <family val="2"/>
      </rPr>
      <t>umber of samples for T21/T18/T13 screening received in the laboratory in the reporting period.</t>
    </r>
  </si>
  <si>
    <r>
      <t xml:space="preserve">Performance </t>
    </r>
    <r>
      <rPr>
        <sz val="12"/>
        <color indexed="8"/>
        <rFont val="Arial"/>
        <family val="2"/>
      </rPr>
      <t>(%)</t>
    </r>
  </si>
  <si>
    <t>Commentary / explanatory note about this data or other reason for an inadequate sample</t>
  </si>
  <si>
    <t>2. Sample was not in the correct tube or was contaminated</t>
  </si>
  <si>
    <t>4. Sample was not taken at the correct time (for combined screening CRL between 45.0mm and 84.0mm, for quadruple screening HC &gt;101.0mm up to 20 weeks and zero days)</t>
  </si>
  <si>
    <t>5. Request form did not have all specified data fields completed as listed on the next tab. Each request form is only counted once in this column</t>
  </si>
  <si>
    <t>Example of correct submission</t>
  </si>
  <si>
    <t>For example: where you receive duplicate samples for the same woman</t>
  </si>
  <si>
    <t>Example of incorrect submission</t>
  </si>
  <si>
    <t>Maternity service: 
These will be copied over from the previous tab</t>
  </si>
  <si>
    <t>Incomplete and/or incorrect request form data fields - please use these categories to count the number of data fields not completed correctly for samples received during the reporting period</t>
  </si>
  <si>
    <t>Number of samples where you have had to recalculate the result after reporting</t>
  </si>
  <si>
    <t>Commentary / explanatory note</t>
  </si>
  <si>
    <t>KPI_code</t>
  </si>
  <si>
    <t>Standard_Description</t>
  </si>
  <si>
    <t>Laboratory_Name</t>
  </si>
  <si>
    <t>Network_Type</t>
  </si>
  <si>
    <t>Internal_Hospital</t>
  </si>
  <si>
    <t>Maternity_Service</t>
  </si>
  <si>
    <t>Trisomy_test_type</t>
  </si>
  <si>
    <t>ReportingPeriod</t>
  </si>
  <si>
    <t>Screening_Year</t>
  </si>
  <si>
    <t>Quarter</t>
  </si>
  <si>
    <t>Numerator</t>
  </si>
  <si>
    <t>Denominator</t>
  </si>
  <si>
    <t>Data_Validation_Check</t>
  </si>
  <si>
    <t>FA4_Commentary</t>
  </si>
  <si>
    <t>Insufficient_Blood</t>
  </si>
  <si>
    <t>Contaminated</t>
  </si>
  <si>
    <t>Incorrect_Transport_Method</t>
  </si>
  <si>
    <t>Sample_Time_Taken_Incorrect</t>
  </si>
  <si>
    <t>Incomplete_Form</t>
  </si>
  <si>
    <t>Diabetes_Information</t>
  </si>
  <si>
    <t>Family_Origin</t>
  </si>
  <si>
    <t>Maternal_DOB</t>
  </si>
  <si>
    <t>Maternal_Weight</t>
  </si>
  <si>
    <t>IVF_Details</t>
  </si>
  <si>
    <t>Chorionicity</t>
  </si>
  <si>
    <t>NT_Measurement</t>
  </si>
  <si>
    <t>Patient_Identifier</t>
  </si>
  <si>
    <t>Previous_Trisomy</t>
  </si>
  <si>
    <t>Request_Report_Location</t>
  </si>
  <si>
    <t>Choice_T21_T13/18_or_both</t>
  </si>
  <si>
    <t>Smoking_Status</t>
  </si>
  <si>
    <t>Specimen_Date</t>
  </si>
  <si>
    <t>Ultrasound_Dating_Assessment</t>
  </si>
  <si>
    <t>Recalculated_After_Reported</t>
  </si>
  <si>
    <t>Request_Form_Commentary</t>
  </si>
  <si>
    <t>Check_3_Received_Org</t>
  </si>
  <si>
    <t>Check_4_Numerator</t>
  </si>
  <si>
    <t>Check_5_Denominator</t>
  </si>
  <si>
    <t>Check_6_Calculation</t>
  </si>
  <si>
    <t>Check_7_Signed</t>
  </si>
  <si>
    <t>Lab Unique name</t>
  </si>
  <si>
    <t>Hospital</t>
  </si>
  <si>
    <t>Laboratory</t>
  </si>
  <si>
    <t>Number</t>
  </si>
  <si>
    <t>Formula</t>
  </si>
  <si>
    <t>Network</t>
  </si>
  <si>
    <t>Type</t>
  </si>
  <si>
    <t>Type+Network</t>
  </si>
  <si>
    <t>Maternity Service</t>
  </si>
  <si>
    <t>NDTComment</t>
  </si>
  <si>
    <t>Date changed</t>
  </si>
  <si>
    <t>Addenbrookes (Cambridge)1</t>
  </si>
  <si>
    <t>Cambridge - Rosie (CaNN combined)</t>
  </si>
  <si>
    <t>Addenbrookes (Cambridge)</t>
  </si>
  <si>
    <t>CaNN</t>
  </si>
  <si>
    <t>Combined</t>
  </si>
  <si>
    <t>CaNN combined</t>
  </si>
  <si>
    <t>Cambridge University Hospitals NHS Foundation Trust</t>
  </si>
  <si>
    <t>Addenbrookes (Cambridge)2</t>
  </si>
  <si>
    <t>Hinchingbrooke (CaNN combined)</t>
  </si>
  <si>
    <t>North West Anglia NHS Foundation Trust (Hinchingbrooke)</t>
  </si>
  <si>
    <t>Addenbrookes (Cambridge)3</t>
  </si>
  <si>
    <t>Ipswich (CaNN combined)</t>
  </si>
  <si>
    <t>East Suffolk and North Essex NHS Foundation Trust (Ipswich)</t>
  </si>
  <si>
    <t>Addenbrookes (Cambridge)4</t>
  </si>
  <si>
    <t>Peterborough (CaNN combined)</t>
  </si>
  <si>
    <t>North West Anglia NHS Foundation Trust (Peterborough)</t>
  </si>
  <si>
    <t>Addenbrookes (Cambridge)5</t>
  </si>
  <si>
    <t>West Suffolk (CaNN combined)</t>
  </si>
  <si>
    <t>West Suffolk NHS Foundation Trust</t>
  </si>
  <si>
    <t>Addenbrookes (Cambridge)6</t>
  </si>
  <si>
    <t>Cambridge - Rosie (COLN quad)</t>
  </si>
  <si>
    <t>COLN</t>
  </si>
  <si>
    <t>Quad</t>
  </si>
  <si>
    <t>COLN quad</t>
  </si>
  <si>
    <t>Addenbrookes (Cambridge)7</t>
  </si>
  <si>
    <t>Hinchingbrooke (COLN quad)</t>
  </si>
  <si>
    <t>Addenbrookes (Cambridge)8</t>
  </si>
  <si>
    <t>Ipswich (COLN quad)</t>
  </si>
  <si>
    <t>Addenbrookes (Cambridge)9</t>
  </si>
  <si>
    <t>James Paget (COLN quad)</t>
  </si>
  <si>
    <t>James Paget University Hospitals NHS Foundation Trust</t>
  </si>
  <si>
    <t>Addenbrookes (Cambridge)10</t>
  </si>
  <si>
    <t>Norfolk and Norwich (COLN quad)</t>
  </si>
  <si>
    <t>Norfolk and Norwich University Hospitals NHS Foundation Trust</t>
  </si>
  <si>
    <t>Addenbrookes (Cambridge)11</t>
  </si>
  <si>
    <t>Peterborough (COLN quad)</t>
  </si>
  <si>
    <t>Addenbrookes (Cambridge)12</t>
  </si>
  <si>
    <t>Queen Elizabeth King's Lynn - Norfolk (COLN quad)</t>
  </si>
  <si>
    <t>The Queen Elizabeth Hospital King's Lynn NHS Foundation Trust</t>
  </si>
  <si>
    <t>Addenbrookes (Cambridge)13</t>
  </si>
  <si>
    <t>West Suffolk (COLN quad)</t>
  </si>
  <si>
    <t>Birmingham Women's and Children's1</t>
  </si>
  <si>
    <t>Bedford (combined)</t>
  </si>
  <si>
    <t>Birmingham Women's and Children's</t>
  </si>
  <si>
    <t>Bedfordshire Hospitals NHS Foundation Trust (Bedford)</t>
  </si>
  <si>
    <t>Birmingham Women's and Children's2</t>
  </si>
  <si>
    <t>Birmingham Women's and Children's (combined)</t>
  </si>
  <si>
    <t>Birmingham Women's and Children's NHS Foundation Trust</t>
  </si>
  <si>
    <t>Birmingham Women's and Children's3</t>
  </si>
  <si>
    <t>Chelsea and Westminster - C&amp;W (combined)</t>
  </si>
  <si>
    <t>Chelsea and Westminster Hospital NHS Foundation Trust</t>
  </si>
  <si>
    <t>Birmingham Women's and Children's4</t>
  </si>
  <si>
    <t>Chelsea and Westminster - West Middlesex (combined)</t>
  </si>
  <si>
    <t>Chelsea and Westminster Hospital NHS Foundation Trust (West Middlesex)</t>
  </si>
  <si>
    <t>Birmingham Women's and Children's5</t>
  </si>
  <si>
    <t>Coventry and Warwickshire (combined) – twins only</t>
  </si>
  <si>
    <t>University Hospitals Coventry and Warwickshire NHS Trust</t>
  </si>
  <si>
    <t>Birmingham Women's and Children's6</t>
  </si>
  <si>
    <t>Croydon (combined)</t>
  </si>
  <si>
    <t>Croydon Health Services NHS Trust</t>
  </si>
  <si>
    <t>Birmingham Women's and Children's7</t>
  </si>
  <si>
    <t>Dudley Group - Russell's Hall (combined)</t>
  </si>
  <si>
    <t>The Dudley Group NHS Foundation Trust</t>
  </si>
  <si>
    <t>Birmingham Women's and Children's8</t>
  </si>
  <si>
    <t>East and North Hertfordshire (combined)</t>
  </si>
  <si>
    <t>East and North Hertfordshire NHS Trust</t>
  </si>
  <si>
    <t>Birmingham Women's and Children's9</t>
  </si>
  <si>
    <t>East Cheshire - Macclesfield (combined)</t>
  </si>
  <si>
    <t>East Cheshire NHS Trust</t>
  </si>
  <si>
    <t>Birmingham Women's and Children's10</t>
  </si>
  <si>
    <t>Hillingdon (combined)</t>
  </si>
  <si>
    <t>The Hillingdon Hospitals NHS Foundation Trust</t>
  </si>
  <si>
    <t>Birmingham Women's and Children's11</t>
  </si>
  <si>
    <t>Imperial - QCCH (combined)</t>
  </si>
  <si>
    <t>Imperial College Healthcare NHS Trust (QCCH)</t>
  </si>
  <si>
    <t>Birmingham Women's and Children's12</t>
  </si>
  <si>
    <t>Imperial - St Mary's (combined)</t>
  </si>
  <si>
    <t>Imperial College Healthcare NHS Trust (St Mary's)</t>
  </si>
  <si>
    <t>Birmingham Women's and Children's13</t>
  </si>
  <si>
    <t>Kingston (combined)</t>
  </si>
  <si>
    <t xml:space="preserve">&lt;- Kingston is operating outside of the national pathway </t>
  </si>
  <si>
    <t>Birmingham Women's and Children's14</t>
  </si>
  <si>
    <t>Liverpool Women's (combined)</t>
  </si>
  <si>
    <t>Liverpool Women's NHS Foundation Trust</t>
  </si>
  <si>
    <t>Birmingham Women's and Children's15</t>
  </si>
  <si>
    <t>Luton and Dunstable (combined)</t>
  </si>
  <si>
    <t>Bedfordshire Hospitals NHS Foundation Trust (Luton and Dunstable)</t>
  </si>
  <si>
    <t>Birmingham Women's and Children's16</t>
  </si>
  <si>
    <t>Mid Cheshire - Leighton (combined)</t>
  </si>
  <si>
    <t>Mid Cheshire Hospitals NHS Foundation Trust</t>
  </si>
  <si>
    <t>Birmingham Women's and Children's17</t>
  </si>
  <si>
    <t>North West London (combined)</t>
  </si>
  <si>
    <t>London North West University Healthcare NHS Trust</t>
  </si>
  <si>
    <t>Birmingham Women's and Children's18</t>
  </si>
  <si>
    <t>Royal Free - Barnet and Chase (combined)</t>
  </si>
  <si>
    <t>Royal Free London NHS Foundation Trust (Barnet)</t>
  </si>
  <si>
    <t>Birmingham Women's and Children's19</t>
  </si>
  <si>
    <t>Royal Free (combined)</t>
  </si>
  <si>
    <t>Royal Free London NHS Foundation Trust</t>
  </si>
  <si>
    <t>Birmingham Women's and Children's20</t>
  </si>
  <si>
    <t>Sandwell and West Birmingham (combined)</t>
  </si>
  <si>
    <t>Sandwell and West Birmingham Hospitals NHS Trust</t>
  </si>
  <si>
    <t>Birmingham Women's and Children's21</t>
  </si>
  <si>
    <t>Shrewsbury and Telford (combined)</t>
  </si>
  <si>
    <t>The Shrewsbury and Telford Hospital NHS Trust</t>
  </si>
  <si>
    <t>Birmingham Women's and Children's22</t>
  </si>
  <si>
    <t>South Warwickshire (combined) - twins only</t>
  </si>
  <si>
    <t>South Warwickshire University NHS Foundation Trust</t>
  </si>
  <si>
    <t>Birmingham Women's and Children's23</t>
  </si>
  <si>
    <t>University Hospitals Birmingham (combined)</t>
  </si>
  <si>
    <t>University Hospitals Birmingham NHS Foundation Trust</t>
  </si>
  <si>
    <t>Birmingham Women's and Children's24</t>
  </si>
  <si>
    <t>Walsall (combined)</t>
  </si>
  <si>
    <t>Walsall Healthcare NHS Trust</t>
  </si>
  <si>
    <t>Birmingham Women's and Children's25</t>
  </si>
  <si>
    <t>West Hertfordshire (combined)</t>
  </si>
  <si>
    <t>West Hertfordshire Teaching Hospitals NHS Trust</t>
  </si>
  <si>
    <t>Birmingham Women's and Children's26</t>
  </si>
  <si>
    <t>Wolverhampton - New Cross (combined)</t>
  </si>
  <si>
    <t>The Royal Wolverhampton NHS Trust</t>
  </si>
  <si>
    <t>Birmingham Women's and Children's27</t>
  </si>
  <si>
    <t>Worcester - Alexandra (combined)</t>
  </si>
  <si>
    <t>Worcestershire Acute Hospitals NHS Trust</t>
  </si>
  <si>
    <t>Birmingham Women's and Children's28</t>
  </si>
  <si>
    <t>Worcester Acute (combined)</t>
  </si>
  <si>
    <t>Birmingham Women's and Children's29</t>
  </si>
  <si>
    <t>Wye Valley - Hereford (combined)</t>
  </si>
  <si>
    <t>Wye Valley NHS Trust</t>
  </si>
  <si>
    <t>Birmingham Women's and Children's30</t>
  </si>
  <si>
    <t>Bedford (BKK quad)</t>
  </si>
  <si>
    <t>BKK</t>
  </si>
  <si>
    <t>BKK quad</t>
  </si>
  <si>
    <t>Birmingham Women's and Children's31</t>
  </si>
  <si>
    <t>Birmingham Women's and Children's (BKK quad)</t>
  </si>
  <si>
    <t>Birmingham Women's and Children's32</t>
  </si>
  <si>
    <t>Chelsea and Westminster - C&amp;W (BKK quad)</t>
  </si>
  <si>
    <t>Birmingham Women's and Children's33</t>
  </si>
  <si>
    <t>Chelsea and Westminster - West Middlesex (BKK quad)</t>
  </si>
  <si>
    <t>Birmingham Women's and Children's34</t>
  </si>
  <si>
    <t>Coventry and Warwickshire (BKK quad)</t>
  </si>
  <si>
    <t>Birmingham Women's and Children's35</t>
  </si>
  <si>
    <t>Croydon (Wolfson/Sheffield quad)</t>
  </si>
  <si>
    <t>Birmingham Women's and Children's36</t>
  </si>
  <si>
    <t>Dudley Group - Russell's Hall (BKK quad)</t>
  </si>
  <si>
    <t>Birmingham Women's and Children's37</t>
  </si>
  <si>
    <t>East and North Hertfordshire (BKK quad)</t>
  </si>
  <si>
    <t>Birmingham Women's and Children's38</t>
  </si>
  <si>
    <t>East Cheshire - Macclesfield (BKK quad)</t>
  </si>
  <si>
    <t>Birmingham Women's and Children's39</t>
  </si>
  <si>
    <t>George Eliot (BKK quad)</t>
  </si>
  <si>
    <t>George Eliot Hospital NHS Trust</t>
  </si>
  <si>
    <t>Birmingham Women's and Children's40</t>
  </si>
  <si>
    <t>Hillingdon (BKK quad)</t>
  </si>
  <si>
    <t>Birmingham Women's and Children's41</t>
  </si>
  <si>
    <t>Imperial - QCCH (BKK quad)</t>
  </si>
  <si>
    <t>Birmingham Women's and Children's42</t>
  </si>
  <si>
    <t>Imperial - St Mary's (BKK quad)</t>
  </si>
  <si>
    <t>Birmingham Women's and Children's43</t>
  </si>
  <si>
    <t>King's College (BKK quad)</t>
  </si>
  <si>
    <t>King's College Hospital NHS Foundation Trust</t>
  </si>
  <si>
    <t>Birmingham Women's and Children's44</t>
  </si>
  <si>
    <t>Kingston (BKK quad)</t>
  </si>
  <si>
    <t>Birmingham Women's and Children's45</t>
  </si>
  <si>
    <t>Liverpool Women's (BKK quad)</t>
  </si>
  <si>
    <t>Birmingham Women's and Children's46</t>
  </si>
  <si>
    <t>Luton and Dunstable (BKK quad)</t>
  </si>
  <si>
    <t>Birmingham Women's and Children's47</t>
  </si>
  <si>
    <t>Mid Cheshire - Leighton (BKK quad)</t>
  </si>
  <si>
    <t>Birmingham Women's and Children's48</t>
  </si>
  <si>
    <t>North West London (BKK quad)</t>
  </si>
  <si>
    <t>Birmingham Women's and Children's49</t>
  </si>
  <si>
    <t>Royal Free - Barnet and Chase (BKK quad)</t>
  </si>
  <si>
    <t>Birmingham Women's and Children's50</t>
  </si>
  <si>
    <t>Royal Free (BKK quad)</t>
  </si>
  <si>
    <t>Birmingham Women's and Children's51</t>
  </si>
  <si>
    <t>Sandwell and West Birmingham (BKK quad)</t>
  </si>
  <si>
    <t>Birmingham Women's and Children's52</t>
  </si>
  <si>
    <t>Shrewsbury and Telford (BKK quad)</t>
  </si>
  <si>
    <t>Birmingham Women's and Children's53</t>
  </si>
  <si>
    <t>South Warwickshire (BKK quad)</t>
  </si>
  <si>
    <t>Birmingham Women's and Children's54</t>
  </si>
  <si>
    <t>Torbay (BKK quad)</t>
  </si>
  <si>
    <t>Torbay and South Devon NHS Foundation Trust</t>
  </si>
  <si>
    <t>Birmingham Women's and Children's55</t>
  </si>
  <si>
    <t>University Hospitals Birmingham (BKK quad)</t>
  </si>
  <si>
    <t>Birmingham Women's and Children's56</t>
  </si>
  <si>
    <t>Walsall (BKK quad)</t>
  </si>
  <si>
    <t>Birmingham Women's and Children's57</t>
  </si>
  <si>
    <t>West Hertfordshire (BKK quad)</t>
  </si>
  <si>
    <t>Birmingham Women's and Children's58</t>
  </si>
  <si>
    <t>Whittington (BKK quad)</t>
  </si>
  <si>
    <t>Whittington Health NHS Trust</t>
  </si>
  <si>
    <t>Birmingham Women's and Children's59</t>
  </si>
  <si>
    <t>Wolverhampton - New Cross (BKK quad)</t>
  </si>
  <si>
    <t>Worcester - Alexandra (BKK quad)</t>
  </si>
  <si>
    <t>Worcester Acute (BKK quad)</t>
  </si>
  <si>
    <t>Wye Valley - Hereford (BKK quad)</t>
  </si>
  <si>
    <t>Brighton and Sussex1</t>
  </si>
  <si>
    <t>Brighton and Sussex - Princess Royal (KG combined)</t>
  </si>
  <si>
    <t>Brighton and Sussex</t>
  </si>
  <si>
    <t>KG</t>
  </si>
  <si>
    <t>KG combined</t>
  </si>
  <si>
    <t>University Hospitals Sussex NHS Foundation Trust (East)</t>
  </si>
  <si>
    <t>Broomfield (Mid Essex)1</t>
  </si>
  <si>
    <t>Basildon (combined)</t>
  </si>
  <si>
    <t>Broomfield (Mid Essex)</t>
  </si>
  <si>
    <t>Mid and South Essex NHS Foundation Trust (Basildon)</t>
  </si>
  <si>
    <t>Broomfield (Mid Essex)2</t>
  </si>
  <si>
    <t>Colchester (combined)</t>
  </si>
  <si>
    <t>East Suffolk and North Essex NHS Foundation Trust (Colchester)</t>
  </si>
  <si>
    <t>Broomfield (Mid Essex)3</t>
  </si>
  <si>
    <t>Mid Essex (combined)</t>
  </si>
  <si>
    <t>Mid and South Essex NHS Foundation Trust (Broomfield)</t>
  </si>
  <si>
    <t>Broomfield (Mid Essex)4</t>
  </si>
  <si>
    <t>Princess Alexandra (combined)</t>
  </si>
  <si>
    <t>The Princess Alexandra Hospital NHS Trust</t>
  </si>
  <si>
    <t>Broomfield (Mid Essex)5</t>
  </si>
  <si>
    <t>Southend (combined)</t>
  </si>
  <si>
    <t>Mid and South Essex NHS Foundation Trust (Southend)</t>
  </si>
  <si>
    <t>Guy's and St Thomas'1</t>
  </si>
  <si>
    <t>Guy's and St Thomas' (KG combined)</t>
  </si>
  <si>
    <t>Guy's and St Thomas'</t>
  </si>
  <si>
    <t>Guy's and St Thomas' NHS Foundation Trust</t>
  </si>
  <si>
    <t>John Radcliffe (Oxford)1</t>
  </si>
  <si>
    <t>Ashford and St Peter's (combined)</t>
  </si>
  <si>
    <t>John Radcliffe (Oxford)</t>
  </si>
  <si>
    <t>Ashford and St Peter's Hospitals NHS Foundation Trust</t>
  </si>
  <si>
    <t>John Radcliffe (Oxford)2</t>
  </si>
  <si>
    <t>Dartford and Gravesham - Darent Valley (combined)</t>
  </si>
  <si>
    <t>Dartford and Gravesham NHS Trust</t>
  </si>
  <si>
    <t>John Radcliffe (Oxford)3</t>
  </si>
  <si>
    <t>East Sussex (combined)</t>
  </si>
  <si>
    <t>East Sussex Healthcare NHS Trust</t>
  </si>
  <si>
    <t>John Radcliffe (Oxford)4</t>
  </si>
  <si>
    <t>Frimley Park (combined)</t>
  </si>
  <si>
    <t>Frimley Health NHS Foundation Trust (Frimley)</t>
  </si>
  <si>
    <t>John Radcliffe (Oxford)5</t>
  </si>
  <si>
    <t>Maidstone (combined)</t>
  </si>
  <si>
    <t>Maidstone and Tunbridge Wells NHS Trust</t>
  </si>
  <si>
    <t>John Radcliffe (Oxford)6</t>
  </si>
  <si>
    <t>Milton Keynes (combined)</t>
  </si>
  <si>
    <t>Milton Keynes University Hospital NHS Foundation Trust</t>
  </si>
  <si>
    <t>John Radcliffe (Oxford)7</t>
  </si>
  <si>
    <t>Oxford University Hospitals (combined)</t>
  </si>
  <si>
    <t>Oxford University Hospitals NHS Foundation Trust</t>
  </si>
  <si>
    <t>John Radcliffe (Oxford)8</t>
  </si>
  <si>
    <t>Pembury (combined)</t>
  </si>
  <si>
    <t>John Radcliffe (Oxford)9</t>
  </si>
  <si>
    <t>Royal Berkshire (combined)</t>
  </si>
  <si>
    <t>Royal Berkshire NHS Foundation Trust</t>
  </si>
  <si>
    <t>John Radcliffe (Oxford)10</t>
  </si>
  <si>
    <t>Stoke Mandeville (combined)</t>
  </si>
  <si>
    <t>Buckinghamshire Healthcare NHS Trust</t>
  </si>
  <si>
    <t>John Radcliffe (Oxford)11</t>
  </si>
  <si>
    <t>Surrey and Sussex (combined)</t>
  </si>
  <si>
    <t>Surrey and Sussex Healthcare NHS Trust</t>
  </si>
  <si>
    <t>John Radcliffe (Oxford)12</t>
  </si>
  <si>
    <t>Ashford and St Peter's (COLN quad)</t>
  </si>
  <si>
    <t>John Radcliffe (Oxford)13</t>
  </si>
  <si>
    <t>Brighton and Sussex - Princess Royal (COLN quad)</t>
  </si>
  <si>
    <t>John Radcliffe (Oxford)14</t>
  </si>
  <si>
    <t>Dartford and Gravesham - Darent Valley (COLN quad)</t>
  </si>
  <si>
    <t>John Radcliffe (Oxford)15</t>
  </si>
  <si>
    <t>East Sussex (COLN quad)</t>
  </si>
  <si>
    <t>John Radcliffe (Oxford)16</t>
  </si>
  <si>
    <t>Frimley Park (COLN quad)</t>
  </si>
  <si>
    <t>John Radcliffe (Oxford)17</t>
  </si>
  <si>
    <t>Isle of Wight (COLN quad)</t>
  </si>
  <si>
    <t>Isle of Wight NHS Trust</t>
  </si>
  <si>
    <t>John Radcliffe (Oxford)18</t>
  </si>
  <si>
    <t>Maidstone (COLN quad)</t>
  </si>
  <si>
    <t>John Radcliffe (Oxford)19</t>
  </si>
  <si>
    <t>Medway Maritime (COLN quad)</t>
  </si>
  <si>
    <t>Medway NHS Foundation Trust</t>
  </si>
  <si>
    <t>John Radcliffe (Oxford)20</t>
  </si>
  <si>
    <t>Milton Keynes (COLN quad)</t>
  </si>
  <si>
    <t>John Radcliffe (Oxford)21</t>
  </si>
  <si>
    <t>North Hampshire/Royal Hampshire (COLN quad)</t>
  </si>
  <si>
    <t>Hampshire Hospitals NHS Foundation Trust</t>
  </si>
  <si>
    <t>John Radcliffe (Oxford)22</t>
  </si>
  <si>
    <t>Oxford University Hospitals (COLN quad)</t>
  </si>
  <si>
    <t>John Radcliffe (Oxford)23</t>
  </si>
  <si>
    <t>Pembury (COLN quad)</t>
  </si>
  <si>
    <t>John Radcliffe (Oxford)24</t>
  </si>
  <si>
    <t>Queen Alexandra and St Mary's (COLN quad)</t>
  </si>
  <si>
    <t>Portsmouth Hospitals University NHS Trust</t>
  </si>
  <si>
    <t>John Radcliffe (Oxford)25</t>
  </si>
  <si>
    <t>Royal Berkshire (COLN quad)</t>
  </si>
  <si>
    <t>John Radcliffe (Oxford)26</t>
  </si>
  <si>
    <t>Royal Surrey (COLN quad)</t>
  </si>
  <si>
    <t>Royal Surrey County Hospital NHS Foundation Trust</t>
  </si>
  <si>
    <t>John Radcliffe (Oxford)27</t>
  </si>
  <si>
    <t>Salisbury (COLN quad)</t>
  </si>
  <si>
    <t>Salisbury NHS Foundation Trust</t>
  </si>
  <si>
    <t>John Radcliffe (Oxford)28</t>
  </si>
  <si>
    <t>Southampton (COLN quad)</t>
  </si>
  <si>
    <t>University Hospital Southampton NHS Foundation Trust</t>
  </si>
  <si>
    <t>John Radcliffe (Oxford)29</t>
  </si>
  <si>
    <t>Stoke Mandeville (COLN quad)</t>
  </si>
  <si>
    <t>John Radcliffe (Oxford)30</t>
  </si>
  <si>
    <t>Surrey and Sussex (COLN quad)</t>
  </si>
  <si>
    <t>John Radcliffe (Oxford)31</t>
  </si>
  <si>
    <t>Taunton - Musgrove Park (COLN quad)</t>
  </si>
  <si>
    <t>Somerset NHS Foundation Trust (Somerset)</t>
  </si>
  <si>
    <t>01/04/2023 old change 31/05/2022</t>
  </si>
  <si>
    <t>John Radcliffe (Oxford)32</t>
  </si>
  <si>
    <t>University College London Hospitals (COLN quad)</t>
  </si>
  <si>
    <t>University College London Hospitals NHS Foundation Trust</t>
  </si>
  <si>
    <t>John Radcliffe (Oxford)33</t>
  </si>
  <si>
    <t>Western Sussex - St Richard's (COLN quad)</t>
  </si>
  <si>
    <t>University Hospitals Sussex NHS Foundation Trust (West)</t>
  </si>
  <si>
    <t>John Radcliffe (Oxford)34</t>
  </si>
  <si>
    <t>Western Sussex - Worthing (COLN quad)</t>
  </si>
  <si>
    <t>John Radcliffe (Oxford)35</t>
  </si>
  <si>
    <t>Wexham Park (COLN quad)</t>
  </si>
  <si>
    <t>Frimley Health NHS Foundation Trust (Wexham)</t>
  </si>
  <si>
    <t>John Radcliffe (Oxford)36</t>
  </si>
  <si>
    <t>Yeovil (COLN quad)</t>
  </si>
  <si>
    <t>Somerset NHS Foundation Trust (Yeovil)</t>
  </si>
  <si>
    <t>Kettering1</t>
  </si>
  <si>
    <t>Kettering (combined)</t>
  </si>
  <si>
    <t>Kettering</t>
  </si>
  <si>
    <t>Kettering General Hospital NHS Foundation Trust</t>
  </si>
  <si>
    <t>Kettering2</t>
  </si>
  <si>
    <t>Leicester (combined)</t>
  </si>
  <si>
    <t>University Hospitals of Leicester NHS Trust</t>
  </si>
  <si>
    <t>Kettering3</t>
  </si>
  <si>
    <t>Northampton (combined)</t>
  </si>
  <si>
    <t>Northampton General Hospital NHS Trust</t>
  </si>
  <si>
    <t>Kettering4</t>
  </si>
  <si>
    <t>Swindon - Great Western (combined)</t>
  </si>
  <si>
    <t>Great Western Hospitals NHS Foundation Trust</t>
  </si>
  <si>
    <t>Kettering5</t>
  </si>
  <si>
    <t>Kettering (BKK quad)</t>
  </si>
  <si>
    <t>Kettering6</t>
  </si>
  <si>
    <t>Leicester (BKK quad)</t>
  </si>
  <si>
    <t>Kettering7</t>
  </si>
  <si>
    <t>Northampton (BKK quad)</t>
  </si>
  <si>
    <t>Kettering8</t>
  </si>
  <si>
    <t>Swindon - Great Western (BKK quad)</t>
  </si>
  <si>
    <t>King George (Barking, Havering, Redbridge)1</t>
  </si>
  <si>
    <t>Barts - Newham (KG combined)</t>
  </si>
  <si>
    <t>King George (Barking, Havering, Redbridge)</t>
  </si>
  <si>
    <t>Barts Health NHS Trust (Newham)</t>
  </si>
  <si>
    <t>King George (Barking, Havering, Redbridge)2</t>
  </si>
  <si>
    <t>Barts - Royal London (KG combined)</t>
  </si>
  <si>
    <t>Barts Health NHS Trust (Royal London)</t>
  </si>
  <si>
    <t>King George (Barking, Havering, Redbridge)3</t>
  </si>
  <si>
    <t>Barts - Whipps Cross (KG combined)</t>
  </si>
  <si>
    <t>Barts Health NHS Trust (Whipps Cross)</t>
  </si>
  <si>
    <t>King George (Barking, Havering, Redbridge)4</t>
  </si>
  <si>
    <t>BHRUT (KG KG combined)</t>
  </si>
  <si>
    <t>Barking, Havering and Redbridge University Hospitals NHS Trust</t>
  </si>
  <si>
    <t>King George (Barking, Havering, Redbridge)5</t>
  </si>
  <si>
    <t>East Kent (KG KG combined)</t>
  </si>
  <si>
    <t>East Kent Hospitals University NHS Foundation Trust</t>
  </si>
  <si>
    <t>King George (Barking, Havering, Redbridge)6</t>
  </si>
  <si>
    <t>Epsom (KG KG combined)</t>
  </si>
  <si>
    <t>Epsom and St Helier University Hospitals NHS Trust (Epsom)</t>
  </si>
  <si>
    <t>King George (Barking, Havering, Redbridge)7</t>
  </si>
  <si>
    <t>Homerton (KG KG combined)</t>
  </si>
  <si>
    <t>Homerton Healthcare NHS Foundation Trust</t>
  </si>
  <si>
    <t>King George (Barking, Havering, Redbridge)8</t>
  </si>
  <si>
    <t>North Middlesex (KG KG combined)</t>
  </si>
  <si>
    <t>North Middlesex University Hospital NHS Trust</t>
  </si>
  <si>
    <t>King George (Barking, Havering, Redbridge)9</t>
  </si>
  <si>
    <t>Queen Elizabeth London (KG combined)</t>
  </si>
  <si>
    <t>Lewisham and Greenwich NHS Trust (QEH)</t>
  </si>
  <si>
    <t>King George (Barking, Havering, Redbridge)10</t>
  </si>
  <si>
    <t>St George's (KG KG combined)</t>
  </si>
  <si>
    <t>St George's University Hospitals NHS Foundation Trust</t>
  </si>
  <si>
    <t>King George (Barking, Havering, Redbridge)11</t>
  </si>
  <si>
    <t>St Helier (KG KG combined)</t>
  </si>
  <si>
    <t>Epsom and St Helier University Hospitals NHS Trust (St Helier)</t>
  </si>
  <si>
    <t>King George (Barking, Havering, Redbridge)12</t>
  </si>
  <si>
    <t>University Hospital Lewisham (KG combined)</t>
  </si>
  <si>
    <t>Lewisham and Greenwich NHS Trust (Lewisham)</t>
  </si>
  <si>
    <t>King George (Barking, Havering, Redbridge)13</t>
  </si>
  <si>
    <t>Barts - Newham (BKK quad)</t>
  </si>
  <si>
    <t>King George (Barking, Havering, Redbridge)14</t>
  </si>
  <si>
    <t>Barts - Royal London (BKK quad)</t>
  </si>
  <si>
    <t>King George (Barking, Havering, Redbridge)15</t>
  </si>
  <si>
    <t>Barts - Whipps Cross (BKK quad)</t>
  </si>
  <si>
    <t>King George (Barking, Havering, Redbridge)16</t>
  </si>
  <si>
    <t>Basildon (BKK quad)</t>
  </si>
  <si>
    <t>King George (Barking, Havering, Redbridge)17</t>
  </si>
  <si>
    <t>BHRUT (BKK quad)</t>
  </si>
  <si>
    <t>King George (Barking, Havering, Redbridge)18</t>
  </si>
  <si>
    <t>Colchester (BKK quad)</t>
  </si>
  <si>
    <t>King George (Barking, Havering, Redbridge)19</t>
  </si>
  <si>
    <t>East Kent (BKK quad)</t>
  </si>
  <si>
    <t>King George (Barking, Havering, Redbridge)20</t>
  </si>
  <si>
    <t>Epsom (BKK quad)</t>
  </si>
  <si>
    <t>King George (Barking, Havering, Redbridge)21</t>
  </si>
  <si>
    <t>Guy's and St Thomas' (BKK quad)</t>
  </si>
  <si>
    <t>King George (Barking, Havering, Redbridge)22</t>
  </si>
  <si>
    <t>Homerton (BKK quad)</t>
  </si>
  <si>
    <t>King George (Barking, Havering, Redbridge)23</t>
  </si>
  <si>
    <t>Mid Essex (BKK quad)</t>
  </si>
  <si>
    <t>King George (Barking, Havering, Redbridge)24</t>
  </si>
  <si>
    <t>North Middlesex (BKK quad)</t>
  </si>
  <si>
    <t>King George (Barking, Havering, Redbridge)25</t>
  </si>
  <si>
    <t>Princess Alexandra (BKK quad)</t>
  </si>
  <si>
    <t>King George (Barking, Havering, Redbridge)26</t>
  </si>
  <si>
    <t>Queen Elizabeth London (BKK quad)</t>
  </si>
  <si>
    <t>King George (Barking, Havering, Redbridge)27</t>
  </si>
  <si>
    <t>Southend (BKK quad)</t>
  </si>
  <si>
    <t>King George (Barking, Havering, Redbridge)28</t>
  </si>
  <si>
    <t>St George's (BKK quad)</t>
  </si>
  <si>
    <t>King George (Barking, Havering, Redbridge)29</t>
  </si>
  <si>
    <t>St Helier (BKK quad)</t>
  </si>
  <si>
    <t>King George (Barking, Havering, Redbridge)30</t>
  </si>
  <si>
    <t>University Hospital Lewisham (BKK quad)</t>
  </si>
  <si>
    <t>Kings College1</t>
  </si>
  <si>
    <t>King's College (combined)</t>
  </si>
  <si>
    <t>Kings College</t>
  </si>
  <si>
    <t>Norfolk and Norwich1</t>
  </si>
  <si>
    <t>James Paget (CaNN combined)</t>
  </si>
  <si>
    <t>Norfolk and Norwich</t>
  </si>
  <si>
    <t>Norfolk and Norwich2</t>
  </si>
  <si>
    <t>Norfolk and Norwich (CaNN combined)</t>
  </si>
  <si>
    <t>Norfolk and Norwich3</t>
  </si>
  <si>
    <t>Queen Elizabeth King's Lynn - Norfolk (CaNN combined)</t>
  </si>
  <si>
    <t>Northern General (Sheffield)1</t>
  </si>
  <si>
    <t>Barnsley (combined)</t>
  </si>
  <si>
    <t>Northern General (Sheffield)</t>
  </si>
  <si>
    <t>Barnsley Hospital NHS Foundation Trust</t>
  </si>
  <si>
    <t>Northern General (Sheffield)2</t>
  </si>
  <si>
    <t>Chesterfield (combined)</t>
  </si>
  <si>
    <t>Chesterfield Royal Hospital NHS Foundation Trust</t>
  </si>
  <si>
    <t>Northern General (Sheffield)3</t>
  </si>
  <si>
    <t>Doncaster and Bassetlaw (combined)</t>
  </si>
  <si>
    <t>Doncaster and Bassetlaw Teaching Hospitals NHS Foundation Trust</t>
  </si>
  <si>
    <t>Northern General (Sheffield)4</t>
  </si>
  <si>
    <t>Hull and Castle Hill (combined)</t>
  </si>
  <si>
    <t>Hull University Teaching Hospitals NHS Trust</t>
  </si>
  <si>
    <t>Northern General (Sheffield)5</t>
  </si>
  <si>
    <t>Northern Lincolnshire - Grimsby (combined)</t>
  </si>
  <si>
    <t>Northern Lincolnshire and Goole NHS Foundation Trust</t>
  </si>
  <si>
    <t>Northern General (Sheffield)6</t>
  </si>
  <si>
    <t>Northern Lincolnshire - Scunthorpe (combined)</t>
  </si>
  <si>
    <t>Northern General (Sheffield)7</t>
  </si>
  <si>
    <t>Rotherham (combined)</t>
  </si>
  <si>
    <t>The Rotherham NHS Foundation Trust</t>
  </si>
  <si>
    <t>Northern General (Sheffield)8</t>
  </si>
  <si>
    <t>Sheffield (combined)</t>
  </si>
  <si>
    <t>Sheffield Teaching Hospitals NHS Foundation Trust</t>
  </si>
  <si>
    <t>Northern General (Sheffield)9</t>
  </si>
  <si>
    <t>York - Scarborough (combined)</t>
  </si>
  <si>
    <t>York and Scarborough Teaching Hospitals NHS Foundation Trust</t>
  </si>
  <si>
    <t>Northern General (Sheffield)10</t>
  </si>
  <si>
    <t>York (combined)</t>
  </si>
  <si>
    <t>Nottingham1</t>
  </si>
  <si>
    <t>Burton (combined)</t>
  </si>
  <si>
    <t>Nottingham</t>
  </si>
  <si>
    <t>University Hospitals of Derby and Burton NHS Foundation Trust (Burton)</t>
  </si>
  <si>
    <t>Planned change to Nottingham 01/08/2022</t>
  </si>
  <si>
    <t>Nottingham2</t>
  </si>
  <si>
    <t>Derby (combined)</t>
  </si>
  <si>
    <t>University Hospitals of Derby and Burton NHS Foundation Trust (Derby)</t>
  </si>
  <si>
    <t>Nottingham3</t>
  </si>
  <si>
    <t>Lincolnshire - Lincoln (combined)</t>
  </si>
  <si>
    <t>Nottingham4</t>
  </si>
  <si>
    <t>Lincolnshire - Pilgrim, Grantham and District (combined)</t>
  </si>
  <si>
    <t>Nottingham5</t>
  </si>
  <si>
    <t>Nottingham (combined)</t>
  </si>
  <si>
    <t>Nottingham University Hospitals NHS Trust</t>
  </si>
  <si>
    <t>Nottingham6</t>
  </si>
  <si>
    <t>Sherwood Forest - Kings Mill (combined)</t>
  </si>
  <si>
    <t>Sherwood Forest Hospitals NHS Foundation Trust</t>
  </si>
  <si>
    <t>Nottingham7</t>
  </si>
  <si>
    <t>Burton (BONO quad)</t>
  </si>
  <si>
    <t>BONO</t>
  </si>
  <si>
    <t>BONO quad</t>
  </si>
  <si>
    <t>Nottingham8</t>
  </si>
  <si>
    <t>Derby (BONO quad)</t>
  </si>
  <si>
    <t>Nottingham9</t>
  </si>
  <si>
    <t>Lincolnshire - Lincoln (BONO quad)</t>
  </si>
  <si>
    <t>Nottingham10</t>
  </si>
  <si>
    <t>Lincolnshire - Pilgrim, Grantham and District (BONO quad)</t>
  </si>
  <si>
    <t>Nottingham11</t>
  </si>
  <si>
    <t>Nottingham (BONO quad)</t>
  </si>
  <si>
    <t>Nottingham12</t>
  </si>
  <si>
    <t>Sherwood Forest - Kings Mill (BONO quad)</t>
  </si>
  <si>
    <t>Queen Alexandra (Portsmouth)1</t>
  </si>
  <si>
    <t>Isle of Wight (combined)</t>
  </si>
  <si>
    <t>Queen Alexandra (Portsmouth)</t>
  </si>
  <si>
    <t>Queen Alexandra (Portsmouth)2</t>
  </si>
  <si>
    <t>North Hampshire (combined)</t>
  </si>
  <si>
    <t>Queen Alexandra (Portsmouth)3</t>
  </si>
  <si>
    <t>Queen Alexandra and St Mary's (combined)</t>
  </si>
  <si>
    <t>Queen Alexandra (Portsmouth)4</t>
  </si>
  <si>
    <t>Royal Hampshire (combined)</t>
  </si>
  <si>
    <t>Queen Alexandra (Portsmouth)5</t>
  </si>
  <si>
    <t>Salisbury (combined)</t>
  </si>
  <si>
    <t>Queen Alexandra (Portsmouth)6</t>
  </si>
  <si>
    <t>Southampton (combined)</t>
  </si>
  <si>
    <t>Queen Alexandra (Portsmouth)7</t>
  </si>
  <si>
    <t>Western Sussex - St Richard's (combined)</t>
  </si>
  <si>
    <t>Queen Alexandra (Portsmouth)8</t>
  </si>
  <si>
    <t>Western Sussex - Worthing (combined)</t>
  </si>
  <si>
    <t>Royal Bolton1</t>
  </si>
  <si>
    <t>Blackburn (combined)</t>
  </si>
  <si>
    <t>Royal Bolton</t>
  </si>
  <si>
    <t>East Lancashire Hospitals NHS Trust</t>
  </si>
  <si>
    <t>Royal Bolton2</t>
  </si>
  <si>
    <t>Blackpool (combined)</t>
  </si>
  <si>
    <t>Blackpool Teaching Hospitals NHS Foundation Trust</t>
  </si>
  <si>
    <t>Royal Bolton3</t>
  </si>
  <si>
    <t>Bolton (combined)</t>
  </si>
  <si>
    <t>Bolton NHS Foundation Trust</t>
  </si>
  <si>
    <t>Royal Bolton4</t>
  </si>
  <si>
    <t>Burnley (combined)</t>
  </si>
  <si>
    <t>Royal Bolton5</t>
  </si>
  <si>
    <t>Chester (combined)</t>
  </si>
  <si>
    <t>Countess of Chester Hospital NHS Foundation Trust</t>
  </si>
  <si>
    <t>Royal Bolton6</t>
  </si>
  <si>
    <t>Lancashire - Preston (combined)</t>
  </si>
  <si>
    <t>Lancashire Teaching Hospitals NHS Foundation Trust</t>
  </si>
  <si>
    <t>Royal Bolton7</t>
  </si>
  <si>
    <t>Manchester - North (combined)</t>
  </si>
  <si>
    <t>Manchester University NHS Foundation Trust</t>
  </si>
  <si>
    <t>Royal Bolton8</t>
  </si>
  <si>
    <t>Manchester - St Mary's (combined)</t>
  </si>
  <si>
    <t>Royal Bolton9</t>
  </si>
  <si>
    <t>Manchester - Wythenshawe (combined)</t>
  </si>
  <si>
    <t>Royal Bolton10</t>
  </si>
  <si>
    <t>North Midlands (combined)</t>
  </si>
  <si>
    <t>University Hospitals of North Midlands NHS Trust</t>
  </si>
  <si>
    <t>Royal Bolton11</t>
  </si>
  <si>
    <t>Pennine - Oldham (combined)</t>
  </si>
  <si>
    <t>Northern Care Alliance NHS Foundation Trust</t>
  </si>
  <si>
    <t>Royal Bolton12</t>
  </si>
  <si>
    <t>Pennine - Rochdale (combined)</t>
  </si>
  <si>
    <t>Royal Bolton13</t>
  </si>
  <si>
    <t>Southport and Ormskirk (combined)</t>
  </si>
  <si>
    <t>Mersey and West Lancashire Teaching Hospitals NHS Trust (Southport)</t>
  </si>
  <si>
    <t>Royal Bolton14</t>
  </si>
  <si>
    <t>St Helens and Knowsley - Whiston (combined)</t>
  </si>
  <si>
    <t>Mersey and West Lancashire Teaching Hospitals NHS Trust (St Helens)</t>
  </si>
  <si>
    <t>Royal Bolton15</t>
  </si>
  <si>
    <t>Stockport - Stepping Hill (combined)</t>
  </si>
  <si>
    <t>Stockport NHS Foundation Trust</t>
  </si>
  <si>
    <t>Royal Bolton16</t>
  </si>
  <si>
    <t>Tameside (combined)</t>
  </si>
  <si>
    <t>Tameside and Glossop Integrated Care NHS Foundation Trust</t>
  </si>
  <si>
    <t>Royal Bolton17</t>
  </si>
  <si>
    <t>Warrington (combined)</t>
  </si>
  <si>
    <t>Warrington and Halton Teaching Hospitals NHS Foundation Trust</t>
  </si>
  <si>
    <t>Royal Bolton18</t>
  </si>
  <si>
    <t>Wigan and Leigh (combined)</t>
  </si>
  <si>
    <t>Wrightington, Wigan and Leigh NHS Foundation Trust</t>
  </si>
  <si>
    <t>Royal Bolton19</t>
  </si>
  <si>
    <t>Wirral (combined)</t>
  </si>
  <si>
    <t>Wirral University Teaching Hospital NHS Foundation Trust</t>
  </si>
  <si>
    <t>Royal Bolton20</t>
  </si>
  <si>
    <t>Blackburn (BONO quad)</t>
  </si>
  <si>
    <t>Royal Bolton21</t>
  </si>
  <si>
    <t>Blackpool (BONO quad)</t>
  </si>
  <si>
    <t>Royal Bolton22</t>
  </si>
  <si>
    <t>Bolton (BONO quad)</t>
  </si>
  <si>
    <t>Royal Bolton23</t>
  </si>
  <si>
    <t>Burnley (BONO quad)</t>
  </si>
  <si>
    <t>Royal Bolton24</t>
  </si>
  <si>
    <t>Chester (BONO quad)</t>
  </si>
  <si>
    <t>Royal Bolton25</t>
  </si>
  <si>
    <t>Lancashire - Preston (BONO quad)</t>
  </si>
  <si>
    <t>Royal Bolton26</t>
  </si>
  <si>
    <t>Manchester - North Manchester (BONO quad)</t>
  </si>
  <si>
    <t>Royal Bolton27</t>
  </si>
  <si>
    <t>Manchester - St Mary's (BONO quad)</t>
  </si>
  <si>
    <t>Royal Bolton28</t>
  </si>
  <si>
    <t>Manchester - Wythenshawe (BONO quad)</t>
  </si>
  <si>
    <t>Royal Bolton29</t>
  </si>
  <si>
    <t>North Midlands (BONO quad)</t>
  </si>
  <si>
    <t>Royal Bolton30</t>
  </si>
  <si>
    <t>Pennine - Oldham (BONO quad)</t>
  </si>
  <si>
    <t>Royal Bolton31</t>
  </si>
  <si>
    <t>Pennine - Rochdale (BONO quad)</t>
  </si>
  <si>
    <t>Royal Bolton32</t>
  </si>
  <si>
    <t>Southport and Ormskirk (BONO quad)</t>
  </si>
  <si>
    <t>Royal Bolton33</t>
  </si>
  <si>
    <t>St Helens and Knowsley - Whiston (BONO quad)</t>
  </si>
  <si>
    <t>Royal Bolton34</t>
  </si>
  <si>
    <t>Stockport - Stepping Hill (BONO quad)</t>
  </si>
  <si>
    <t>Royal Bolton35</t>
  </si>
  <si>
    <t>Tameside (BONO quad)</t>
  </si>
  <si>
    <t>Royal Bolton36</t>
  </si>
  <si>
    <t>Warrington (BONO quad)</t>
  </si>
  <si>
    <t>Royal Bolton37</t>
  </si>
  <si>
    <t>Wigan and Leigh (BONO quad)</t>
  </si>
  <si>
    <t>Royal Bolton38</t>
  </si>
  <si>
    <t>Wirral (BONO quad)</t>
  </si>
  <si>
    <t>Royal Devon and Exeter1</t>
  </si>
  <si>
    <t>Bournemouth (combined)</t>
  </si>
  <si>
    <t>Royal Devon and Exeter</t>
  </si>
  <si>
    <t>University Hospitals Dorset NHS Foundation Trust</t>
  </si>
  <si>
    <t>Royal Devon and Exeter2</t>
  </si>
  <si>
    <t>Cornwall (combined)</t>
  </si>
  <si>
    <t>Royal Cornwall Hospitals NHS Trust</t>
  </si>
  <si>
    <t>Royal Devon and Exeter3</t>
  </si>
  <si>
    <t>Devon and Exeter (combined)</t>
  </si>
  <si>
    <t>Royal Devon University Healthcare NHS Foundation Trust (East)</t>
  </si>
  <si>
    <t>Royal Devon and Exeter4</t>
  </si>
  <si>
    <t>Dorset (combined)</t>
  </si>
  <si>
    <t>Dorset County Hospital NHS Foundation Trust</t>
  </si>
  <si>
    <t>Royal Devon and Exeter5</t>
  </si>
  <si>
    <t>North Devon (combined)</t>
  </si>
  <si>
    <t>Royal Devon University Healthcare NHS Foundation Trust (North)</t>
  </si>
  <si>
    <t>Royal Devon and Exeter6</t>
  </si>
  <si>
    <t>Plymouth - Derriford (combined)</t>
  </si>
  <si>
    <t>University Hospitals Plymouth NHS Trust</t>
  </si>
  <si>
    <t>Royal Devon and Exeter7</t>
  </si>
  <si>
    <t>Poole (combined)</t>
  </si>
  <si>
    <t>Royal Devon and Exeter8</t>
  </si>
  <si>
    <t>Royal Surrey (combined)</t>
  </si>
  <si>
    <t>Royal Devon and Exeter9</t>
  </si>
  <si>
    <t>Taunton - Musgrove Park (combined)</t>
  </si>
  <si>
    <t>Royal Devon and Exeter10</t>
  </si>
  <si>
    <t>Torbay (combined)</t>
  </si>
  <si>
    <t>Royal Devon and Exeter11</t>
  </si>
  <si>
    <t>Yeovil (combined)</t>
  </si>
  <si>
    <t>Royal Victoria Infirmary (Newcastle)1</t>
  </si>
  <si>
    <t>Durham and Darlington - Bishop Aukland (combined)</t>
  </si>
  <si>
    <t>Royal Victoria Infirmary (Newcastle)</t>
  </si>
  <si>
    <t>County Durham and Darlington NHS Foundation Trust</t>
  </si>
  <si>
    <t>Royal Victoria Infirmary (Newcastle)2</t>
  </si>
  <si>
    <t>Durham and Darlington - Darlington (combined)</t>
  </si>
  <si>
    <t>Royal Victoria Infirmary (Newcastle)3</t>
  </si>
  <si>
    <t>Durham and Darlington - North Durham (combined)</t>
  </si>
  <si>
    <t>Royal Victoria Infirmary (Newcastle)4</t>
  </si>
  <si>
    <t>Durham and Darlington - Shotley Bridge (combined)</t>
  </si>
  <si>
    <t>Royal Victoria Infirmary (Newcastle)5</t>
  </si>
  <si>
    <t>Gateshead - Queen Elizabeth (combined)</t>
  </si>
  <si>
    <t>Gateshead Health NHS Foundation Trust</t>
  </si>
  <si>
    <t>Royal Victoria Infirmary (Newcastle)6</t>
  </si>
  <si>
    <t>Gloucestershire - Cheltenham (combined)</t>
  </si>
  <si>
    <t>Gloucestershire Hospitals NHS Foundation Trust</t>
  </si>
  <si>
    <t>Royal Victoria Infirmary (Newcastle)7</t>
  </si>
  <si>
    <t>Gloucestershire - Gloucestershire Royal (combined)</t>
  </si>
  <si>
    <t>Royal Victoria Infirmary (Newcastle)8</t>
  </si>
  <si>
    <t>Morecambe Bay - Furness (combined)</t>
  </si>
  <si>
    <t>University Hospitals of Morecambe Bay NHS Foundation Trust</t>
  </si>
  <si>
    <t>Royal Victoria Infirmary (Newcastle)9</t>
  </si>
  <si>
    <t>Morecambe Bay - Royal Lancaster (combined)</t>
  </si>
  <si>
    <t>Royal Victoria Infirmary (Newcastle)10</t>
  </si>
  <si>
    <t>Morecambe Bay - Westmorland (combined)</t>
  </si>
  <si>
    <t>Royal Victoria Infirmary (Newcastle)11</t>
  </si>
  <si>
    <t>Newcastle - RVI (combined)</t>
  </si>
  <si>
    <t>The Newcastle Upon Tyne Hospitals NHS Foundation Trust</t>
  </si>
  <si>
    <t>Royal Victoria Infirmary (Newcastle)12</t>
  </si>
  <si>
    <t>North Cumbria - Cumberland Infirmary (combined)</t>
  </si>
  <si>
    <t>North Cumbria Integrated Care NHS Foundation Trust</t>
  </si>
  <si>
    <t>Royal Victoria Infirmary (Newcastle)13</t>
  </si>
  <si>
    <t>North Cumbria - West Cumberland (combined)</t>
  </si>
  <si>
    <t>Royal Victoria Infirmary (Newcastle)14</t>
  </si>
  <si>
    <t>North Tees - Hartlepool (combined)</t>
  </si>
  <si>
    <t>North Tees and Hartlepool NHS Foundation Trust</t>
  </si>
  <si>
    <t>Royal Victoria Infirmary (Newcastle)15</t>
  </si>
  <si>
    <t>North Tees - Uni Hosp North Tees (combined)</t>
  </si>
  <si>
    <t>Royal Victoria Infirmary (Newcastle)16</t>
  </si>
  <si>
    <t>Northumbria - Berwick (combined)</t>
  </si>
  <si>
    <t>Northumbria Healthcare NHS Foundation Trust</t>
  </si>
  <si>
    <t>Royal Victoria Infirmary (Newcastle)17</t>
  </si>
  <si>
    <t>Northumbria - Hexham (combined)</t>
  </si>
  <si>
    <t>Royal Victoria Infirmary (Newcastle)18</t>
  </si>
  <si>
    <t>Northumbria - Hillcrest (combined)</t>
  </si>
  <si>
    <t>Royal Victoria Infirmary (Newcastle)19</t>
  </si>
  <si>
    <t>Northumbria - North Tyneside (combined)</t>
  </si>
  <si>
    <t>Royal Victoria Infirmary (Newcastle)20</t>
  </si>
  <si>
    <t>Northumbria - Wansbeck (combined)</t>
  </si>
  <si>
    <t>Royal Victoria Infirmary (Newcastle)21</t>
  </si>
  <si>
    <t>South Tees - Friarage (combined)</t>
  </si>
  <si>
    <t>South Tees Hospitals NHS Foundation Trust</t>
  </si>
  <si>
    <t>Royal Victoria Infirmary (Newcastle)22</t>
  </si>
  <si>
    <t>South Tees - James Cook (combined)</t>
  </si>
  <si>
    <t>Royal Victoria Infirmary (Newcastle)23</t>
  </si>
  <si>
    <t>South Tyneside (combined)</t>
  </si>
  <si>
    <t>South Tyneside and Sunderland NHS Foundation Trust</t>
  </si>
  <si>
    <t>Royal Victoria Infirmary (Newcastle)24</t>
  </si>
  <si>
    <t>Sunderland (combined)</t>
  </si>
  <si>
    <t>Royal Victoria Infirmary (Newcastle)25</t>
  </si>
  <si>
    <t>Bath (COLN quad)</t>
  </si>
  <si>
    <t>Royal United Hospitals Bath NHS Foundation Trust</t>
  </si>
  <si>
    <t>Royal Victoria Infirmary (Newcastle)26</t>
  </si>
  <si>
    <t>Bournemouth and Poole (COLN quad)</t>
  </si>
  <si>
    <t>Royal Victoria Infirmary (Newcastle)27</t>
  </si>
  <si>
    <t>Cornwall (COLN quad)</t>
  </si>
  <si>
    <t>Royal Victoria Infirmary (Newcastle)28</t>
  </si>
  <si>
    <t>Devon and Exeter (COLN quad)</t>
  </si>
  <si>
    <t>Royal Victoria Infirmary (Newcastle)29</t>
  </si>
  <si>
    <t>Dorset (COLN quad)</t>
  </si>
  <si>
    <t>Royal Victoria Infirmary (Newcastle)30</t>
  </si>
  <si>
    <t>Durham and Darlington - Bishop Aukland (COLN quad)</t>
  </si>
  <si>
    <t>Royal Victoria Infirmary (Newcastle)31</t>
  </si>
  <si>
    <t>Durham and Darlington - Darlington (COLN quad)</t>
  </si>
  <si>
    <t>Royal Victoria Infirmary (Newcastle)32</t>
  </si>
  <si>
    <t>Durham and Darlington - North Durham (COLN quad)</t>
  </si>
  <si>
    <t>Royal Victoria Infirmary (Newcastle)33</t>
  </si>
  <si>
    <t>Durham and Darlington - Shotley Bridge (COLN quad)</t>
  </si>
  <si>
    <t>Royal Victoria Infirmary (Newcastle)34</t>
  </si>
  <si>
    <t>Gateshead - Queen Elizabeth (COLN quad)</t>
  </si>
  <si>
    <t>Royal Victoria Infirmary (Newcastle)35</t>
  </si>
  <si>
    <t>Gloucestershire - Cheltenham (COLN quad)</t>
  </si>
  <si>
    <t>Royal Victoria Infirmary (Newcastle)36</t>
  </si>
  <si>
    <t>Gloucestershire - Gloucestershire Royal (COLN quad)</t>
  </si>
  <si>
    <t>Royal Victoria Infirmary (Newcastle)37</t>
  </si>
  <si>
    <t>Morecambe Bay - Furness (COLN quad)</t>
  </si>
  <si>
    <t>Royal Victoria Infirmary (Newcastle)38</t>
  </si>
  <si>
    <t>Morecambe Bay - Royal Lancaster (COLN quad)</t>
  </si>
  <si>
    <t>Royal Victoria Infirmary (Newcastle)39</t>
  </si>
  <si>
    <t>Morecambe Bay - Westmorland (COLN quad)</t>
  </si>
  <si>
    <t>Royal Victoria Infirmary (Newcastle)40</t>
  </si>
  <si>
    <t>Newcastle - RVI (COLN quad)</t>
  </si>
  <si>
    <t>Royal Victoria Infirmary (Newcastle)41</t>
  </si>
  <si>
    <t>North Cumbria - Cumberland Infirmary (COLN quad)</t>
  </si>
  <si>
    <t>Royal Victoria Infirmary (Newcastle)42</t>
  </si>
  <si>
    <t>North Cumbria - West Cumberland (COLN quad)</t>
  </si>
  <si>
    <t>Royal Victoria Infirmary (Newcastle)43</t>
  </si>
  <si>
    <t>North Devon (COLN quad)</t>
  </si>
  <si>
    <t>Royal Victoria Infirmary (Newcastle)44</t>
  </si>
  <si>
    <t>North Tees - Hartlepool (COLN quad)</t>
  </si>
  <si>
    <t>Royal Victoria Infirmary (Newcastle)45</t>
  </si>
  <si>
    <t>North Tees - Uni Hosp North Tees (COLN quad)</t>
  </si>
  <si>
    <t>Royal Victoria Infirmary (Newcastle)46</t>
  </si>
  <si>
    <t>Northumbria - Berwick (COLN quad)</t>
  </si>
  <si>
    <t>Royal Victoria Infirmary (Newcastle)47</t>
  </si>
  <si>
    <t>Northumbria - Hexham (COLN quad)</t>
  </si>
  <si>
    <t>Royal Victoria Infirmary (Newcastle)48</t>
  </si>
  <si>
    <t>Northumbria - Hillcrest (COLN quad)</t>
  </si>
  <si>
    <t>Royal Victoria Infirmary (Newcastle)49</t>
  </si>
  <si>
    <t>Northumbria - North Tyneside (COLN quad)</t>
  </si>
  <si>
    <t>Royal Victoria Infirmary (Newcastle)50</t>
  </si>
  <si>
    <t>Northumbria - Wansbeck (COLN quad)</t>
  </si>
  <si>
    <t>Royal Victoria Infirmary (Newcastle)51</t>
  </si>
  <si>
    <t>Plymouth - Derriford (COLN quad)</t>
  </si>
  <si>
    <t>Royal Victoria Infirmary (Newcastle)52</t>
  </si>
  <si>
    <t>South Tees - Friarage (COLN quad)</t>
  </si>
  <si>
    <t>Royal Victoria Infirmary (Newcastle)53</t>
  </si>
  <si>
    <t>South Tees - James Cook (COLN quad)</t>
  </si>
  <si>
    <t>Royal Victoria Infirmary (Newcastle)54</t>
  </si>
  <si>
    <t>South Tyneside (COLN quad)</t>
  </si>
  <si>
    <t>Royal Victoria Infirmary (Newcastle)55</t>
  </si>
  <si>
    <t>Southmead (COLN quad)</t>
  </si>
  <si>
    <t>North Bristol NHS Trust</t>
  </si>
  <si>
    <t>Royal Victoria Infirmary (Newcastle)56</t>
  </si>
  <si>
    <t>St Michael's (COLN quad)</t>
  </si>
  <si>
    <t>University Hospitals Bristol and Weston NHS Foundation Trust</t>
  </si>
  <si>
    <t>Royal Victoria Infirmary (Newcastle)57</t>
  </si>
  <si>
    <t>Sunderland (COLN quad)</t>
  </si>
  <si>
    <t>Southmead (North Bristol)1</t>
  </si>
  <si>
    <t>Bath (combined)</t>
  </si>
  <si>
    <t>Southmead (North Bristol)</t>
  </si>
  <si>
    <t>Southmead (North Bristol)2</t>
  </si>
  <si>
    <t>Southmead (combined)</t>
  </si>
  <si>
    <t>Southmead (North Bristol)3</t>
  </si>
  <si>
    <t>St Michael's (combined)</t>
  </si>
  <si>
    <t>Southmead (North Bristol)4</t>
  </si>
  <si>
    <t>Weston (combined)</t>
  </si>
  <si>
    <t>St James (Leeds)1</t>
  </si>
  <si>
    <t>Airedale (combined)</t>
  </si>
  <si>
    <t>St James (Leeds)</t>
  </si>
  <si>
    <t>Airedale NHS Foundation Trust</t>
  </si>
  <si>
    <t>St James (Leeds)2</t>
  </si>
  <si>
    <t>Bradford (combined)</t>
  </si>
  <si>
    <t>Bradford Teaching Hospitals NHS Foundation Trust</t>
  </si>
  <si>
    <t>St James (Leeds)3</t>
  </si>
  <si>
    <t>Calderdale and Huddersfield (combined)</t>
  </si>
  <si>
    <t>Calderdale and Huddersfield NHS Foundation Trust</t>
  </si>
  <si>
    <t>St James (Leeds)4</t>
  </si>
  <si>
    <t>Harrogate (combined)</t>
  </si>
  <si>
    <t>Harrogate and District NHS Foundation Trust</t>
  </si>
  <si>
    <t>St James (Leeds)5</t>
  </si>
  <si>
    <t>Leeds (combined)</t>
  </si>
  <si>
    <t>Leeds Teaching Hospitals NHS Trust</t>
  </si>
  <si>
    <t>St James (Leeds)6</t>
  </si>
  <si>
    <t>Mid Yorkshire (combined)</t>
  </si>
  <si>
    <t>Mid Yorkshire Teaching NHS Trust</t>
  </si>
  <si>
    <t>St James (Leeds)7</t>
  </si>
  <si>
    <t>Airedale (COLN quad)</t>
  </si>
  <si>
    <t>St James (Leeds)8</t>
  </si>
  <si>
    <t>Bradford (COLN quad)</t>
  </si>
  <si>
    <t>St James (Leeds)9</t>
  </si>
  <si>
    <t>Calderdale and Huddersfield (COLN quad)</t>
  </si>
  <si>
    <t>St James (Leeds)10</t>
  </si>
  <si>
    <t>Harrogate (COLN quad)</t>
  </si>
  <si>
    <t>St James (Leeds)11</t>
  </si>
  <si>
    <t>Leeds (COLN quad)</t>
  </si>
  <si>
    <t>St James (Leeds)12</t>
  </si>
  <si>
    <t>Mid Yorkshire (COLN quad)</t>
  </si>
  <si>
    <t>St James (Leeds)13</t>
  </si>
  <si>
    <t>Barnsley (quad)</t>
  </si>
  <si>
    <t>St James (Leeds)14</t>
  </si>
  <si>
    <t>Chesterfield (quad)</t>
  </si>
  <si>
    <t>St James (Leeds)15</t>
  </si>
  <si>
    <t>Doncaster and Bassetlaw (quad)</t>
  </si>
  <si>
    <t>St James (Leeds)16</t>
  </si>
  <si>
    <t>Hull and Castle Hill (quad)</t>
  </si>
  <si>
    <t>St James (Leeds)17</t>
  </si>
  <si>
    <t>Northern Lincolnshire - Grimsby (quad)</t>
  </si>
  <si>
    <t>St James (Leeds)18</t>
  </si>
  <si>
    <t>Northern Lincolnshire - Scunthorpe (quad)</t>
  </si>
  <si>
    <t>St James (Leeds)19</t>
  </si>
  <si>
    <t>Rotherham (quad)</t>
  </si>
  <si>
    <t>St James (Leeds)20</t>
  </si>
  <si>
    <t>Sheffield (quad)</t>
  </si>
  <si>
    <t>St James (Leeds)21</t>
  </si>
  <si>
    <t>York - Scarborough (quad)</t>
  </si>
  <si>
    <t>St James (Leeds)22</t>
  </si>
  <si>
    <t>York (quad)</t>
  </si>
  <si>
    <t>University College London1</t>
  </si>
  <si>
    <t>Medway Maritime (UCLH/Medway combined)</t>
  </si>
  <si>
    <t>University College London</t>
  </si>
  <si>
    <t>UCLH/Medway</t>
  </si>
  <si>
    <t>UCLH/Medway - Combined</t>
  </si>
  <si>
    <t>University College London2</t>
  </si>
  <si>
    <t>University College London Hospitals (UCLH/Medway combined)</t>
  </si>
  <si>
    <t>University College London3</t>
  </si>
  <si>
    <t>Whittington (UCLH/Medway combined)</t>
  </si>
  <si>
    <t>University Hospital Coventry1</t>
  </si>
  <si>
    <t>Coventry and Warwickshire (combined)</t>
  </si>
  <si>
    <t>University Hospital Coventry</t>
  </si>
  <si>
    <t>University Hospital Coventry2</t>
  </si>
  <si>
    <t>George Eliot (combined)</t>
  </si>
  <si>
    <t>University Hospital Coventry3</t>
  </si>
  <si>
    <t>South Warwickshire (combined)</t>
  </si>
  <si>
    <t>Wexham Park1</t>
  </si>
  <si>
    <t>Wexham Park (KG combined)</t>
  </si>
  <si>
    <t>Wexham Park</t>
  </si>
  <si>
    <t>Lab dropdown (22 total)</t>
  </si>
  <si>
    <t>Type of test combined</t>
  </si>
  <si>
    <t>Type of test quad</t>
  </si>
  <si>
    <t>Additional notes</t>
  </si>
  <si>
    <t>N/A</t>
  </si>
  <si>
    <t>Wolfson/Sheffield</t>
  </si>
  <si>
    <t>Wolfson/Sheffield second trimester network</t>
  </si>
  <si>
    <t>UCLH/Medway combined</t>
  </si>
  <si>
    <t>&lt;- Now reporting on George Eliot and South Warwickshire Quad?</t>
  </si>
  <si>
    <t>Wolfson</t>
  </si>
  <si>
    <t>Networks</t>
  </si>
  <si>
    <t>COLN - Quad</t>
  </si>
  <si>
    <t>Leeds</t>
  </si>
  <si>
    <t>Newcastle</t>
  </si>
  <si>
    <t>Cambridge (Addenbrookes)</t>
  </si>
  <si>
    <t>BONO - Quad</t>
  </si>
  <si>
    <t>Bolton</t>
  </si>
  <si>
    <t>Medway</t>
  </si>
  <si>
    <t>BKK - Quad</t>
  </si>
  <si>
    <t>KG - Combined</t>
  </si>
  <si>
    <t>CaNN - Combined</t>
  </si>
  <si>
    <t>Wolfson/Sheffield second trimester network - Quad</t>
  </si>
  <si>
    <t>Row Labels</t>
  </si>
  <si>
    <t>(blank)</t>
  </si>
  <si>
    <t>Grand Total</t>
  </si>
  <si>
    <t>University Hospital Coventry4</t>
  </si>
  <si>
    <t>University Hospital Coventry5</t>
  </si>
  <si>
    <t>University Hospital Coventry6</t>
  </si>
  <si>
    <t>The Q3 (October to December) 2024 to 2025 submission window is 01 to 31 March</t>
  </si>
  <si>
    <t>13 January 2025</t>
  </si>
  <si>
    <t>KPI</t>
  </si>
  <si>
    <r>
      <t xml:space="preserve">Q3 2024 to 2025: </t>
    </r>
    <r>
      <rPr>
        <sz val="12"/>
        <color rgb="FFFF0000"/>
        <rFont val="Arial"/>
        <family val="2"/>
      </rPr>
      <t>01 October to 31 December 2024</t>
    </r>
  </si>
  <si>
    <t>Request/report location e.g. name of maternity unit/ clinic</t>
  </si>
  <si>
    <t>Kingston and Richmond NHS Foundation Trust</t>
  </si>
  <si>
    <t>United Lincolnshire Teaching Hospitals NHS Trust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</si>
</sst>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4" x14ac:knownFonts="1">
    <font>
      <sz val="10"/>
      <color theme="1"/>
      <name val="Arial"/>
      <family val="2"/>
    </font>
    <font>
      <b/>
      <sz val="11"/>
      <color indexed="8"/>
      <name val="Arial"/>
      <family val="2"/>
    </font>
    <font>
      <b/>
      <sz val="11"/>
      <color theme="1"/>
      <name val="Arial"/>
      <family val="2"/>
    </font>
    <font>
      <sz val="11"/>
      <color indexed="8"/>
      <name val="Arial"/>
      <family val="2"/>
    </font>
    <font>
      <u/>
      <sz val="11"/>
      <color theme="10"/>
      <name val="Calibri"/>
      <family val="2"/>
    </font>
    <font>
      <sz val="11"/>
      <name val="Arial"/>
      <family val="2"/>
    </font>
    <font>
      <b/>
      <sz val="20"/>
      <color theme="0"/>
      <name val="Arial"/>
      <family val="2"/>
    </font>
    <font>
      <sz val="10"/>
      <color theme="1"/>
      <name val="Arial"/>
      <family val="2"/>
    </font>
    <font>
      <sz val="11"/>
      <color theme="1"/>
      <name val="Calibri"/>
      <family val="2"/>
      <scheme val="minor"/>
    </font>
    <font>
      <b/>
      <sz val="10"/>
      <name val="Arial"/>
      <family val="2"/>
    </font>
    <font>
      <sz val="11"/>
      <color indexed="8"/>
      <name val="Calibri"/>
      <family val="2"/>
    </font>
    <font>
      <sz val="10"/>
      <name val="Arial"/>
      <family val="2"/>
    </font>
    <font>
      <u/>
      <sz val="11"/>
      <color rgb="FF0000FF"/>
      <name val="Calibri"/>
      <family val="2"/>
    </font>
    <font>
      <sz val="11"/>
      <color rgb="FF000000"/>
      <name val="Calibri"/>
      <family val="2"/>
    </font>
    <font>
      <b/>
      <i/>
      <sz val="11"/>
      <color indexed="8"/>
      <name val="Arial"/>
      <family val="2"/>
    </font>
    <font>
      <i/>
      <sz val="11"/>
      <color indexed="8"/>
      <name val="Arial"/>
      <family val="2"/>
    </font>
    <font>
      <i/>
      <sz val="10"/>
      <color theme="1"/>
      <name val="Arial"/>
      <family val="2"/>
    </font>
    <font>
      <sz val="11"/>
      <color theme="1"/>
      <name val="Arial"/>
      <family val="2"/>
    </font>
    <font>
      <i/>
      <sz val="11"/>
      <color theme="1"/>
      <name val="Arial"/>
      <family val="2"/>
    </font>
    <font>
      <b/>
      <sz val="10"/>
      <color theme="1"/>
      <name val="Arial"/>
      <family val="2"/>
    </font>
    <font>
      <sz val="10"/>
      <color theme="0"/>
      <name val="Arial"/>
      <family val="2"/>
    </font>
    <font>
      <i/>
      <sz val="12"/>
      <color indexed="8"/>
      <name val="Arial"/>
      <family val="2"/>
    </font>
    <font>
      <sz val="12"/>
      <color theme="1"/>
      <name val="Arial"/>
      <family val="2"/>
    </font>
    <font>
      <sz val="16"/>
      <color rgb="FFFF0000"/>
      <name val="Arial"/>
      <family val="2"/>
    </font>
    <font>
      <sz val="16"/>
      <name val="Arial"/>
      <family val="2"/>
    </font>
    <font>
      <sz val="16"/>
      <color indexed="10"/>
      <name val="Arial"/>
      <family val="2"/>
    </font>
    <font>
      <sz val="14"/>
      <name val="Arial"/>
      <family val="2"/>
    </font>
    <font>
      <sz val="14"/>
      <color indexed="8"/>
      <name val="Arial"/>
      <family val="2"/>
    </font>
    <font>
      <b/>
      <sz val="11"/>
      <name val="Arial"/>
      <family val="2"/>
    </font>
    <font>
      <u/>
      <sz val="11"/>
      <color theme="10"/>
      <name val="Arial"/>
      <family val="2"/>
    </font>
    <font>
      <sz val="12"/>
      <color indexed="8"/>
      <name val="Arial"/>
      <family val="2"/>
    </font>
    <font>
      <b/>
      <sz val="12"/>
      <name val="Arial"/>
      <family val="2"/>
    </font>
    <font>
      <b/>
      <sz val="12"/>
      <color theme="0"/>
      <name val="Arial"/>
      <family val="2"/>
    </font>
    <font>
      <sz val="12"/>
      <name val="Arial"/>
      <family val="2"/>
    </font>
    <font>
      <b/>
      <sz val="12"/>
      <color theme="1"/>
      <name val="Arial"/>
      <family val="2"/>
    </font>
    <font>
      <b/>
      <sz val="16"/>
      <color theme="0"/>
      <name val="Arial"/>
      <family val="2"/>
    </font>
    <font>
      <b/>
      <sz val="12"/>
      <color indexed="8"/>
      <name val="Arial"/>
      <family val="2"/>
    </font>
    <font>
      <b/>
      <sz val="12"/>
      <color indexed="10"/>
      <name val="Arial"/>
      <family val="2"/>
    </font>
    <font>
      <u/>
      <sz val="12"/>
      <color theme="10"/>
      <name val="Arial"/>
      <family val="2"/>
    </font>
    <font>
      <sz val="8"/>
      <name val="Arial"/>
      <family val="2"/>
    </font>
    <font>
      <b/>
      <u/>
      <sz val="18"/>
      <color theme="10"/>
      <name val="Arial"/>
      <family val="2"/>
    </font>
    <font>
      <sz val="12"/>
      <color rgb="FF000000"/>
      <name val="Arial"/>
      <family val="2"/>
    </font>
    <font>
      <sz val="12"/>
      <color rgb="FFFF0000"/>
      <name val="Arial"/>
      <family val="2"/>
    </font>
    <font>
      <b/>
      <sz val="16"/>
      <color rgb="FFFF0000"/>
      <name val="Arial"/>
      <family val="2"/>
    </font>
  </fonts>
  <fills count="19">
    <fill>
      <patternFill patternType="none"/>
    </fill>
    <fill>
      <patternFill patternType="gray125"/>
    </fill>
    <fill>
      <patternFill patternType="solid">
        <fgColor theme="0"/>
        <bgColor indexed="64"/>
      </patternFill>
    </fill>
    <fill>
      <patternFill patternType="solid">
        <fgColor rgb="FF00AE9E"/>
        <bgColor indexed="64"/>
      </patternFill>
    </fill>
    <fill>
      <patternFill patternType="solid">
        <fgColor theme="0" tint="-0.14999847407452621"/>
        <bgColor indexed="64"/>
      </patternFill>
    </fill>
    <fill>
      <patternFill patternType="solid">
        <fgColor rgb="FFFFFF00"/>
        <bgColor rgb="FFFFFF00"/>
      </patternFill>
    </fill>
    <fill>
      <patternFill patternType="solid">
        <fgColor rgb="FF92D050"/>
        <bgColor rgb="FF92D050"/>
      </patternFill>
    </fill>
    <fill>
      <patternFill patternType="solid">
        <fgColor rgb="FFFFC000"/>
        <bgColor rgb="FFFFC000"/>
      </patternFill>
    </fill>
    <fill>
      <patternFill patternType="solid">
        <fgColor rgb="FFDA9694"/>
        <bgColor rgb="FFDA9694"/>
      </patternFill>
    </fill>
    <fill>
      <patternFill patternType="solid">
        <fgColor rgb="FFB8CCE4"/>
        <bgColor rgb="FFB8CCE4"/>
      </patternFill>
    </fill>
    <fill>
      <patternFill patternType="solid">
        <fgColor theme="6" tint="0.59999389629810485"/>
        <bgColor indexed="64"/>
      </patternFill>
    </fill>
    <fill>
      <patternFill patternType="solid">
        <fgColor theme="5" tint="0.59999389629810485"/>
        <bgColor indexed="64"/>
      </patternFill>
    </fill>
    <fill>
      <patternFill patternType="solid">
        <fgColor rgb="FFB4DE86"/>
        <bgColor indexed="64"/>
      </patternFill>
    </fill>
    <fill>
      <patternFill patternType="solid">
        <fgColor rgb="FFF1A5A5"/>
        <bgColor indexed="64"/>
      </patternFill>
    </fill>
    <fill>
      <patternFill patternType="solid">
        <fgColor rgb="FFFFFF00"/>
        <bgColor indexed="64"/>
      </patternFill>
    </fill>
    <fill>
      <patternFill patternType="solid">
        <fgColor theme="2" tint="0.39997558519241921"/>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0000"/>
        <bgColor indexed="64"/>
      </patternFill>
    </fill>
  </fills>
  <borders count="36">
    <border>
      <left/>
      <right/>
      <top/>
      <bottom/>
      <diagonal/>
    </border>
    <border>
      <left style="thin">
        <color indexed="9"/>
      </left>
      <right style="thin">
        <color indexed="9"/>
      </right>
      <top style="thin">
        <color indexed="9"/>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left>
      <right style="thin">
        <color theme="0"/>
      </right>
      <top style="thin">
        <color theme="0"/>
      </top>
      <bottom/>
      <diagonal/>
    </border>
    <border>
      <left style="thin">
        <color theme="0"/>
      </left>
      <right/>
      <top/>
      <bottom style="thin">
        <color theme="0"/>
      </bottom>
      <diagonal/>
    </border>
    <border>
      <left style="thin">
        <color theme="0"/>
      </left>
      <right/>
      <top style="thin">
        <color indexed="9"/>
      </top>
      <bottom/>
      <diagonal/>
    </border>
    <border>
      <left/>
      <right/>
      <top style="thin">
        <color indexed="9"/>
      </top>
      <bottom/>
      <diagonal/>
    </border>
    <border>
      <left style="thin">
        <color indexed="9"/>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left>
      <right style="thin">
        <color theme="0"/>
      </right>
      <top style="thin">
        <color theme="0"/>
      </top>
      <bottom style="thin">
        <color theme="0"/>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bottom style="thin">
        <color theme="0"/>
      </bottom>
      <diagonal/>
    </border>
    <border>
      <left/>
      <right style="thin">
        <color theme="0"/>
      </right>
      <top/>
      <bottom style="thin">
        <color theme="0"/>
      </bottom>
      <diagonal/>
    </border>
    <border>
      <left/>
      <right/>
      <top style="thin">
        <color theme="0"/>
      </top>
      <bottom/>
      <diagonal/>
    </border>
    <border>
      <left/>
      <right style="thin">
        <color theme="0"/>
      </right>
      <top style="thin">
        <color theme="0"/>
      </top>
      <bottom/>
      <diagonal/>
    </border>
    <border>
      <left style="thin">
        <color theme="0"/>
      </left>
      <right/>
      <top style="thin">
        <color theme="0"/>
      </top>
      <bottom/>
      <diagonal/>
    </border>
    <border>
      <left style="thin">
        <color theme="0"/>
      </left>
      <right style="thin">
        <color theme="0"/>
      </right>
      <top/>
      <bottom style="thin">
        <color theme="0" tint="-0.249977111117893"/>
      </bottom>
      <diagonal/>
    </border>
    <border>
      <left style="thin">
        <color indexed="9"/>
      </left>
      <right style="thin">
        <color indexed="9"/>
      </right>
      <top/>
      <bottom style="thin">
        <color theme="0"/>
      </bottom>
      <diagonal/>
    </border>
    <border>
      <left style="thin">
        <color indexed="9"/>
      </left>
      <right/>
      <top/>
      <bottom style="thin">
        <color theme="0"/>
      </bottom>
      <diagonal/>
    </border>
    <border>
      <left style="thin">
        <color theme="0"/>
      </left>
      <right/>
      <top style="thin">
        <color theme="0"/>
      </top>
      <bottom style="thin">
        <color indexed="9"/>
      </bottom>
      <diagonal/>
    </border>
    <border>
      <left/>
      <right/>
      <top style="thin">
        <color theme="0"/>
      </top>
      <bottom style="thin">
        <color indexed="9"/>
      </bottom>
      <diagonal/>
    </border>
    <border>
      <left/>
      <right/>
      <top style="thin">
        <color theme="0"/>
      </top>
      <bottom style="thin">
        <color theme="0"/>
      </bottom>
      <diagonal/>
    </border>
    <border>
      <left style="thin">
        <color theme="0"/>
      </left>
      <right/>
      <top/>
      <bottom style="thin">
        <color theme="0" tint="-0.249977111117893"/>
      </bottom>
      <diagonal/>
    </border>
    <border>
      <left/>
      <right/>
      <top style="thin">
        <color theme="0"/>
      </top>
      <bottom style="thin">
        <color theme="0" tint="-0.249977111117893"/>
      </bottom>
      <diagonal/>
    </border>
    <border>
      <left/>
      <right style="thin">
        <color indexed="9"/>
      </right>
      <top style="thin">
        <color theme="0"/>
      </top>
      <bottom style="thin">
        <color indexed="9"/>
      </bottom>
      <diagonal/>
    </border>
    <border>
      <left style="thin">
        <color theme="0"/>
      </left>
      <right/>
      <top style="thin">
        <color theme="0"/>
      </top>
      <bottom style="thin">
        <color theme="0" tint="-0.249977111117893"/>
      </bottom>
      <diagonal/>
    </border>
    <border>
      <left/>
      <right style="thin">
        <color theme="0"/>
      </right>
      <top style="thin">
        <color theme="0"/>
      </top>
      <bottom style="thin">
        <color theme="0" tint="-0.249977111117893"/>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s>
  <cellStyleXfs count="14">
    <xf numFmtId="0" fontId="0" fillId="0" borderId="0"/>
    <xf numFmtId="0" fontId="4" fillId="0" borderId="0" applyNumberFormat="0" applyFill="0" applyBorder="0" applyAlignment="0" applyProtection="0">
      <alignment vertical="top"/>
      <protection locked="0"/>
    </xf>
    <xf numFmtId="0" fontId="8" fillId="0" borderId="0"/>
    <xf numFmtId="0" fontId="10" fillId="5" borderId="0" applyNumberFormat="0" applyFont="0" applyBorder="0" applyAlignment="0" applyProtection="0"/>
    <xf numFmtId="0" fontId="10" fillId="6" borderId="0" applyNumberFormat="0" applyFont="0" applyBorder="0" applyAlignment="0" applyProtection="0"/>
    <xf numFmtId="0" fontId="10" fillId="7" borderId="0" applyNumberFormat="0" applyFont="0" applyBorder="0" applyAlignment="0" applyProtection="0"/>
    <xf numFmtId="0" fontId="10" fillId="8" borderId="0" applyNumberFormat="0" applyFont="0" applyBorder="0" applyAlignment="0" applyProtection="0"/>
    <xf numFmtId="0" fontId="10" fillId="9" borderId="0" applyNumberFormat="0" applyFont="0" applyBorder="0" applyAlignment="0" applyProtection="0"/>
    <xf numFmtId="0" fontId="11" fillId="0" borderId="0" applyFill="0" applyProtection="0"/>
    <xf numFmtId="0" fontId="12" fillId="0" borderId="0" applyNumberFormat="0" applyFill="0" applyBorder="0" applyAlignment="0" applyProtection="0"/>
    <xf numFmtId="0" fontId="8" fillId="0" borderId="0"/>
    <xf numFmtId="0" fontId="13" fillId="0" borderId="0"/>
    <xf numFmtId="9" fontId="8" fillId="0" borderId="0" applyFont="0" applyFill="0" applyBorder="0" applyAlignment="0" applyProtection="0"/>
    <xf numFmtId="0" fontId="7" fillId="0" borderId="0"/>
  </cellStyleXfs>
  <cellXfs count="183">
    <xf numFmtId="0" fontId="0" fillId="0" borderId="0" xfId="0"/>
    <xf numFmtId="0" fontId="0" fillId="2" borderId="0" xfId="0" applyFill="1"/>
    <xf numFmtId="0" fontId="15" fillId="11" borderId="13" xfId="0" applyFont="1" applyFill="1" applyBorder="1" applyAlignment="1">
      <alignment horizontal="center" vertical="center" wrapText="1"/>
    </xf>
    <xf numFmtId="0" fontId="1" fillId="2" borderId="8" xfId="0" applyFont="1" applyFill="1" applyBorder="1" applyAlignment="1" applyProtection="1">
      <alignment horizontal="center" vertical="center" wrapText="1"/>
      <protection locked="0"/>
    </xf>
    <xf numFmtId="0" fontId="19" fillId="0" borderId="0" xfId="0" applyFont="1" applyAlignment="1">
      <alignment horizontal="left" indent="1"/>
    </xf>
    <xf numFmtId="0" fontId="7" fillId="0" borderId="0" xfId="0" applyFont="1"/>
    <xf numFmtId="0" fontId="19" fillId="0" borderId="0" xfId="0" applyFont="1"/>
    <xf numFmtId="0" fontId="15" fillId="12" borderId="13" xfId="0" applyFont="1" applyFill="1" applyBorder="1" applyAlignment="1">
      <alignment horizontal="center" vertical="center" wrapText="1"/>
    </xf>
    <xf numFmtId="164" fontId="18" fillId="12" borderId="13" xfId="0" applyNumberFormat="1" applyFont="1" applyFill="1" applyBorder="1" applyAlignment="1">
      <alignment horizontal="center" vertical="center"/>
    </xf>
    <xf numFmtId="0" fontId="15" fillId="13" borderId="13" xfId="0" applyFont="1" applyFill="1" applyBorder="1" applyAlignment="1">
      <alignment horizontal="center" vertical="center" wrapText="1"/>
    </xf>
    <xf numFmtId="164" fontId="18" fillId="13" borderId="13" xfId="0" applyNumberFormat="1" applyFont="1" applyFill="1" applyBorder="1" applyAlignment="1">
      <alignment horizontal="center" vertical="center"/>
    </xf>
    <xf numFmtId="0" fontId="7" fillId="0" borderId="0" xfId="2" applyFont="1" applyAlignment="1">
      <alignment horizontal="left" indent="1"/>
    </xf>
    <xf numFmtId="0" fontId="7" fillId="0" borderId="0" xfId="0" applyFont="1" applyAlignment="1">
      <alignment horizontal="left" indent="1"/>
    </xf>
    <xf numFmtId="0" fontId="0" fillId="0" borderId="0" xfId="0" applyAlignment="1">
      <alignment horizontal="left" indent="1"/>
    </xf>
    <xf numFmtId="0" fontId="19" fillId="10" borderId="0" xfId="0" applyFont="1" applyFill="1"/>
    <xf numFmtId="0" fontId="19" fillId="10" borderId="0" xfId="0" applyFont="1" applyFill="1" applyAlignment="1">
      <alignment horizontal="left" indent="1"/>
    </xf>
    <xf numFmtId="0" fontId="0" fillId="10" borderId="0" xfId="0" applyFill="1"/>
    <xf numFmtId="0" fontId="7" fillId="10" borderId="0" xfId="2" applyFont="1" applyFill="1" applyAlignment="1">
      <alignment horizontal="left" indent="1"/>
    </xf>
    <xf numFmtId="0" fontId="11" fillId="10" borderId="0" xfId="10" applyFont="1" applyFill="1" applyAlignment="1">
      <alignment horizontal="left" indent="1"/>
    </xf>
    <xf numFmtId="0" fontId="7" fillId="10" borderId="0" xfId="0" applyFont="1" applyFill="1" applyAlignment="1">
      <alignment horizontal="left" indent="1"/>
    </xf>
    <xf numFmtId="0" fontId="7" fillId="10" borderId="0" xfId="0" applyFont="1" applyFill="1"/>
    <xf numFmtId="0" fontId="3" fillId="2" borderId="0" xfId="0" applyFont="1" applyFill="1"/>
    <xf numFmtId="0" fontId="6" fillId="2" borderId="0" xfId="0" applyFont="1" applyFill="1" applyAlignment="1">
      <alignment horizontal="center" vertical="center"/>
    </xf>
    <xf numFmtId="0" fontId="28" fillId="2" borderId="0" xfId="0" applyFont="1" applyFill="1" applyAlignment="1">
      <alignment horizontal="left" vertical="center" wrapText="1" indent="1"/>
    </xf>
    <xf numFmtId="0" fontId="29" fillId="0" borderId="0" xfId="1" applyFont="1" applyFill="1" applyBorder="1" applyAlignment="1" applyProtection="1">
      <alignment horizontal="left" vertical="center" indent="1"/>
    </xf>
    <xf numFmtId="49" fontId="5" fillId="2" borderId="0" xfId="0" applyNumberFormat="1" applyFont="1" applyFill="1" applyAlignment="1">
      <alignment horizontal="right"/>
    </xf>
    <xf numFmtId="0" fontId="9" fillId="2" borderId="0" xfId="0" applyFont="1" applyFill="1" applyAlignment="1">
      <alignment horizontal="left" vertical="center" indent="1"/>
    </xf>
    <xf numFmtId="0" fontId="11" fillId="2" borderId="0" xfId="0" applyFont="1" applyFill="1" applyAlignment="1">
      <alignment horizontal="left" indent="1"/>
    </xf>
    <xf numFmtId="0" fontId="11" fillId="2" borderId="0" xfId="0" applyFont="1" applyFill="1" applyAlignment="1">
      <alignment horizontal="left" vertical="center" indent="1"/>
    </xf>
    <xf numFmtId="0" fontId="9" fillId="2" borderId="0" xfId="0" applyFont="1" applyFill="1" applyAlignment="1">
      <alignment horizontal="left" indent="1"/>
    </xf>
    <xf numFmtId="0" fontId="32" fillId="2" borderId="0" xfId="0" applyFont="1" applyFill="1" applyAlignment="1">
      <alignment horizontal="center" vertical="center"/>
    </xf>
    <xf numFmtId="0" fontId="30" fillId="2" borderId="0" xfId="0" applyFont="1" applyFill="1" applyAlignment="1">
      <alignment vertical="center"/>
    </xf>
    <xf numFmtId="0" fontId="31" fillId="2" borderId="0" xfId="0" applyFont="1" applyFill="1" applyAlignment="1">
      <alignment horizontal="left" vertical="center" indent="2"/>
    </xf>
    <xf numFmtId="0" fontId="22" fillId="2" borderId="0" xfId="0" applyFont="1" applyFill="1" applyAlignment="1">
      <alignment horizontal="left" indent="2"/>
    </xf>
    <xf numFmtId="0" fontId="30" fillId="2" borderId="0" xfId="0" applyFont="1" applyFill="1" applyAlignment="1">
      <alignment vertical="center" wrapText="1"/>
    </xf>
    <xf numFmtId="0" fontId="22" fillId="2" borderId="0" xfId="0" applyFont="1" applyFill="1" applyAlignment="1">
      <alignment horizontal="center"/>
    </xf>
    <xf numFmtId="0" fontId="22" fillId="2" borderId="0" xfId="0" applyFont="1" applyFill="1"/>
    <xf numFmtId="0" fontId="30" fillId="2" borderId="0" xfId="0" applyFont="1" applyFill="1" applyAlignment="1">
      <alignment horizontal="left" vertical="center" wrapText="1" indent="1"/>
    </xf>
    <xf numFmtId="0" fontId="33" fillId="2" borderId="0" xfId="0" applyFont="1" applyFill="1" applyAlignment="1">
      <alignment horizontal="left" vertical="center" indent="1"/>
    </xf>
    <xf numFmtId="0" fontId="34" fillId="2" borderId="0" xfId="0" applyFont="1" applyFill="1" applyAlignment="1">
      <alignment horizontal="left" indent="2"/>
    </xf>
    <xf numFmtId="0" fontId="0" fillId="2" borderId="0" xfId="0" applyFill="1" applyAlignment="1">
      <alignment horizontal="left" indent="2"/>
    </xf>
    <xf numFmtId="164" fontId="22" fillId="2" borderId="4" xfId="0" applyNumberFormat="1" applyFont="1" applyFill="1" applyBorder="1" applyAlignment="1">
      <alignment horizontal="center" vertical="center"/>
    </xf>
    <xf numFmtId="0" fontId="3" fillId="4" borderId="1" xfId="0" applyFont="1" applyFill="1" applyBorder="1" applyAlignment="1" applyProtection="1">
      <alignment horizontal="left" vertical="center" wrapText="1" indent="1"/>
      <protection locked="0"/>
    </xf>
    <xf numFmtId="0" fontId="21" fillId="12" borderId="13" xfId="0" applyFont="1" applyFill="1" applyBorder="1" applyAlignment="1" applyProtection="1">
      <alignment horizontal="center" vertical="center" wrapText="1"/>
      <protection locked="0"/>
    </xf>
    <xf numFmtId="0" fontId="21" fillId="13" borderId="13" xfId="0" applyFont="1" applyFill="1" applyBorder="1" applyAlignment="1" applyProtection="1">
      <alignment horizontal="center" vertical="center" wrapText="1"/>
      <protection locked="0"/>
    </xf>
    <xf numFmtId="0" fontId="0" fillId="10" borderId="0" xfId="0" applyFill="1" applyAlignment="1">
      <alignment horizontal="left" indent="1"/>
    </xf>
    <xf numFmtId="0" fontId="2" fillId="4" borderId="10" xfId="0" applyFont="1" applyFill="1" applyBorder="1" applyAlignment="1" applyProtection="1">
      <alignment horizontal="left" vertical="center" wrapText="1" indent="1"/>
      <protection locked="0"/>
    </xf>
    <xf numFmtId="0" fontId="2" fillId="4" borderId="10" xfId="1" applyFont="1" applyFill="1" applyBorder="1" applyAlignment="1" applyProtection="1">
      <alignment horizontal="left" vertical="center" wrapText="1" indent="1"/>
      <protection locked="0"/>
    </xf>
    <xf numFmtId="0" fontId="15" fillId="0" borderId="13" xfId="0" applyFont="1" applyBorder="1" applyAlignment="1">
      <alignment horizontal="center" vertical="center" wrapText="1"/>
    </xf>
    <xf numFmtId="164" fontId="22" fillId="0" borderId="15" xfId="0" applyNumberFormat="1" applyFont="1" applyBorder="1" applyAlignment="1">
      <alignment horizontal="center" vertical="center"/>
    </xf>
    <xf numFmtId="0" fontId="0" fillId="0" borderId="0" xfId="2" applyFont="1" applyAlignment="1">
      <alignment horizontal="left" indent="1"/>
    </xf>
    <xf numFmtId="0" fontId="0" fillId="10" borderId="0" xfId="2" applyFont="1" applyFill="1" applyAlignment="1">
      <alignment horizontal="left" indent="1"/>
    </xf>
    <xf numFmtId="0" fontId="19" fillId="0" borderId="0" xfId="0" applyFont="1" applyAlignment="1">
      <alignment horizontal="center"/>
    </xf>
    <xf numFmtId="0" fontId="0" fillId="0" borderId="0" xfId="0" applyAlignment="1">
      <alignment horizontal="center"/>
    </xf>
    <xf numFmtId="0" fontId="0" fillId="0" borderId="0" xfId="0" pivotButton="1"/>
    <xf numFmtId="0" fontId="0" fillId="0" borderId="0" xfId="0" applyAlignment="1">
      <alignment horizontal="left"/>
    </xf>
    <xf numFmtId="0" fontId="0" fillId="2" borderId="0" xfId="0" applyFill="1" applyProtection="1">
      <protection locked="0"/>
    </xf>
    <xf numFmtId="0" fontId="6" fillId="2" borderId="0" xfId="0" applyFont="1" applyFill="1" applyAlignment="1" applyProtection="1">
      <alignment vertical="center" wrapText="1"/>
      <protection locked="0"/>
    </xf>
    <xf numFmtId="0" fontId="16" fillId="12" borderId="13" xfId="0" applyFont="1" applyFill="1" applyBorder="1" applyAlignment="1" applyProtection="1">
      <alignment horizontal="center" vertical="center"/>
      <protection locked="0"/>
    </xf>
    <xf numFmtId="0" fontId="15" fillId="13" borderId="13" xfId="0" applyFont="1" applyFill="1" applyBorder="1" applyAlignment="1" applyProtection="1">
      <alignment horizontal="center" vertical="center" wrapText="1"/>
      <protection locked="0"/>
    </xf>
    <xf numFmtId="0" fontId="22" fillId="0" borderId="14" xfId="0" applyFont="1" applyBorder="1" applyAlignment="1" applyProtection="1">
      <alignment horizontal="center" vertical="center"/>
      <protection locked="0"/>
    </xf>
    <xf numFmtId="0" fontId="22" fillId="0" borderId="15" xfId="0" applyFont="1" applyBorder="1" applyAlignment="1" applyProtection="1">
      <alignment horizontal="center" vertical="center"/>
      <protection locked="0"/>
    </xf>
    <xf numFmtId="0" fontId="30" fillId="0" borderId="15" xfId="0" applyFont="1" applyBorder="1" applyAlignment="1" applyProtection="1">
      <alignment horizontal="center" vertical="center" wrapText="1"/>
      <protection locked="0"/>
    </xf>
    <xf numFmtId="0" fontId="0" fillId="0" borderId="0" xfId="0" applyProtection="1">
      <protection locked="0"/>
    </xf>
    <xf numFmtId="0" fontId="20" fillId="2" borderId="0" xfId="0" applyFont="1" applyFill="1" applyAlignment="1" applyProtection="1">
      <alignment vertical="center"/>
      <protection locked="0"/>
    </xf>
    <xf numFmtId="0" fontId="22" fillId="2" borderId="12" xfId="0" applyFont="1" applyFill="1" applyBorder="1" applyAlignment="1" applyProtection="1">
      <alignment horizontal="center" vertical="center"/>
      <protection locked="0"/>
    </xf>
    <xf numFmtId="0" fontId="22" fillId="2" borderId="4" xfId="0" applyFont="1" applyFill="1" applyBorder="1" applyAlignment="1" applyProtection="1">
      <alignment horizontal="center" vertical="center"/>
      <protection locked="0"/>
    </xf>
    <xf numFmtId="0" fontId="30" fillId="2" borderId="15" xfId="0" applyFont="1" applyFill="1" applyBorder="1" applyAlignment="1" applyProtection="1">
      <alignment horizontal="center" vertical="center" wrapText="1"/>
      <protection locked="0"/>
    </xf>
    <xf numFmtId="0" fontId="20" fillId="0" borderId="0" xfId="0" applyFont="1" applyAlignment="1">
      <alignment vertical="center"/>
    </xf>
    <xf numFmtId="0" fontId="20" fillId="2" borderId="0" xfId="0" applyFont="1" applyFill="1" applyAlignment="1">
      <alignment vertical="center"/>
    </xf>
    <xf numFmtId="0" fontId="5" fillId="2" borderId="0" xfId="0" applyFont="1" applyFill="1" applyAlignment="1" applyProtection="1">
      <alignment vertical="center" wrapText="1"/>
      <protection locked="0"/>
    </xf>
    <xf numFmtId="0" fontId="30" fillId="2" borderId="4" xfId="0" applyFont="1" applyFill="1" applyBorder="1" applyAlignment="1" applyProtection="1">
      <alignment horizontal="center" vertical="center" wrapText="1"/>
      <protection locked="0"/>
    </xf>
    <xf numFmtId="0" fontId="22" fillId="2" borderId="4" xfId="0" applyFont="1" applyFill="1" applyBorder="1" applyAlignment="1" applyProtection="1">
      <alignment vertical="center"/>
      <protection locked="0"/>
    </xf>
    <xf numFmtId="0" fontId="0" fillId="14" borderId="0" xfId="0" applyFill="1"/>
    <xf numFmtId="0" fontId="0" fillId="14" borderId="0" xfId="0" applyFill="1" applyAlignment="1">
      <alignment horizontal="left" indent="1"/>
    </xf>
    <xf numFmtId="0" fontId="17" fillId="4" borderId="5" xfId="0" applyFont="1" applyFill="1" applyBorder="1" applyAlignment="1">
      <alignment horizontal="center" vertical="center" wrapText="1"/>
    </xf>
    <xf numFmtId="0" fontId="17" fillId="4" borderId="19"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22" fillId="2" borderId="0" xfId="0" applyFont="1" applyFill="1" applyAlignment="1">
      <alignment horizontal="left" vertical="center" wrapText="1" indent="2"/>
    </xf>
    <xf numFmtId="0" fontId="22" fillId="2" borderId="0" xfId="0" applyFont="1" applyFill="1" applyAlignment="1">
      <alignment horizontal="left" vertical="center" indent="2"/>
    </xf>
    <xf numFmtId="0" fontId="40" fillId="2" borderId="0" xfId="1" applyFont="1" applyFill="1" applyBorder="1" applyAlignment="1" applyProtection="1">
      <alignment horizontal="left" vertical="center" indent="1"/>
    </xf>
    <xf numFmtId="0" fontId="34" fillId="2" borderId="0" xfId="0" applyFont="1" applyFill="1" applyAlignment="1">
      <alignment horizontal="left" vertical="center" indent="2"/>
    </xf>
    <xf numFmtId="14" fontId="0" fillId="0" borderId="0" xfId="0" applyNumberFormat="1"/>
    <xf numFmtId="0" fontId="0" fillId="15" borderId="0" xfId="0" applyFill="1"/>
    <xf numFmtId="0" fontId="0" fillId="16" borderId="0" xfId="0" applyFill="1"/>
    <xf numFmtId="0" fontId="0" fillId="16" borderId="0" xfId="0" applyFill="1" applyAlignment="1">
      <alignment horizontal="center"/>
    </xf>
    <xf numFmtId="0" fontId="0" fillId="16" borderId="0" xfId="0" applyFill="1" applyAlignment="1">
      <alignment horizontal="left" indent="1"/>
    </xf>
    <xf numFmtId="0" fontId="7" fillId="16" borderId="0" xfId="0" applyFont="1" applyFill="1" applyAlignment="1">
      <alignment horizontal="left" indent="1"/>
    </xf>
    <xf numFmtId="0" fontId="0" fillId="14" borderId="0" xfId="0" applyFill="1" applyAlignment="1">
      <alignment horizontal="center"/>
    </xf>
    <xf numFmtId="0" fontId="38" fillId="2" borderId="0" xfId="1" applyFont="1" applyFill="1" applyBorder="1" applyAlignment="1" applyProtection="1">
      <alignment horizontal="left" vertical="center" indent="1"/>
    </xf>
    <xf numFmtId="0" fontId="43" fillId="2" borderId="0" xfId="1" quotePrefix="1" applyFont="1" applyFill="1" applyAlignment="1" applyProtection="1">
      <alignment vertical="center"/>
    </xf>
    <xf numFmtId="0" fontId="0" fillId="18" borderId="0" xfId="0" applyFill="1"/>
    <xf numFmtId="0" fontId="7" fillId="18" borderId="0" xfId="0" applyFont="1" applyFill="1" applyAlignment="1">
      <alignment horizontal="left" indent="1"/>
    </xf>
    <xf numFmtId="0" fontId="0" fillId="18" borderId="0" xfId="0" applyFill="1" applyAlignment="1">
      <alignment horizontal="center"/>
    </xf>
    <xf numFmtId="0" fontId="0" fillId="18" borderId="0" xfId="0" applyFill="1" applyAlignment="1">
      <alignment horizontal="left" indent="1"/>
    </xf>
    <xf numFmtId="0" fontId="11" fillId="18" borderId="0" xfId="10" applyFont="1" applyFill="1" applyAlignment="1">
      <alignment horizontal="left" indent="1"/>
    </xf>
    <xf numFmtId="0" fontId="0" fillId="0" borderId="35" xfId="0" applyBorder="1" applyAlignment="1">
      <alignment horizontal="center" vertical="center"/>
    </xf>
    <xf numFmtId="0" fontId="19" fillId="17" borderId="35" xfId="0" applyFont="1" applyFill="1" applyBorder="1" applyAlignment="1">
      <alignment horizontal="center" vertical="top"/>
    </xf>
    <xf numFmtId="0" fontId="0" fillId="0" borderId="35" xfId="0" applyBorder="1" applyAlignment="1">
      <alignment horizontal="left" vertical="center"/>
    </xf>
    <xf numFmtId="0" fontId="20" fillId="2" borderId="0" xfId="0" applyFont="1" applyFill="1"/>
    <xf numFmtId="0" fontId="22" fillId="2" borderId="0" xfId="0" applyFont="1" applyFill="1" applyAlignment="1">
      <alignment horizontal="left" vertical="center" wrapText="1" indent="2"/>
    </xf>
    <xf numFmtId="0" fontId="31" fillId="2" borderId="0" xfId="0" applyFont="1" applyFill="1" applyAlignment="1">
      <alignment horizontal="right" vertical="center" wrapText="1" indent="1"/>
    </xf>
    <xf numFmtId="0" fontId="6" fillId="3" borderId="32" xfId="0" applyFont="1" applyFill="1" applyBorder="1" applyAlignment="1">
      <alignment horizontal="center" vertical="center"/>
    </xf>
    <xf numFmtId="0" fontId="6" fillId="3" borderId="33" xfId="0" applyFont="1" applyFill="1" applyBorder="1" applyAlignment="1">
      <alignment horizontal="center" vertical="center"/>
    </xf>
    <xf numFmtId="0" fontId="6" fillId="3" borderId="34" xfId="0" applyFont="1" applyFill="1" applyBorder="1" applyAlignment="1">
      <alignment horizontal="center" vertical="center"/>
    </xf>
    <xf numFmtId="0" fontId="37" fillId="2" borderId="0" xfId="0" applyFont="1" applyFill="1" applyAlignment="1">
      <alignment horizontal="center" vertical="center" wrapText="1"/>
    </xf>
    <xf numFmtId="0" fontId="6" fillId="3" borderId="32" xfId="0" applyFont="1" applyFill="1" applyBorder="1" applyAlignment="1">
      <alignment horizontal="center" vertical="center" wrapText="1"/>
    </xf>
    <xf numFmtId="0" fontId="6" fillId="3" borderId="33" xfId="0" applyFont="1" applyFill="1" applyBorder="1" applyAlignment="1">
      <alignment horizontal="center" vertical="center" wrapText="1"/>
    </xf>
    <xf numFmtId="0" fontId="6" fillId="3" borderId="34" xfId="0" applyFont="1" applyFill="1" applyBorder="1" applyAlignment="1">
      <alignment horizontal="center" vertical="center" wrapText="1"/>
    </xf>
    <xf numFmtId="0" fontId="23" fillId="2" borderId="0" xfId="0" applyFont="1" applyFill="1" applyAlignment="1">
      <alignment horizontal="center" vertical="center" wrapText="1"/>
    </xf>
    <xf numFmtId="0" fontId="26" fillId="0" borderId="0" xfId="0" applyFont="1" applyAlignment="1">
      <alignment horizontal="center" vertical="center" wrapText="1"/>
    </xf>
    <xf numFmtId="0" fontId="27" fillId="2" borderId="0" xfId="0" applyFont="1" applyFill="1" applyAlignment="1">
      <alignment horizontal="center" vertical="center" wrapText="1"/>
    </xf>
    <xf numFmtId="0" fontId="3" fillId="2" borderId="0" xfId="0" applyFont="1" applyFill="1" applyAlignment="1">
      <alignment horizontal="left"/>
    </xf>
    <xf numFmtId="0" fontId="30" fillId="2" borderId="0" xfId="0" applyFont="1" applyFill="1" applyAlignment="1">
      <alignment horizontal="left" vertical="center" wrapText="1" indent="1"/>
    </xf>
    <xf numFmtId="0" fontId="34" fillId="2" borderId="0" xfId="0" applyFont="1" applyFill="1" applyAlignment="1">
      <alignment horizontal="left" vertical="center" wrapText="1" indent="2"/>
    </xf>
    <xf numFmtId="0" fontId="30" fillId="0" borderId="0" xfId="0" applyFont="1" applyAlignment="1">
      <alignment horizontal="left" vertical="center" wrapText="1" indent="2"/>
    </xf>
    <xf numFmtId="0" fontId="31" fillId="2" borderId="0" xfId="0" applyFont="1" applyFill="1" applyAlignment="1">
      <alignment horizontal="left" vertical="center" wrapText="1" indent="2"/>
    </xf>
    <xf numFmtId="0" fontId="22" fillId="0" borderId="4" xfId="0" applyFont="1" applyBorder="1" applyAlignment="1">
      <alignment horizontal="left" vertical="center" indent="1"/>
    </xf>
    <xf numFmtId="0" fontId="22" fillId="2" borderId="4" xfId="0" applyFont="1" applyFill="1" applyBorder="1" applyAlignment="1" applyProtection="1">
      <alignment horizontal="left" vertical="center" indent="1"/>
      <protection locked="0"/>
    </xf>
    <xf numFmtId="0" fontId="17" fillId="2" borderId="10" xfId="0" applyFont="1" applyFill="1" applyBorder="1" applyAlignment="1" applyProtection="1">
      <alignment horizontal="left" vertical="center" wrapText="1" indent="1"/>
      <protection locked="0"/>
    </xf>
    <xf numFmtId="0" fontId="17" fillId="2" borderId="11" xfId="0" applyFont="1" applyFill="1" applyBorder="1" applyAlignment="1" applyProtection="1">
      <alignment horizontal="left" vertical="center" wrapText="1" indent="1"/>
      <protection locked="0"/>
    </xf>
    <xf numFmtId="0" fontId="17" fillId="2" borderId="12" xfId="0" applyFont="1" applyFill="1" applyBorder="1" applyAlignment="1" applyProtection="1">
      <alignment horizontal="left" vertical="center" wrapText="1" indent="1"/>
      <protection locked="0"/>
    </xf>
    <xf numFmtId="0" fontId="1" fillId="4" borderId="24" xfId="0" applyFont="1" applyFill="1" applyBorder="1" applyAlignment="1" applyProtection="1">
      <alignment horizontal="center" vertical="center" wrapText="1"/>
      <protection locked="0"/>
    </xf>
    <xf numFmtId="0" fontId="1" fillId="4" borderId="25" xfId="0" applyFont="1" applyFill="1" applyBorder="1" applyAlignment="1" applyProtection="1">
      <alignment horizontal="center" vertical="center" wrapText="1"/>
      <protection locked="0"/>
    </xf>
    <xf numFmtId="0" fontId="1" fillId="4" borderId="29" xfId="0" applyFont="1" applyFill="1" applyBorder="1" applyAlignment="1" applyProtection="1">
      <alignment horizontal="center" vertical="center" wrapText="1"/>
      <protection locked="0"/>
    </xf>
    <xf numFmtId="0" fontId="30" fillId="4" borderId="20" xfId="0" applyFont="1" applyFill="1" applyBorder="1" applyAlignment="1" applyProtection="1">
      <alignment horizontal="left" vertical="center" wrapText="1" indent="1"/>
      <protection locked="0"/>
    </xf>
    <xf numFmtId="0" fontId="30" fillId="4" borderId="18" xfId="0" applyFont="1" applyFill="1" applyBorder="1" applyAlignment="1" applyProtection="1">
      <alignment horizontal="left" vertical="center" wrapText="1" indent="1"/>
      <protection locked="0"/>
    </xf>
    <xf numFmtId="0" fontId="30" fillId="4" borderId="19" xfId="0" applyFont="1" applyFill="1" applyBorder="1" applyAlignment="1" applyProtection="1">
      <alignment horizontal="left" vertical="center" wrapText="1" indent="1"/>
      <protection locked="0"/>
    </xf>
    <xf numFmtId="0" fontId="30" fillId="4" borderId="6" xfId="0" applyFont="1" applyFill="1" applyBorder="1" applyAlignment="1" applyProtection="1">
      <alignment horizontal="left" vertical="center" wrapText="1" indent="1"/>
      <protection locked="0"/>
    </xf>
    <xf numFmtId="0" fontId="30" fillId="4" borderId="16" xfId="0" applyFont="1" applyFill="1" applyBorder="1" applyAlignment="1" applyProtection="1">
      <alignment horizontal="left" vertical="center" wrapText="1" indent="1"/>
      <protection locked="0"/>
    </xf>
    <xf numFmtId="0" fontId="30" fillId="4" borderId="17" xfId="0" applyFont="1" applyFill="1" applyBorder="1" applyAlignment="1" applyProtection="1">
      <alignment horizontal="left" vertical="center" wrapText="1" indent="1"/>
      <protection locked="0"/>
    </xf>
    <xf numFmtId="0" fontId="2" fillId="4" borderId="10" xfId="0" applyFont="1" applyFill="1" applyBorder="1" applyAlignment="1" applyProtection="1">
      <alignment horizontal="left" vertical="center" wrapText="1" indent="1"/>
      <protection locked="0"/>
    </xf>
    <xf numFmtId="0" fontId="2" fillId="4" borderId="12" xfId="0" applyFont="1" applyFill="1" applyBorder="1" applyAlignment="1" applyProtection="1">
      <alignment horizontal="left" vertical="center" wrapText="1" indent="1"/>
      <protection locked="0"/>
    </xf>
    <xf numFmtId="0" fontId="36" fillId="4" borderId="7" xfId="0" applyFont="1" applyFill="1" applyBorder="1" applyAlignment="1" applyProtection="1">
      <alignment horizontal="left" vertical="center" wrapText="1" indent="1"/>
      <protection locked="0"/>
    </xf>
    <xf numFmtId="0" fontId="36" fillId="4" borderId="6" xfId="0" applyFont="1" applyFill="1" applyBorder="1" applyAlignment="1" applyProtection="1">
      <alignment horizontal="left" vertical="center" wrapText="1" indent="1"/>
      <protection locked="0"/>
    </xf>
    <xf numFmtId="0" fontId="3" fillId="2" borderId="10" xfId="0" applyFont="1" applyFill="1" applyBorder="1" applyAlignment="1" applyProtection="1">
      <alignment horizontal="left" vertical="center" wrapText="1" indent="1"/>
      <protection locked="0"/>
    </xf>
    <xf numFmtId="0" fontId="3" fillId="2" borderId="11" xfId="0" applyFont="1" applyFill="1" applyBorder="1" applyAlignment="1" applyProtection="1">
      <alignment horizontal="left" vertical="center" wrapText="1" indent="1"/>
      <protection locked="0"/>
    </xf>
    <xf numFmtId="0" fontId="3" fillId="2" borderId="12" xfId="0" applyFont="1" applyFill="1" applyBorder="1" applyAlignment="1" applyProtection="1">
      <alignment horizontal="left" vertical="center" wrapText="1" indent="1"/>
      <protection locked="0"/>
    </xf>
    <xf numFmtId="0" fontId="5" fillId="2" borderId="10" xfId="1" applyFont="1" applyFill="1" applyBorder="1" applyAlignment="1" applyProtection="1">
      <alignment horizontal="left" vertical="center" wrapText="1" indent="1"/>
      <protection locked="0"/>
    </xf>
    <xf numFmtId="0" fontId="5" fillId="2" borderId="11" xfId="1" applyFont="1" applyFill="1" applyBorder="1" applyAlignment="1" applyProtection="1">
      <alignment horizontal="left" vertical="center" wrapText="1" indent="1"/>
      <protection locked="0"/>
    </xf>
    <xf numFmtId="0" fontId="5" fillId="2" borderId="12" xfId="1" applyFont="1" applyFill="1" applyBorder="1" applyAlignment="1" applyProtection="1">
      <alignment horizontal="left" vertical="center" wrapText="1" indent="1"/>
      <protection locked="0"/>
    </xf>
    <xf numFmtId="0" fontId="33" fillId="4" borderId="10" xfId="0" applyFont="1" applyFill="1" applyBorder="1" applyAlignment="1">
      <alignment horizontal="left" vertical="center" wrapText="1" indent="1"/>
    </xf>
    <xf numFmtId="0" fontId="33" fillId="4" borderId="11" xfId="0" applyFont="1" applyFill="1" applyBorder="1" applyAlignment="1">
      <alignment horizontal="left" vertical="center" wrapText="1" indent="1"/>
    </xf>
    <xf numFmtId="0" fontId="33" fillId="4" borderId="12" xfId="0" applyFont="1" applyFill="1" applyBorder="1" applyAlignment="1">
      <alignment horizontal="left" vertical="center" wrapText="1" indent="1"/>
    </xf>
    <xf numFmtId="0" fontId="14" fillId="12" borderId="2" xfId="0" applyFont="1" applyFill="1" applyBorder="1" applyAlignment="1" applyProtection="1">
      <alignment horizontal="left" vertical="center" indent="1"/>
      <protection locked="0"/>
    </xf>
    <xf numFmtId="0" fontId="14" fillId="12" borderId="26" xfId="0" applyFont="1" applyFill="1" applyBorder="1" applyAlignment="1" applyProtection="1">
      <alignment horizontal="left" vertical="center" indent="1"/>
      <protection locked="0"/>
    </xf>
    <xf numFmtId="0" fontId="14" fillId="12" borderId="3" xfId="0" applyFont="1" applyFill="1" applyBorder="1" applyAlignment="1" applyProtection="1">
      <alignment horizontal="left" vertical="center" indent="1"/>
      <protection locked="0"/>
    </xf>
    <xf numFmtId="0" fontId="14" fillId="13" borderId="30" xfId="0" applyFont="1" applyFill="1" applyBorder="1" applyAlignment="1" applyProtection="1">
      <alignment horizontal="left" vertical="center" indent="1"/>
      <protection locked="0"/>
    </xf>
    <xf numFmtId="0" fontId="14" fillId="13" borderId="28" xfId="0" applyFont="1" applyFill="1" applyBorder="1" applyAlignment="1" applyProtection="1">
      <alignment horizontal="left" vertical="center" indent="1"/>
      <protection locked="0"/>
    </xf>
    <xf numFmtId="0" fontId="14" fillId="13" borderId="31" xfId="0" applyFont="1" applyFill="1" applyBorder="1" applyAlignment="1" applyProtection="1">
      <alignment horizontal="left" vertical="center" indent="1"/>
      <protection locked="0"/>
    </xf>
    <xf numFmtId="0" fontId="35" fillId="3" borderId="0" xfId="0" applyFont="1" applyFill="1" applyAlignment="1" applyProtection="1">
      <alignment horizontal="left" vertical="center" wrapText="1" indent="1"/>
      <protection locked="0"/>
    </xf>
    <xf numFmtId="0" fontId="36" fillId="4" borderId="1" xfId="0" applyFont="1" applyFill="1" applyBorder="1" applyAlignment="1" applyProtection="1">
      <alignment horizontal="left" vertical="center" wrapText="1" indent="1"/>
      <protection locked="0"/>
    </xf>
    <xf numFmtId="0" fontId="36" fillId="4" borderId="22" xfId="0" applyFont="1" applyFill="1" applyBorder="1" applyAlignment="1" applyProtection="1">
      <alignment horizontal="left" vertical="center" wrapText="1" indent="1"/>
      <protection locked="0"/>
    </xf>
    <xf numFmtId="0" fontId="36" fillId="4" borderId="1" xfId="0" applyFont="1" applyFill="1" applyBorder="1" applyAlignment="1" applyProtection="1">
      <alignment horizontal="center" vertical="center" wrapText="1"/>
      <protection locked="0"/>
    </xf>
    <xf numFmtId="0" fontId="36" fillId="4" borderId="22" xfId="0" applyFont="1" applyFill="1" applyBorder="1" applyAlignment="1" applyProtection="1">
      <alignment horizontal="center" vertical="center" wrapText="1"/>
      <protection locked="0"/>
    </xf>
    <xf numFmtId="0" fontId="36" fillId="4" borderId="9" xfId="0" applyFont="1" applyFill="1" applyBorder="1" applyAlignment="1" applyProtection="1">
      <alignment horizontal="left" vertical="center" wrapText="1" indent="1"/>
      <protection locked="0"/>
    </xf>
    <xf numFmtId="0" fontId="36" fillId="4" borderId="0" xfId="0" applyFont="1" applyFill="1" applyAlignment="1" applyProtection="1">
      <alignment horizontal="left" vertical="center" wrapText="1" indent="1"/>
      <protection locked="0"/>
    </xf>
    <xf numFmtId="0" fontId="36" fillId="4" borderId="23" xfId="0" applyFont="1" applyFill="1" applyBorder="1" applyAlignment="1" applyProtection="1">
      <alignment horizontal="left" vertical="center" wrapText="1" indent="1"/>
      <protection locked="0"/>
    </xf>
    <xf numFmtId="0" fontId="36" fillId="4" borderId="16" xfId="0" applyFont="1" applyFill="1" applyBorder="1" applyAlignment="1" applyProtection="1">
      <alignment horizontal="left" vertical="center" wrapText="1" indent="1"/>
      <protection locked="0"/>
    </xf>
    <xf numFmtId="0" fontId="2" fillId="4" borderId="10" xfId="1" applyFont="1" applyFill="1" applyBorder="1" applyAlignment="1" applyProtection="1">
      <alignment horizontal="left" vertical="center" wrapText="1" indent="1"/>
      <protection locked="0"/>
    </xf>
    <xf numFmtId="0" fontId="2" fillId="4" borderId="12" xfId="1" applyFont="1" applyFill="1" applyBorder="1" applyAlignment="1" applyProtection="1">
      <alignment horizontal="left" vertical="center" wrapText="1" indent="1"/>
      <protection locked="0"/>
    </xf>
    <xf numFmtId="0" fontId="17" fillId="4" borderId="10" xfId="0" applyFont="1" applyFill="1" applyBorder="1" applyAlignment="1" applyProtection="1">
      <alignment horizontal="left" vertical="center" wrapText="1" indent="1"/>
      <protection locked="0"/>
    </xf>
    <xf numFmtId="0" fontId="17" fillId="4" borderId="11" xfId="0" applyFont="1" applyFill="1" applyBorder="1" applyAlignment="1" applyProtection="1">
      <alignment horizontal="left" vertical="center" wrapText="1" indent="1"/>
      <protection locked="0"/>
    </xf>
    <xf numFmtId="0" fontId="15" fillId="12" borderId="13" xfId="0" applyFont="1" applyFill="1" applyBorder="1" applyAlignment="1" applyProtection="1">
      <alignment horizontal="left" vertical="center" wrapText="1" indent="1"/>
      <protection locked="0"/>
    </xf>
    <xf numFmtId="0" fontId="14" fillId="13" borderId="13" xfId="0" applyFont="1" applyFill="1" applyBorder="1" applyAlignment="1" applyProtection="1">
      <alignment horizontal="left" vertical="center" wrapText="1" indent="1"/>
      <protection locked="0"/>
    </xf>
    <xf numFmtId="0" fontId="22" fillId="0" borderId="15" xfId="0" applyFont="1" applyBorder="1" applyAlignment="1" applyProtection="1">
      <alignment horizontal="left" vertical="center" indent="1"/>
      <protection locked="0"/>
    </xf>
    <xf numFmtId="0" fontId="21" fillId="4" borderId="13" xfId="0" applyFont="1" applyFill="1" applyBorder="1" applyAlignment="1">
      <alignment horizontal="left" vertical="center" wrapText="1" indent="1"/>
    </xf>
    <xf numFmtId="0" fontId="21" fillId="4" borderId="2" xfId="0" applyFont="1" applyFill="1" applyBorder="1" applyAlignment="1">
      <alignment horizontal="left" vertical="center" wrapText="1" indent="1"/>
    </xf>
    <xf numFmtId="0" fontId="34" fillId="2" borderId="4" xfId="0" applyFont="1" applyFill="1" applyBorder="1" applyAlignment="1" applyProtection="1">
      <alignment horizontal="center" vertical="center" wrapText="1"/>
      <protection locked="0"/>
    </xf>
    <xf numFmtId="0" fontId="34" fillId="2" borderId="10" xfId="0" applyFont="1" applyFill="1" applyBorder="1" applyAlignment="1" applyProtection="1">
      <alignment horizontal="center" vertical="center" wrapText="1"/>
      <protection locked="0"/>
    </xf>
    <xf numFmtId="0" fontId="33" fillId="2" borderId="10" xfId="0" applyFont="1" applyFill="1" applyBorder="1" applyAlignment="1">
      <alignment horizontal="left" vertical="center" wrapText="1" indent="1"/>
    </xf>
    <xf numFmtId="0" fontId="33" fillId="2" borderId="11" xfId="0" applyFont="1" applyFill="1" applyBorder="1" applyAlignment="1">
      <alignment horizontal="left" vertical="center" wrapText="1" indent="1"/>
    </xf>
    <xf numFmtId="0" fontId="33" fillId="2" borderId="12" xfId="0" applyFont="1" applyFill="1" applyBorder="1" applyAlignment="1">
      <alignment horizontal="left" vertical="center" wrapText="1" indent="1"/>
    </xf>
    <xf numFmtId="0" fontId="36" fillId="4" borderId="20" xfId="0" applyFont="1" applyFill="1" applyBorder="1" applyAlignment="1" applyProtection="1">
      <alignment horizontal="left" vertical="center" wrapText="1" indent="1"/>
      <protection locked="0"/>
    </xf>
    <xf numFmtId="0" fontId="36" fillId="4" borderId="18" xfId="0" applyFont="1" applyFill="1" applyBorder="1" applyAlignment="1" applyProtection="1">
      <alignment horizontal="left" vertical="center" wrapText="1" indent="1"/>
      <protection locked="0"/>
    </xf>
    <xf numFmtId="0" fontId="36" fillId="4" borderId="19" xfId="0" applyFont="1" applyFill="1" applyBorder="1" applyAlignment="1" applyProtection="1">
      <alignment horizontal="left" vertical="center" wrapText="1" indent="1"/>
      <protection locked="0"/>
    </xf>
    <xf numFmtId="0" fontId="36" fillId="4" borderId="17" xfId="0" applyFont="1" applyFill="1" applyBorder="1" applyAlignment="1" applyProtection="1">
      <alignment horizontal="left" vertical="center" wrapText="1" indent="1"/>
      <protection locked="0"/>
    </xf>
    <xf numFmtId="0" fontId="17" fillId="4" borderId="5" xfId="0" applyFont="1" applyFill="1" applyBorder="1" applyAlignment="1">
      <alignment horizontal="center" vertical="center" wrapText="1"/>
    </xf>
    <xf numFmtId="0" fontId="17" fillId="4" borderId="21"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 fillId="4" borderId="27" xfId="0" applyFont="1" applyFill="1" applyBorder="1" applyAlignment="1">
      <alignment horizontal="center" vertical="center" wrapText="1"/>
    </xf>
    <xf numFmtId="0" fontId="36" fillId="4" borderId="3" xfId="0" applyFont="1" applyFill="1" applyBorder="1" applyAlignment="1">
      <alignment horizontal="center" vertical="center" wrapText="1"/>
    </xf>
    <xf numFmtId="0" fontId="36" fillId="4" borderId="13" xfId="0" applyFont="1" applyFill="1" applyBorder="1" applyAlignment="1">
      <alignment horizontal="center" vertical="center" wrapText="1"/>
    </xf>
  </cellXfs>
  <cellStyles count="14">
    <cellStyle name="cf1" xfId="3" xr:uid="{00000000-0005-0000-0000-000000000000}"/>
    <cellStyle name="cf2" xfId="4" xr:uid="{00000000-0005-0000-0000-000001000000}"/>
    <cellStyle name="cf3" xfId="5" xr:uid="{00000000-0005-0000-0000-000002000000}"/>
    <cellStyle name="cf4" xfId="6" xr:uid="{00000000-0005-0000-0000-000003000000}"/>
    <cellStyle name="cf5" xfId="7" xr:uid="{00000000-0005-0000-0000-000004000000}"/>
    <cellStyle name="ExportHeaderStyleLeft" xfId="8" xr:uid="{00000000-0005-0000-0000-000005000000}"/>
    <cellStyle name="Hyperlink" xfId="1" builtinId="8"/>
    <cellStyle name="Hyperlink 2" xfId="9" xr:uid="{00000000-0005-0000-0000-000007000000}"/>
    <cellStyle name="Normal" xfId="0" builtinId="0"/>
    <cellStyle name="Normal 2" xfId="2" xr:uid="{00000000-0005-0000-0000-000009000000}"/>
    <cellStyle name="Normal 2 2" xfId="13" xr:uid="{8604E29F-C577-437B-8C15-ECE2D2D7FCA3}"/>
    <cellStyle name="Normal 2 3" xfId="10" xr:uid="{00000000-0005-0000-0000-00000A000000}"/>
    <cellStyle name="Normal 3" xfId="11" xr:uid="{00000000-0005-0000-0000-00000B000000}"/>
    <cellStyle name="Percent 2" xfId="12" xr:uid="{00000000-0005-0000-0000-00000C000000}"/>
  </cellStyles>
  <dxfs count="11">
    <dxf>
      <font>
        <color theme="9" tint="-0.24994659260841701"/>
      </font>
      <fill>
        <patternFill patternType="none">
          <bgColor indexed="65"/>
        </patternFill>
      </fill>
    </dxf>
    <dxf>
      <font>
        <color theme="9" tint="-0.24994659260841701"/>
      </font>
      <fill>
        <patternFill patternType="none">
          <bgColor indexed="65"/>
        </patternFill>
      </fill>
    </dxf>
    <dxf>
      <font>
        <color theme="9" tint="-0.24994659260841701"/>
      </font>
      <fill>
        <patternFill patternType="none">
          <bgColor indexed="65"/>
        </patternFill>
      </fill>
    </dxf>
    <dxf>
      <font>
        <color theme="9" tint="-0.24994659260841701"/>
      </font>
      <fill>
        <patternFill patternType="none">
          <bgColor indexed="65"/>
        </patternFill>
      </fill>
    </dxf>
    <dxf>
      <font>
        <color theme="9" tint="-0.24994659260841701"/>
      </font>
      <fill>
        <patternFill patternType="none">
          <bgColor indexed="65"/>
        </patternFill>
      </fill>
    </dxf>
    <dxf>
      <font>
        <color theme="9" tint="-0.24994659260841701"/>
      </font>
      <fill>
        <patternFill patternType="none">
          <bgColor indexed="65"/>
        </patternFill>
      </fill>
    </dxf>
    <dxf>
      <fill>
        <patternFill>
          <bgColor theme="5" tint="0.39994506668294322"/>
        </patternFill>
      </fill>
    </dxf>
    <dxf>
      <fill>
        <patternFill>
          <bgColor rgb="FFFFC000"/>
        </patternFill>
      </fill>
    </dxf>
    <dxf>
      <fill>
        <patternFill>
          <bgColor rgb="FF92D050"/>
        </patternFill>
      </fill>
    </dxf>
    <dxf>
      <fill>
        <gradientFill type="path" left="0.5" right="0.5" top="0.5" bottom="0.5">
          <stop position="0">
            <color theme="0"/>
          </stop>
          <stop position="1">
            <color rgb="FFF1A5A5"/>
          </stop>
        </gradientFill>
      </fill>
    </dxf>
    <dxf>
      <fill>
        <gradientFill type="path" left="0.5" right="0.5" top="0.5" bottom="0.5">
          <stop position="0">
            <color theme="0"/>
          </stop>
          <stop position="1">
            <color rgb="FFB4DE86"/>
          </stop>
        </gradientFill>
      </fill>
    </dxf>
  </dxfs>
  <tableStyles count="0" defaultTableStyle="TableStyleMedium2" defaultPivotStyle="PivotStyleLight16"/>
  <colors>
    <mruColors>
      <color rgb="FFF1A5A5"/>
      <color rgb="FFB4DE86"/>
      <color rgb="FFCCFFCC"/>
      <color rgb="FF00AE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ELFRIDGE, Liz (NHS ENGLAND - X26)" refreshedDate="45684.469222685184" createdVersion="6" refreshedVersion="8" minRefreshableVersion="3" recordCount="330" xr:uid="{FBFDB9D3-F52C-4688-88E8-CD1E28785E8B}">
  <cacheSource type="worksheet">
    <worksheetSource ref="A1:I1048576" sheet="MasterList"/>
  </cacheSource>
  <cacheFields count="9">
    <cacheField name="Lab Unique name" numFmtId="0">
      <sharedItems containsBlank="1"/>
    </cacheField>
    <cacheField name="Hospital" numFmtId="0">
      <sharedItems containsBlank="1" count="491">
        <s v="Cambridge - Rosie (CaNN combined)"/>
        <s v="Hinchingbrooke (CaNN combined)"/>
        <s v="Ipswich (CaNN combined)"/>
        <s v="Peterborough (CaNN combined)"/>
        <s v="West Suffolk (CaNN combined)"/>
        <s v="Cambridge - Rosie (COLN quad)"/>
        <s v="Hinchingbrooke (COLN quad)"/>
        <s v="Ipswich (COLN quad)"/>
        <s v="James Paget (COLN quad)"/>
        <s v="Norfolk and Norwich (COLN quad)"/>
        <s v="Peterborough (COLN quad)"/>
        <s v="Queen Elizabeth King's Lynn - Norfolk (COLN quad)"/>
        <s v="West Suffolk (COLN quad)"/>
        <s v="Bedford (combined)"/>
        <s v="Birmingham Women's and Children's (combined)"/>
        <s v="Chelsea and Westminster - C&amp;W (combined)"/>
        <s v="Chelsea and Westminster - West Middlesex (combined)"/>
        <s v="Coventry and Warwickshire (combined) – twins only"/>
        <s v="Croydon (combined)"/>
        <s v="Dudley Group - Russell's Hall (combined)"/>
        <s v="East and North Hertfordshire (combined)"/>
        <s v="East Cheshire - Macclesfield (combined)"/>
        <s v="Hillingdon (combined)"/>
        <s v="Imperial - QCCH (combined)"/>
        <s v="Imperial - St Mary's (combined)"/>
        <s v="Kingston (combined)"/>
        <s v="Liverpool Women's (combined)"/>
        <s v="Luton and Dunstable (combined)"/>
        <s v="Mid Cheshire - Leighton (combined)"/>
        <s v="North West London (combined)"/>
        <s v="Royal Free - Barnet and Chase (combined)"/>
        <s v="Royal Free (combined)"/>
        <s v="Sandwell and West Birmingham (combined)"/>
        <s v="Shrewsbury and Telford (combined)"/>
        <s v="South Warwickshire (combined) - twins only"/>
        <s v="University Hospitals Birmingham (combined)"/>
        <s v="Walsall (combined)"/>
        <s v="West Hertfordshire (combined)"/>
        <s v="Wolverhampton - New Cross (combined)"/>
        <s v="Worcester - Alexandra (combined)"/>
        <s v="Worcester Acute (combined)"/>
        <s v="Wye Valley - Hereford (combined)"/>
        <s v="Bedford (BKK quad)"/>
        <s v="Birmingham Women's and Children's (BKK quad)"/>
        <s v="Chelsea and Westminster - C&amp;W (BKK quad)"/>
        <s v="Chelsea and Westminster - West Middlesex (BKK quad)"/>
        <s v="Croydon (Wolfson/Sheffield quad)"/>
        <s v="Dudley Group - Russell's Hall (BKK quad)"/>
        <s v="East and North Hertfordshire (BKK quad)"/>
        <s v="East Cheshire - Macclesfield (BKK quad)"/>
        <s v="Hillingdon (BKK quad)"/>
        <s v="Imperial - QCCH (BKK quad)"/>
        <s v="Imperial - St Mary's (BKK quad)"/>
        <s v="King's College (BKK quad)"/>
        <s v="Kingston (BKK quad)"/>
        <s v="Liverpool Women's (BKK quad)"/>
        <s v="Luton and Dunstable (BKK quad)"/>
        <s v="Mid Cheshire - Leighton (BKK quad)"/>
        <s v="North West London (BKK quad)"/>
        <s v="Royal Free - Barnet and Chase (BKK quad)"/>
        <s v="Royal Free (BKK quad)"/>
        <s v="Sandwell and West Birmingham (BKK quad)"/>
        <s v="Shrewsbury and Telford (BKK quad)"/>
        <s v="Torbay (BKK quad)"/>
        <s v="University Hospitals Birmingham (BKK quad)"/>
        <s v="Walsall (BKK quad)"/>
        <s v="West Hertfordshire (BKK quad)"/>
        <s v="Whittington (BKK quad)"/>
        <s v="Wolverhampton - New Cross (BKK quad)"/>
        <s v="Worcester - Alexandra (BKK quad)"/>
        <s v="Worcester Acute (BKK quad)"/>
        <s v="Wye Valley - Hereford (BKK quad)"/>
        <s v="Brighton and Sussex - Princess Royal (KG combined)"/>
        <s v="Basildon (combined)"/>
        <s v="Colchester (combined)"/>
        <s v="Mid Essex (combined)"/>
        <s v="Princess Alexandra (combined)"/>
        <s v="Southend (combined)"/>
        <s v="Guy's and St Thomas' (KG combined)"/>
        <s v="Ashford and St Peter's (combined)"/>
        <s v="Dartford and Gravesham - Darent Valley (combined)"/>
        <s v="East Sussex (combined)"/>
        <s v="Frimley Park (combined)"/>
        <s v="Maidstone (combined)"/>
        <s v="Milton Keynes (combined)"/>
        <s v="Oxford University Hospitals (combined)"/>
        <s v="Pembury (combined)"/>
        <s v="Royal Berkshire (combined)"/>
        <s v="Stoke Mandeville (combined)"/>
        <s v="Surrey and Sussex (combined)"/>
        <s v="Ashford and St Peter's (COLN quad)"/>
        <s v="Brighton and Sussex - Princess Royal (COLN quad)"/>
        <s v="Dartford and Gravesham - Darent Valley (COLN quad)"/>
        <s v="East Sussex (COLN quad)"/>
        <s v="Frimley Park (COLN quad)"/>
        <s v="Isle of Wight (COLN quad)"/>
        <s v="Maidstone (COLN quad)"/>
        <s v="Medway Maritime (COLN quad)"/>
        <s v="Milton Keynes (COLN quad)"/>
        <s v="North Hampshire/Royal Hampshire (COLN quad)"/>
        <s v="Oxford University Hospitals (COLN quad)"/>
        <s v="Pembury (COLN quad)"/>
        <s v="Queen Alexandra and St Mary's (COLN quad)"/>
        <s v="Royal Berkshire (COLN quad)"/>
        <s v="Royal Surrey (COLN quad)"/>
        <s v="Salisbury (COLN quad)"/>
        <s v="Southampton (COLN quad)"/>
        <s v="Stoke Mandeville (COLN quad)"/>
        <s v="Surrey and Sussex (COLN quad)"/>
        <s v="Taunton - Musgrove Park (COLN quad)"/>
        <s v="University College London Hospitals (COLN quad)"/>
        <s v="Western Sussex - St Richard's (COLN quad)"/>
        <s v="Western Sussex - Worthing (COLN quad)"/>
        <s v="Wexham Park (COLN quad)"/>
        <s v="Yeovil (COLN quad)"/>
        <s v="Kettering (combined)"/>
        <s v="Leicester (combined)"/>
        <s v="Northampton (combined)"/>
        <s v="Swindon - Great Western (combined)"/>
        <s v="Kettering (BKK quad)"/>
        <s v="Leicester (BKK quad)"/>
        <s v="Northampton (BKK quad)"/>
        <s v="Swindon - Great Western (BKK quad)"/>
        <s v="Barts - Newham (KG combined)"/>
        <s v="Barts - Royal London (KG combined)"/>
        <s v="Barts - Whipps Cross (KG combined)"/>
        <s v="BHRUT (KG KG combined)"/>
        <s v="East Kent (KG KG combined)"/>
        <s v="Epsom (KG KG combined)"/>
        <s v="Homerton (KG KG combined)"/>
        <s v="North Middlesex (KG KG combined)"/>
        <s v="Queen Elizabeth London (KG combined)"/>
        <s v="St George's (KG KG combined)"/>
        <s v="St Helier (KG KG combined)"/>
        <s v="University Hospital Lewisham (KG combined)"/>
        <s v="Barts - Newham (BKK quad)"/>
        <s v="Barts - Royal London (BKK quad)"/>
        <s v="Barts - Whipps Cross (BKK quad)"/>
        <s v="Basildon (BKK quad)"/>
        <s v="BHRUT (BKK quad)"/>
        <s v="Colchester (BKK quad)"/>
        <s v="East Kent (BKK quad)"/>
        <s v="Epsom (BKK quad)"/>
        <s v="Guy's and St Thomas' (BKK quad)"/>
        <s v="Homerton (BKK quad)"/>
        <s v="Mid Essex (BKK quad)"/>
        <s v="North Middlesex (BKK quad)"/>
        <s v="Princess Alexandra (BKK quad)"/>
        <s v="Queen Elizabeth London (BKK quad)"/>
        <s v="Southend (BKK quad)"/>
        <s v="St George's (BKK quad)"/>
        <s v="St Helier (BKK quad)"/>
        <s v="University Hospital Lewisham (BKK quad)"/>
        <s v="King's College (combined)"/>
        <s v="James Paget (CaNN combined)"/>
        <s v="Norfolk and Norwich (CaNN combined)"/>
        <s v="Queen Elizabeth King's Lynn - Norfolk (CaNN combined)"/>
        <s v="Barnsley (combined)"/>
        <s v="Chesterfield (combined)"/>
        <s v="Doncaster and Bassetlaw (combined)"/>
        <s v="Hull and Castle Hill (combined)"/>
        <s v="Northern Lincolnshire - Grimsby (combined)"/>
        <s v="Northern Lincolnshire - Scunthorpe (combined)"/>
        <s v="Rotherham (combined)"/>
        <s v="Sheffield (combined)"/>
        <s v="York - Scarborough (combined)"/>
        <s v="York (combined)"/>
        <s v="Burton (combined)"/>
        <s v="Derby (combined)"/>
        <s v="Lincolnshire - Lincoln (combined)"/>
        <s v="Lincolnshire - Pilgrim, Grantham and District (combined)"/>
        <s v="Nottingham (combined)"/>
        <s v="Sherwood Forest - Kings Mill (combined)"/>
        <s v="Burton (BONO quad)"/>
        <s v="Derby (BONO quad)"/>
        <s v="Lincolnshire - Lincoln (BONO quad)"/>
        <s v="Lincolnshire - Pilgrim, Grantham and District (BONO quad)"/>
        <s v="Nottingham (BONO quad)"/>
        <s v="Sherwood Forest - Kings Mill (BONO quad)"/>
        <s v="Isle of Wight (combined)"/>
        <s v="North Hampshire (combined)"/>
        <s v="Queen Alexandra and St Mary's (combined)"/>
        <s v="Royal Hampshire (combined)"/>
        <s v="Salisbury (combined)"/>
        <s v="Southampton (combined)"/>
        <s v="Western Sussex - St Richard's (combined)"/>
        <s v="Western Sussex - Worthing (combined)"/>
        <s v="Blackburn (combined)"/>
        <s v="Blackpool (combined)"/>
        <s v="Bolton (combined)"/>
        <s v="Burnley (combined)"/>
        <s v="Chester (combined)"/>
        <s v="Lancashire - Preston (combined)"/>
        <s v="Manchester - North (combined)"/>
        <s v="Manchester - St Mary's (combined)"/>
        <s v="Manchester - Wythenshawe (combined)"/>
        <s v="North Midlands (combined)"/>
        <s v="Pennine - Oldham (combined)"/>
        <s v="Pennine - Rochdale (combined)"/>
        <s v="Southport and Ormskirk (combined)"/>
        <s v="St Helens and Knowsley - Whiston (combined)"/>
        <s v="Stockport - Stepping Hill (combined)"/>
        <s v="Tameside (combined)"/>
        <s v="Warrington (combined)"/>
        <s v="Wigan and Leigh (combined)"/>
        <s v="Wirral (combined)"/>
        <s v="Blackburn (BONO quad)"/>
        <s v="Blackpool (BONO quad)"/>
        <s v="Bolton (BONO quad)"/>
        <s v="Burnley (BONO quad)"/>
        <s v="Chester (BONO quad)"/>
        <s v="Lancashire - Preston (BONO quad)"/>
        <s v="Manchester - North Manchester (BONO quad)"/>
        <s v="Manchester - St Mary's (BONO quad)"/>
        <s v="Manchester - Wythenshawe (BONO quad)"/>
        <s v="North Midlands (BONO quad)"/>
        <s v="Pennine - Oldham (BONO quad)"/>
        <s v="Pennine - Rochdale (BONO quad)"/>
        <s v="Southport and Ormskirk (BONO quad)"/>
        <s v="St Helens and Knowsley - Whiston (BONO quad)"/>
        <s v="Stockport - Stepping Hill (BONO quad)"/>
        <s v="Tameside (BONO quad)"/>
        <s v="Warrington (BONO quad)"/>
        <s v="Wigan and Leigh (BONO quad)"/>
        <s v="Wirral (BONO quad)"/>
        <s v="Bournemouth (combined)"/>
        <s v="Cornwall (combined)"/>
        <s v="Devon and Exeter (combined)"/>
        <s v="Dorset (combined)"/>
        <s v="North Devon (combined)"/>
        <s v="Plymouth - Derriford (combined)"/>
        <s v="Poole (combined)"/>
        <s v="Royal Surrey (combined)"/>
        <s v="Taunton - Musgrove Park (combined)"/>
        <s v="Torbay (combined)"/>
        <s v="Yeovil (combined)"/>
        <s v="Durham and Darlington - Bishop Aukland (combined)"/>
        <s v="Durham and Darlington - Darlington (combined)"/>
        <s v="Durham and Darlington - North Durham (combined)"/>
        <s v="Durham and Darlington - Shotley Bridge (combined)"/>
        <s v="Gateshead - Queen Elizabeth (combined)"/>
        <s v="Gloucestershire - Cheltenham (combined)"/>
        <s v="Gloucestershire - Gloucestershire Royal (combined)"/>
        <s v="Morecambe Bay - Furness (combined)"/>
        <s v="Morecambe Bay - Royal Lancaster (combined)"/>
        <s v="Morecambe Bay - Westmorland (combined)"/>
        <s v="Newcastle - RVI (combined)"/>
        <s v="North Cumbria - Cumberland Infirmary (combined)"/>
        <s v="North Cumbria - West Cumberland (combined)"/>
        <s v="North Tees - Hartlepool (combined)"/>
        <s v="North Tees - Uni Hosp North Tees (combined)"/>
        <s v="Northumbria - Berwick (combined)"/>
        <s v="Northumbria - Hexham (combined)"/>
        <s v="Northumbria - Hillcrest (combined)"/>
        <s v="Northumbria - North Tyneside (combined)"/>
        <s v="Northumbria - Wansbeck (combined)"/>
        <s v="South Tees - Friarage (combined)"/>
        <s v="South Tees - James Cook (combined)"/>
        <s v="South Tyneside (combined)"/>
        <s v="Sunderland (combined)"/>
        <s v="Bath (COLN quad)"/>
        <s v="Bournemouth and Poole (COLN quad)"/>
        <s v="Cornwall (COLN quad)"/>
        <s v="Devon and Exeter (COLN quad)"/>
        <s v="Dorset (COLN quad)"/>
        <s v="Durham and Darlington - Bishop Aukland (COLN quad)"/>
        <s v="Durham and Darlington - Darlington (COLN quad)"/>
        <s v="Durham and Darlington - North Durham (COLN quad)"/>
        <s v="Durham and Darlington - Shotley Bridge (COLN quad)"/>
        <s v="Gateshead - Queen Elizabeth (COLN quad)"/>
        <s v="Gloucestershire - Cheltenham (COLN quad)"/>
        <s v="Gloucestershire - Gloucestershire Royal (COLN quad)"/>
        <s v="Morecambe Bay - Furness (COLN quad)"/>
        <s v="Morecambe Bay - Royal Lancaster (COLN quad)"/>
        <s v="Morecambe Bay - Westmorland (COLN quad)"/>
        <s v="Newcastle - RVI (COLN quad)"/>
        <s v="North Cumbria - Cumberland Infirmary (COLN quad)"/>
        <s v="North Cumbria - West Cumberland (COLN quad)"/>
        <s v="North Devon (COLN quad)"/>
        <s v="North Tees - Hartlepool (COLN quad)"/>
        <s v="North Tees - Uni Hosp North Tees (COLN quad)"/>
        <s v="Northumbria - Berwick (COLN quad)"/>
        <s v="Northumbria - Hexham (COLN quad)"/>
        <s v="Northumbria - Hillcrest (COLN quad)"/>
        <s v="Northumbria - North Tyneside (COLN quad)"/>
        <s v="Northumbria - Wansbeck (COLN quad)"/>
        <s v="Plymouth - Derriford (COLN quad)"/>
        <s v="South Tees - Friarage (COLN quad)"/>
        <s v="South Tees - James Cook (COLN quad)"/>
        <s v="South Tyneside (COLN quad)"/>
        <s v="Southmead (COLN quad)"/>
        <s v="St Michael's (COLN quad)"/>
        <s v="Sunderland (COLN quad)"/>
        <s v="Bath (combined)"/>
        <s v="Southmead (combined)"/>
        <s v="St Michael's (combined)"/>
        <s v="Weston (combined)"/>
        <s v="Airedale (combined)"/>
        <s v="Bradford (combined)"/>
        <s v="Calderdale and Huddersfield (combined)"/>
        <s v="Harrogate (combined)"/>
        <s v="Leeds (combined)"/>
        <s v="Mid Yorkshire (combined)"/>
        <s v="Airedale (COLN quad)"/>
        <s v="Bradford (COLN quad)"/>
        <s v="Calderdale and Huddersfield (COLN quad)"/>
        <s v="Harrogate (COLN quad)"/>
        <s v="Leeds (COLN quad)"/>
        <s v="Mid Yorkshire (COLN quad)"/>
        <s v="Barnsley (quad)"/>
        <s v="Chesterfield (quad)"/>
        <s v="Doncaster and Bassetlaw (quad)"/>
        <s v="Hull and Castle Hill (quad)"/>
        <s v="Northern Lincolnshire - Grimsby (quad)"/>
        <s v="Northern Lincolnshire - Scunthorpe (quad)"/>
        <s v="Rotherham (quad)"/>
        <s v="Sheffield (quad)"/>
        <s v="York - Scarborough (quad)"/>
        <s v="York (quad)"/>
        <s v="Medway Maritime (UCLH/Medway combined)"/>
        <s v="University College London Hospitals (UCLH/Medway combined)"/>
        <s v="Whittington (UCLH/Medway combined)"/>
        <s v="Coventry and Warwickshire (combined)"/>
        <s v="George Eliot (combined)"/>
        <s v="South Warwickshire (combined)"/>
        <s v="Coventry and Warwickshire (BKK quad)"/>
        <s v="George Eliot (BKK quad)"/>
        <s v="South Warwickshire (BKK quad)"/>
        <s v="Wexham Park (KG combined)"/>
        <m/>
        <s v="Burton (combined) - twins only" u="1"/>
        <s v="Ealing (combined)" u="1"/>
        <s v="Burton (BKK quad)" u="1"/>
        <s v="Ealing (BKK quad)" u="1"/>
        <s v="Berkshire (combined)" u="1"/>
        <s v="Oxford - Horton (combined)" u="1"/>
        <s v="Oxford - John Radcliffe (combined)" u="1"/>
        <s v="Berkshire (COLN quad)" u="1"/>
        <s v="North Hampshire (COLN quad)" u="1"/>
        <s v="Oxford - Horton (COLN quad)" u="1"/>
        <s v="Oxford - John Radcliffe (COLN quad)" u="1"/>
        <s v="Royal Hampshire (COLN quad)" u="1"/>
        <s v="Derby (BKK quad)" u="1"/>
        <s v="BHRUT (KG combined)" u="1"/>
        <s v="East Kent (KG combined)" u="1"/>
        <s v="Epsom (KG combined)" u="1"/>
        <s v="Homerton (KG combined)" u="1"/>
        <s v="North Middlesex (KG combined)" u="1"/>
        <s v="St George's (KG combined)" u="1"/>
        <s v="St Helier (KG combined)" u="1"/>
        <s v="King's College - Princess Royal (combined)" u="1"/>
        <s v="Barnsley (Wolfson/Sheffield quad)" u="1"/>
        <s v="Chesterfield (Wolfson/Sheffield quad)" u="1"/>
        <s v="Doncaster and Bassetlaw (Wolfson/Sheffield quad)" u="1"/>
        <s v="Hull and Castle Hill (Wolfson/Sheffield quad)" u="1"/>
        <s v="Northern Lincolnshire - Grimsby (Wolfson/Sheffield quad)" u="1"/>
        <s v="Northern Lincolnshire - Scunthorpe (Wolfson/Sheffield quad)" u="1"/>
        <s v="Rotherham (Wolfson/Sheffield quad)" u="1"/>
        <s v="Sheffield (Wolfson/Sheffield quad)" u="1"/>
        <s v="York - Scarborough (Wolfson/Sheffield quad)" u="1"/>
        <s v="York (Wolfson/Sheffield quad)" u="1"/>
        <s v="Bridgewater (combined)" u="1"/>
        <s v="Pennine - Fairfield (combined)" u="1"/>
        <s v="Bridgewater (BONO quad)" u="1"/>
        <s v="Pennine - Fairfield (BONO quad)" u="1"/>
        <s v="Weston (COLN quad)" u="1"/>
        <s v="Barts - Newham (combined)" u="1"/>
        <s v="Barts - Royal London (combined)" u="1"/>
        <s v="Barts - Whipps Cross (combined)" u="1"/>
        <s v="Queen Elizabeth London (combined)" u="1"/>
        <s v="St George's - Queen Mary's (combined)" u="1"/>
        <s v="University Hospital Lewisham (combined)" u="1"/>
        <s v="Ashford and St Peter's (Wolfson/Sheffield quad)" u="1"/>
        <s v="Barts - Newham (Wolfson/Sheffield quad)" u="1"/>
        <s v="Barts - Royal London (Wolfson/Sheffield quad)" u="1"/>
        <s v="Barts - Whipps Cross (Wolfson/Sheffield quad)" u="1"/>
        <s v="Basildon (Wolfson/Sheffield quad)" u="1"/>
        <s v="Bournemouth (Wolfson/Sheffield quad)" u="1"/>
        <s v="Brighton and Sussex - Princess Royal (Wolfson/Sheffield quad)" u="1"/>
        <s v="Colchester (Wolfson/Sheffield quad)" u="1"/>
        <s v="Dartford and Gravesham - Darent Valley (Wolfson/Sheffield quad)" u="1"/>
        <s v="Devon and Exeter (Wolfson/Sheffield quad)" u="1"/>
        <s v="East Cheshire - Macclesfield (Wolfson/Sheffield quad)" u="1"/>
        <s v="East Sussex (Wolfson/Sheffield quad)" u="1"/>
        <s v="Epsom (Wolfson/Sheffield quad)" u="1"/>
        <s v="Frimley Park (Wolfson/Sheffield quad)" u="1"/>
        <s v="Guy's and St Thomas' (Wolfson/Sheffield quad)" u="1"/>
        <s v="King's College - Princess Royal (Wolfson/Sheffield quad)" u="1"/>
        <s v="King's College (Wolfson/Sheffield quad)" u="1"/>
        <s v="Kingston (Wolfson/Sheffield quad)" u="1"/>
        <s v="Liverpool Women's (Wolfson/Sheffield quad)" u="1"/>
        <s v="Maidstone (Wolfson/Sheffield quad)" u="1"/>
        <s v="Medway Maritime (Wolfson/Sheffield quad)" u="1"/>
        <s v="Mid Cheshire - Leighton (Wolfson/Sheffield quad)" u="1"/>
        <s v="Mid Essex (Wolfson/Sheffield quad)" u="1"/>
        <s v="Pembury (Wolfson/Sheffield quad)" u="1"/>
        <s v="Plymouth - Derriford (Wolfson/Sheffield quad)" u="1"/>
        <s v="Poole (Wolfson/Sheffield quad)" u="1"/>
        <s v="Princess Alexandra (Wolfson/Sheffield quad)" u="1"/>
        <s v="Queen Elizabeth London (Wolfson/Sheffield quad)" u="1"/>
        <s v="Royal Free - Barnet and Chase (Wolfson/Sheffield quad)" u="1"/>
        <s v="Royal Free (Wolfson/Sheffield quad)" u="1"/>
        <s v="Royal Surrey (Wolfson/Sheffield quad)" u="1"/>
        <s v="Southend (Wolfson/Sheffield quad)" u="1"/>
        <s v="St George's - Queen Mary's (Wolfson/Sheffield quad)" u="1"/>
        <s v="St George's (Wolfson/Sheffield quad)" u="1"/>
        <s v="St Helier (Wolfson/Sheffield quad)" u="1"/>
        <s v="Surrey and Sussex (Wolfson/Sheffield quad)" u="1"/>
        <s v="Taunton - Musgrove Park (Wolfson/Sheffield quad)" u="1"/>
        <s v="University College London Hospitals (Wolfson/Sheffield quad)" u="1"/>
        <s v="University Hospital Lewisham (Wolfson/Sheffield quad)" u="1"/>
        <s v="Whittington (Wolfson/Sheffield quad)" u="1"/>
        <s v="Wirral (Wolfson/Sheffield quad)" u="1"/>
        <s v="Yeovil (Wolfson/Sheffield quad)" u="1"/>
        <s v="Queen Elizabeth King's Lynn - Norfolk (ANN combined)" u="1"/>
        <s v="Whittington (quad)" u="1"/>
        <s v="Pennine - North Manchester (BONO quad)" u="1"/>
        <s v="Chelsea and Westminster (BKK quad)" u="1"/>
        <s v="Northumbria (COLN quad)" u="1"/>
        <s v="Dartford and Gravesham - Darent Valley (quad)" u="1"/>
        <s v="Medway Maritime (quad)" u="1"/>
        <s v="Western Sussex - Worthing (quad)" u="1"/>
        <s v="Basildon (quad)" u="1"/>
        <s v="Gloucestershire (COLN quad)" u="1"/>
        <s v="Plymouth - Derriford (quad)" u="1"/>
        <s v="Warwick (combined)" u="1"/>
        <s v="Mid Essex (quad)" u="1"/>
        <s v="Chelsea and Westminster (combined)" u="1"/>
        <s v="Barts - Whipps Cross (quad)" u="1"/>
        <s v="Devon and Exeter (quad)" u="1"/>
        <s v="St George's (quad)" u="1"/>
        <s v="Peterborough (ANN combined)" u="1"/>
        <s v="West Suffolk (ANN combined)" u="1"/>
        <s v="Isle of Wight (quad)" u="1"/>
        <s v="Gloucestershire (combined)" u="1"/>
        <s v="Royal Hampshire (quad)" u="1"/>
        <s v="Wirral (quad)" u="1"/>
        <s v="Norfolk and Norwich (ANN combined)" u="1"/>
        <s v="Pennine - North Manchester (combined)" u="1"/>
        <s v="West Middlesex (combined)" u="1"/>
        <s v="Royal Surrey (quad)" u="1"/>
        <s v="Dorset (quad) - UP TO 30TH APRIL 2020" u="1"/>
        <s v="University Hospitals Birmingham - Heart of England (combined)" u="1"/>
        <s v="Maidstone (quad)" u="1"/>
        <s v="Queen Alexandra and St Mary's (quad)" u="1"/>
        <s v="Southend (quad)" u="1"/>
        <s v="Brighton and Sussex - Princess Royal (quad)" u="1"/>
        <s v="North Tees (combined)" u="1"/>
        <s v="East Sussex (quad)" u="1"/>
        <s v="Salisbury (quad)" u="1"/>
        <s v="Royal Free (quad)" u="1"/>
        <s v="Taunton - Musgrove Park (quad)" u="1"/>
        <s v="Liverpool Women's (quad)" u="1"/>
        <s v="Mid Cheshire - Leighton (quad)" u="1"/>
        <s v="Epsom (quad)" u="1"/>
        <s v="Croydon (quad)" u="1"/>
        <s v="King's College (quad)" u="1"/>
        <s v="Princess Alexandra (quad)" u="1"/>
        <s v="Ashford and St Peter's (quad)" u="1"/>
        <s v="James Paget (ANN combined)" u="1"/>
        <s v="University College London Hospitals (quad)" u="1"/>
        <s v="Yeovil (quad)" u="1"/>
        <s v="Poole (quad)" u="1"/>
        <s v="Hinchingbrooke (ANN combined)" u="1"/>
        <s v="Barts - Royal London (quad)" u="1"/>
        <s v="Kingston (quad)" u="1"/>
        <s v="Surrey and Sussex (quad)" u="1"/>
        <s v="University Hospital Lewisham (quad)" u="1"/>
        <s v="Warwick (BKK quad)" u="1"/>
        <s v="Frimley Park (quad)" u="1"/>
        <s v="Colchester (quad)" u="1"/>
        <s v="East Cheshire - Macclesfield (quad)" u="1"/>
        <s v="North Tees (COLN quad)" u="1"/>
        <s v="Ipswich (ANN combined)" u="1"/>
        <s v="Dorset (COLN quad) - FROM 1ST JUNE 2020" u="1"/>
        <s v="University Hospitals Birmingham - Heart of England (BKK quad)" u="1"/>
        <s v="West Middlesex (BKK quad)" u="1"/>
        <s v="Southampton (quad)" u="1"/>
        <s v="Barts - Newham (quad)" u="1"/>
        <s v="St George's - Queen Mary's (quad)" u="1"/>
        <s v="Cambridge - Rosie (ANN combined)" u="1"/>
        <s v="King's College - Princess Royal (quad)" u="1"/>
        <s v="North Hampshire (quad)" u="1"/>
        <s v="Royal Free - Barnet and Chase (quad)" u="1"/>
        <s v="Guy's and St Thomas' (quad)" u="1"/>
        <s v="Pembury (quad)" u="1"/>
        <s v="Northumbria (combined)" u="1"/>
        <s v="Western Sussex - St Richard's (quad)" u="1"/>
        <s v="Bournemouth (quad)" u="1"/>
        <s v="St Helier (quad)" u="1"/>
        <s v="Queen Elizabeth London (quad)" u="1"/>
      </sharedItems>
    </cacheField>
    <cacheField name="Laboratory" numFmtId="0">
      <sharedItems containsBlank="1"/>
    </cacheField>
    <cacheField name="Number" numFmtId="0">
      <sharedItems containsString="0" containsBlank="1" containsNumber="1" containsInteger="1" minValue="1" maxValue="59"/>
    </cacheField>
    <cacheField name="Formula" numFmtId="0">
      <sharedItems containsBlank="1"/>
    </cacheField>
    <cacheField name="Network" numFmtId="0">
      <sharedItems containsBlank="1"/>
    </cacheField>
    <cacheField name="Type" numFmtId="0">
      <sharedItems containsBlank="1"/>
    </cacheField>
    <cacheField name="Type+Network" numFmtId="0">
      <sharedItems containsBlank="1"/>
    </cacheField>
    <cacheField name="Maternity Service" numFmtId="0">
      <sharedItems containsBlank="1" count="179">
        <s v="Cambridge University Hospitals NHS Foundation Trust"/>
        <s v="North West Anglia NHS Foundation Trust (Hinchingbrooke)"/>
        <s v="East Suffolk and North Essex NHS Foundation Trust (Ipswich)"/>
        <s v="North West Anglia NHS Foundation Trust (Peterborough)"/>
        <s v="West Suffolk NHS Foundation Trust"/>
        <s v="James Paget University Hospitals NHS Foundation Trust"/>
        <s v="Norfolk and Norwich University Hospitals NHS Foundation Trust"/>
        <s v="The Queen Elizabeth Hospital King's Lynn NHS Foundation Trust"/>
        <s v="Bedfordshire Hospitals NHS Foundation Trust (Bedford)"/>
        <s v="Birmingham Women's and Children's NHS Foundation Trust"/>
        <s v="Chelsea and Westminster Hospital NHS Foundation Trust"/>
        <s v="Chelsea and Westminster Hospital NHS Foundation Trust (West Middlesex)"/>
        <s v="University Hospitals Coventry and Warwickshire NHS Trust"/>
        <s v="Croydon Health Services NHS Trust"/>
        <s v="The Dudley Group NHS Foundation Trust"/>
        <s v="East and North Hertfordshire NHS Trust"/>
        <s v="East Cheshire NHS Trust"/>
        <s v="The Hillingdon Hospitals NHS Foundation Trust"/>
        <s v="Imperial College Healthcare NHS Trust (QCCH)"/>
        <s v="Imperial College Healthcare NHS Trust (St Mary's)"/>
        <s v="Kingston and Richmond NHS Foundation Trust"/>
        <s v="Liverpool Women's NHS Foundation Trust"/>
        <s v="Bedfordshire Hospitals NHS Foundation Trust (Luton and Dunstable)"/>
        <s v="Mid Cheshire Hospitals NHS Foundation Trust"/>
        <s v="London North West University Healthcare NHS Trust"/>
        <s v="Royal Free London NHS Foundation Trust (Barnet)"/>
        <s v="Royal Free London NHS Foundation Trust"/>
        <s v="Sandwell and West Birmingham Hospitals NHS Trust"/>
        <s v="The Shrewsbury and Telford Hospital NHS Trust"/>
        <s v="South Warwickshire University NHS Foundation Trust"/>
        <s v="University Hospitals Birmingham NHS Foundation Trust"/>
        <s v="Walsall Healthcare NHS Trust"/>
        <s v="West Hertfordshire Teaching Hospitals NHS Trust"/>
        <s v="The Royal Wolverhampton NHS Trust"/>
        <s v="Worcestershire Acute Hospitals NHS Trust"/>
        <s v="Wye Valley NHS Trust"/>
        <s v="King's College Hospital NHS Foundation Trust"/>
        <s v="Torbay and South Devon NHS Foundation Trust"/>
        <s v="Whittington Health NHS Trust"/>
        <s v="University Hospitals Sussex NHS Foundation Trust (East)"/>
        <s v="Mid and South Essex NHS Foundation Trust (Basildon)"/>
        <s v="East Suffolk and North Essex NHS Foundation Trust (Colchester)"/>
        <s v="Mid and South Essex NHS Foundation Trust (Broomfield)"/>
        <s v="The Princess Alexandra Hospital NHS Trust"/>
        <s v="Mid and South Essex NHS Foundation Trust (Southend)"/>
        <s v="Guy's and St Thomas' NHS Foundation Trust"/>
        <s v="Ashford and St Peter's Hospitals NHS Foundation Trust"/>
        <s v="Dartford and Gravesham NHS Trust"/>
        <s v="East Sussex Healthcare NHS Trust"/>
        <s v="Frimley Health NHS Foundation Trust (Frimley)"/>
        <s v="Maidstone and Tunbridge Wells NHS Trust"/>
        <s v="Milton Keynes University Hospital NHS Foundation Trust"/>
        <s v="Oxford University Hospitals NHS Foundation Trust"/>
        <s v="Royal Berkshire NHS Foundation Trust"/>
        <s v="Buckinghamshire Healthcare NHS Trust"/>
        <s v="Surrey and Sussex Healthcare NHS Trust"/>
        <s v="Isle of Wight NHS Trust"/>
        <s v="Medway NHS Foundation Trust"/>
        <s v="Hampshire Hospitals NHS Foundation Trust"/>
        <s v="Portsmouth Hospitals University NHS Trust"/>
        <s v="Royal Surrey County Hospital NHS Foundation Trust"/>
        <s v="Salisbury NHS Foundation Trust"/>
        <s v="University Hospital Southampton NHS Foundation Trust"/>
        <s v="Somerset NHS Foundation Trust (Somerset)"/>
        <s v="University College London Hospitals NHS Foundation Trust"/>
        <s v="University Hospitals Sussex NHS Foundation Trust (West)"/>
        <s v="Frimley Health NHS Foundation Trust (Wexham)"/>
        <s v="Somerset NHS Foundation Trust (Yeovil)"/>
        <s v="Kettering General Hospital NHS Foundation Trust"/>
        <s v="University Hospitals of Leicester NHS Trust"/>
        <s v="Northampton General Hospital NHS Trust"/>
        <s v="Great Western Hospitals NHS Foundation Trust"/>
        <s v="Barts Health NHS Trust (Newham)"/>
        <s v="Barts Health NHS Trust (Royal London)"/>
        <s v="Barts Health NHS Trust (Whipps Cross)"/>
        <s v="Barking, Havering and Redbridge University Hospitals NHS Trust"/>
        <s v="East Kent Hospitals University NHS Foundation Trust"/>
        <s v="Epsom and St Helier University Hospitals NHS Trust (Epsom)"/>
        <s v="Homerton Healthcare NHS Foundation Trust"/>
        <s v="North Middlesex University Hospital NHS Trust"/>
        <s v="Lewisham and Greenwich NHS Trust (QEH)"/>
        <s v="St George's University Hospitals NHS Foundation Trust"/>
        <s v="Epsom and St Helier University Hospitals NHS Trust (St Helier)"/>
        <s v="Lewisham and Greenwich NHS Trust (Lewisham)"/>
        <s v="Barnsley Hospital NHS Foundation Trust"/>
        <s v="Chesterfield Royal Hospital NHS Foundation Trust"/>
        <s v="Doncaster and Bassetlaw Teaching Hospitals NHS Foundation Trust"/>
        <s v="Hull University Teaching Hospitals NHS Trust"/>
        <s v="Northern Lincolnshire and Goole NHS Foundation Trust"/>
        <s v="The Rotherham NHS Foundation Trust"/>
        <s v="Sheffield Teaching Hospitals NHS Foundation Trust"/>
        <s v="York and Scarborough Teaching Hospitals NHS Foundation Trust"/>
        <s v="University Hospitals of Derby and Burton NHS Foundation Trust (Burton)"/>
        <s v="University Hospitals of Derby and Burton NHS Foundation Trust (Derby)"/>
        <s v="United Lincolnshire Teaching Hospitals NHS Trust"/>
        <s v="Nottingham University Hospitals NHS Trust"/>
        <s v="Sherwood Forest Hospitals NHS Foundation Trust"/>
        <s v="East Lancashire Hospitals NHS Trust"/>
        <s v="Blackpool Teaching Hospitals NHS Foundation Trust"/>
        <s v="Bolton NHS Foundation Trust"/>
        <s v="Countess of Chester Hospital NHS Foundation Trust"/>
        <s v="Lancashire Teaching Hospitals NHS Foundation Trust"/>
        <s v="Manchester University NHS Foundation Trust"/>
        <s v="University Hospitals of North Midlands NHS Trust"/>
        <s v="Northern Care Alliance NHS Foundation Trust"/>
        <s v="Mersey and West Lancashire Teaching Hospitals NHS Trust (Southport)"/>
        <s v="Mersey and West Lancashire Teaching Hospitals NHS Trust (St Helens)"/>
        <s v="Stockport NHS Foundation Trust"/>
        <s v="Tameside and Glossop Integrated Care NHS Foundation Trust"/>
        <s v="Warrington and Halton Teaching Hospitals NHS Foundation Trust"/>
        <s v="Wrightington, Wigan and Leigh NHS Foundation Trust"/>
        <s v="Wirral University Teaching Hospital NHS Foundation Trust"/>
        <s v="University Hospitals Dorset NHS Foundation Trust"/>
        <s v="Royal Cornwall Hospitals NHS Trust"/>
        <s v="Royal Devon University Healthcare NHS Foundation Trust (East)"/>
        <s v="Dorset County Hospital NHS Foundation Trust"/>
        <s v="Royal Devon University Healthcare NHS Foundation Trust (North)"/>
        <s v="University Hospitals Plymouth NHS Trust"/>
        <s v="County Durham and Darlington NHS Foundation Trust"/>
        <s v="Gateshead Health NHS Foundation Trust"/>
        <s v="Gloucestershire Hospitals NHS Foundation Trust"/>
        <s v="University Hospitals of Morecambe Bay NHS Foundation Trust"/>
        <s v="The Newcastle Upon Tyne Hospitals NHS Foundation Trust"/>
        <s v="North Cumbria Integrated Care NHS Foundation Trust"/>
        <s v="North Tees and Hartlepool NHS Foundation Trust"/>
        <s v="Northumbria Healthcare NHS Foundation Trust"/>
        <s v="South Tees Hospitals NHS Foundation Trust"/>
        <s v="South Tyneside and Sunderland NHS Foundation Trust"/>
        <s v="Royal United Hospitals Bath NHS Foundation Trust"/>
        <s v="North Bristol NHS Trust"/>
        <s v="University Hospitals Bristol and Weston NHS Foundation Trust"/>
        <s v="Airedale NHS Foundation Trust"/>
        <s v="Bradford Teaching Hospitals NHS Foundation Trust"/>
        <s v="Calderdale and Huddersfield NHS Foundation Trust"/>
        <s v="Harrogate and District NHS Foundation Trust"/>
        <s v="Leeds Teaching Hospitals NHS Trust"/>
        <s v="Mid Yorkshire Teaching NHS Trust"/>
        <s v="George Eliot Hospital NHS Trust"/>
        <m/>
        <s v="South Warwickshire NHS Foundation Trust" u="1"/>
        <s v="West Hertfordshire Hospitals NHS Trust" u="1"/>
        <s v="Homerton University Hospital NHS Foundation Trust" u="1"/>
        <s v="King's College Hospital NHS Foundation Trust (PRUH)" u="1"/>
        <s v="United Lincolnshire Hospitals NHS Trust" u="1"/>
        <s v="Bridgewater Community Healthcare NHS Foundation Trust" u="1"/>
        <s v="Manchester University NHS Foundation Trust (North)" u="1"/>
        <s v="Manchester University NHS Foundation Trust (St Mary's)" u="1"/>
        <s v="Manchester University NHS Foundation Trust (South)" u="1"/>
        <s v="Northern Care Alliance NHS Group" u="1"/>
        <s v="Southport and Ormskirk Hospital NHS Trust" u="1"/>
        <s v="St Helens and Knowsley Teaching Hospitals NHS Trust" u="1"/>
        <s v="University Hospitals Dorset NHS Foundation Trust (Bournemouth)" u="1"/>
        <s v="Royal Devon and Exeter NHS Foundation Trust" u="1"/>
        <s v="Northern Devon Healthcare NHS Trust" u="1"/>
        <s v="University Hospitals Dorset NHS Foundation Trust (Poole)" u="1"/>
        <s v="Somerset NHS Foundation Trust" u="1"/>
        <s v="Yeovil District Hospital NHS Foundation Trust" u="1"/>
        <s v="Mid Yorkshire Hospitals NHS Trust" u="1"/>
        <s v="Kingston Hospital NHS Foundation Trust" u="1"/>
        <s v="Southend University Hospital NHS Foundation Trust" u="1"/>
        <s v="Luton and Dunstable University Hospital NHS Foundation Trust" u="1"/>
        <s v="Pennine Acute Hospitals NHS Trust" u="1"/>
        <s v="University College London Hospitals" u="1"/>
        <s v="Poole Hospital NHS Foundation Trust" u="1"/>
        <s v="Weston Area Health NHS Trust" u="1"/>
        <s v="Mid Essex Hospital Services NHS Trust" u="1"/>
        <s v="York Teaching Hospital NHS Foundation Trust" u="1"/>
        <s v="University Hospitals Coventry and Warwickshire" u="1"/>
        <s v="Brighton and Sussex University Hospitals NHS Trust" u="1"/>
        <s v="North Cumbria University Hospitals NHS Trust" u="1"/>
        <s v="Warrington and Halton Hospitals NHS Foundation Trust" u="1"/>
        <s v="The Royal Bournemouth and Christchurch Hospitals NHS Foundation Trust" u="1"/>
        <s v="Basildon and Thurrock University Hospitals NHS Foundation Trust" u="1"/>
        <s v="Taunton and Somerset NHS Foundation Trust" u="1"/>
        <s v="Bedford Hospital NHS Trust" u="1"/>
        <s v="University Hospitals Bristol NHS Foundation Trust" u="1"/>
        <s v="Western Sussex Hospitals NHS Foundation Trust" u="1"/>
        <s v="Shrewsbury and Telford Hospital NHS Trust" u="1"/>
        <s v="Portsmouth Hospitals NHS Trust"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30">
  <r>
    <s v="Addenbrookes (Cambridge)1"/>
    <x v="0"/>
    <s v="Addenbrookes (Cambridge)"/>
    <n v="1"/>
    <s v="Addenbrookes (Cambridge)1"/>
    <s v="CaNN"/>
    <s v="Combined"/>
    <s v="CaNN combined"/>
    <x v="0"/>
  </r>
  <r>
    <s v="Addenbrookes (Cambridge)2"/>
    <x v="1"/>
    <s v="Addenbrookes (Cambridge)"/>
    <n v="2"/>
    <s v="Addenbrookes (Cambridge)2"/>
    <s v="CaNN"/>
    <s v="Combined"/>
    <s v="CaNN combined"/>
    <x v="1"/>
  </r>
  <r>
    <s v="Addenbrookes (Cambridge)3"/>
    <x v="2"/>
    <s v="Addenbrookes (Cambridge)"/>
    <n v="3"/>
    <s v="Addenbrookes (Cambridge)3"/>
    <s v="CaNN"/>
    <s v="Combined"/>
    <s v="CaNN combined"/>
    <x v="2"/>
  </r>
  <r>
    <s v="Addenbrookes (Cambridge)4"/>
    <x v="3"/>
    <s v="Addenbrookes (Cambridge)"/>
    <n v="4"/>
    <s v="Addenbrookes (Cambridge)4"/>
    <s v="CaNN"/>
    <s v="Combined"/>
    <s v="CaNN combined"/>
    <x v="3"/>
  </r>
  <r>
    <s v="Addenbrookes (Cambridge)5"/>
    <x v="4"/>
    <s v="Addenbrookes (Cambridge)"/>
    <n v="5"/>
    <s v="Addenbrookes (Cambridge)5"/>
    <s v="CaNN"/>
    <s v="Combined"/>
    <s v="CaNN combined"/>
    <x v="4"/>
  </r>
  <r>
    <s v="Addenbrookes (Cambridge)6"/>
    <x v="5"/>
    <s v="Addenbrookes (Cambridge)"/>
    <n v="6"/>
    <s v="Addenbrookes (Cambridge)6"/>
    <s v="COLN"/>
    <s v="Quad"/>
    <s v="COLN quad"/>
    <x v="0"/>
  </r>
  <r>
    <s v="Addenbrookes (Cambridge)7"/>
    <x v="6"/>
    <s v="Addenbrookes (Cambridge)"/>
    <n v="7"/>
    <s v="Addenbrookes (Cambridge)7"/>
    <s v="COLN"/>
    <s v="Quad"/>
    <s v="COLN quad"/>
    <x v="1"/>
  </r>
  <r>
    <s v="Addenbrookes (Cambridge)8"/>
    <x v="7"/>
    <s v="Addenbrookes (Cambridge)"/>
    <n v="8"/>
    <s v="Addenbrookes (Cambridge)8"/>
    <s v="COLN"/>
    <s v="Quad"/>
    <s v="COLN quad"/>
    <x v="2"/>
  </r>
  <r>
    <s v="Addenbrookes (Cambridge)9"/>
    <x v="8"/>
    <s v="Addenbrookes (Cambridge)"/>
    <n v="9"/>
    <s v="Addenbrookes (Cambridge)9"/>
    <s v="COLN"/>
    <s v="Quad"/>
    <s v="COLN quad"/>
    <x v="5"/>
  </r>
  <r>
    <s v="Addenbrookes (Cambridge)10"/>
    <x v="9"/>
    <s v="Addenbrookes (Cambridge)"/>
    <n v="10"/>
    <s v="Addenbrookes (Cambridge)10"/>
    <s v="COLN"/>
    <s v="Quad"/>
    <s v="COLN quad"/>
    <x v="6"/>
  </r>
  <r>
    <s v="Addenbrookes (Cambridge)11"/>
    <x v="10"/>
    <s v="Addenbrookes (Cambridge)"/>
    <n v="11"/>
    <s v="Addenbrookes (Cambridge)11"/>
    <s v="COLN"/>
    <s v="Quad"/>
    <s v="COLN quad"/>
    <x v="3"/>
  </r>
  <r>
    <s v="Addenbrookes (Cambridge)12"/>
    <x v="11"/>
    <s v="Addenbrookes (Cambridge)"/>
    <n v="12"/>
    <s v="Addenbrookes (Cambridge)12"/>
    <s v="COLN"/>
    <s v="Quad"/>
    <s v="COLN quad"/>
    <x v="7"/>
  </r>
  <r>
    <s v="Addenbrookes (Cambridge)13"/>
    <x v="12"/>
    <s v="Addenbrookes (Cambridge)"/>
    <n v="13"/>
    <s v="Addenbrookes (Cambridge)13"/>
    <s v="COLN"/>
    <s v="Quad"/>
    <s v="COLN quad"/>
    <x v="4"/>
  </r>
  <r>
    <s v="Birmingham Women's and Children's1"/>
    <x v="13"/>
    <s v="Birmingham Women's and Children's"/>
    <n v="1"/>
    <s v="Birmingham Women's and Children's1"/>
    <m/>
    <s v="Combined"/>
    <s v="Combined"/>
    <x v="8"/>
  </r>
  <r>
    <s v="Birmingham Women's and Children's2"/>
    <x v="14"/>
    <s v="Birmingham Women's and Children's"/>
    <n v="2"/>
    <s v="Birmingham Women's and Children's2"/>
    <m/>
    <s v="Combined"/>
    <s v="Combined"/>
    <x v="9"/>
  </r>
  <r>
    <s v="Birmingham Women's and Children's3"/>
    <x v="15"/>
    <s v="Birmingham Women's and Children's"/>
    <n v="3"/>
    <s v="Birmingham Women's and Children's3"/>
    <m/>
    <s v="Combined"/>
    <s v="Combined"/>
    <x v="10"/>
  </r>
  <r>
    <s v="Birmingham Women's and Children's4"/>
    <x v="16"/>
    <s v="Birmingham Women's and Children's"/>
    <n v="4"/>
    <s v="Birmingham Women's and Children's4"/>
    <m/>
    <s v="Combined"/>
    <s v="Combined"/>
    <x v="11"/>
  </r>
  <r>
    <s v="Birmingham Women's and Children's5"/>
    <x v="17"/>
    <s v="Birmingham Women's and Children's"/>
    <n v="5"/>
    <s v="Birmingham Women's and Children's5"/>
    <m/>
    <s v="Combined"/>
    <s v="Combined"/>
    <x v="12"/>
  </r>
  <r>
    <s v="Birmingham Women's and Children's6"/>
    <x v="18"/>
    <s v="Birmingham Women's and Children's"/>
    <n v="6"/>
    <s v="Birmingham Women's and Children's6"/>
    <m/>
    <s v="Combined"/>
    <s v="Combined"/>
    <x v="13"/>
  </r>
  <r>
    <s v="Birmingham Women's and Children's7"/>
    <x v="19"/>
    <s v="Birmingham Women's and Children's"/>
    <n v="7"/>
    <s v="Birmingham Women's and Children's7"/>
    <m/>
    <s v="Combined"/>
    <s v="Combined"/>
    <x v="14"/>
  </r>
  <r>
    <s v="Birmingham Women's and Children's8"/>
    <x v="20"/>
    <s v="Birmingham Women's and Children's"/>
    <n v="8"/>
    <s v="Birmingham Women's and Children's8"/>
    <m/>
    <s v="Combined"/>
    <s v="Combined"/>
    <x v="15"/>
  </r>
  <r>
    <s v="Birmingham Women's and Children's9"/>
    <x v="21"/>
    <s v="Birmingham Women's and Children's"/>
    <n v="9"/>
    <s v="Birmingham Women's and Children's9"/>
    <m/>
    <s v="Combined"/>
    <s v="Combined"/>
    <x v="16"/>
  </r>
  <r>
    <s v="Birmingham Women's and Children's10"/>
    <x v="22"/>
    <s v="Birmingham Women's and Children's"/>
    <n v="10"/>
    <s v="Birmingham Women's and Children's10"/>
    <m/>
    <s v="Combined"/>
    <s v="Combined"/>
    <x v="17"/>
  </r>
  <r>
    <s v="Birmingham Women's and Children's11"/>
    <x v="23"/>
    <s v="Birmingham Women's and Children's"/>
    <n v="11"/>
    <s v="Birmingham Women's and Children's11"/>
    <m/>
    <s v="Combined"/>
    <s v="Combined"/>
    <x v="18"/>
  </r>
  <r>
    <s v="Birmingham Women's and Children's12"/>
    <x v="24"/>
    <s v="Birmingham Women's and Children's"/>
    <n v="12"/>
    <s v="Birmingham Women's and Children's12"/>
    <m/>
    <s v="Combined"/>
    <s v="Combined"/>
    <x v="19"/>
  </r>
  <r>
    <s v="Birmingham Women's and Children's13"/>
    <x v="25"/>
    <s v="Birmingham Women's and Children's"/>
    <n v="13"/>
    <s v="Birmingham Women's and Children's13"/>
    <m/>
    <s v="Combined"/>
    <s v="Combined"/>
    <x v="20"/>
  </r>
  <r>
    <s v="Birmingham Women's and Children's14"/>
    <x v="26"/>
    <s v="Birmingham Women's and Children's"/>
    <n v="14"/>
    <s v="Birmingham Women's and Children's14"/>
    <m/>
    <s v="Combined"/>
    <s v="Combined"/>
    <x v="21"/>
  </r>
  <r>
    <s v="Birmingham Women's and Children's15"/>
    <x v="27"/>
    <s v="Birmingham Women's and Children's"/>
    <n v="15"/>
    <s v="Birmingham Women's and Children's15"/>
    <m/>
    <s v="Combined"/>
    <s v="Combined"/>
    <x v="22"/>
  </r>
  <r>
    <s v="Birmingham Women's and Children's16"/>
    <x v="28"/>
    <s v="Birmingham Women's and Children's"/>
    <n v="16"/>
    <s v="Birmingham Women's and Children's16"/>
    <m/>
    <s v="Combined"/>
    <s v="Combined"/>
    <x v="23"/>
  </r>
  <r>
    <s v="Birmingham Women's and Children's17"/>
    <x v="29"/>
    <s v="Birmingham Women's and Children's"/>
    <n v="17"/>
    <s v="Birmingham Women's and Children's17"/>
    <m/>
    <s v="Combined"/>
    <s v="Combined"/>
    <x v="24"/>
  </r>
  <r>
    <s v="Birmingham Women's and Children's18"/>
    <x v="30"/>
    <s v="Birmingham Women's and Children's"/>
    <n v="18"/>
    <s v="Birmingham Women's and Children's18"/>
    <m/>
    <s v="Combined"/>
    <s v="Combined"/>
    <x v="25"/>
  </r>
  <r>
    <s v="Birmingham Women's and Children's19"/>
    <x v="31"/>
    <s v="Birmingham Women's and Children's"/>
    <n v="19"/>
    <s v="Birmingham Women's and Children's19"/>
    <m/>
    <s v="Combined"/>
    <s v="Combined"/>
    <x v="26"/>
  </r>
  <r>
    <s v="Birmingham Women's and Children's20"/>
    <x v="32"/>
    <s v="Birmingham Women's and Children's"/>
    <n v="20"/>
    <s v="Birmingham Women's and Children's20"/>
    <m/>
    <s v="Combined"/>
    <s v="Combined"/>
    <x v="27"/>
  </r>
  <r>
    <s v="Birmingham Women's and Children's21"/>
    <x v="33"/>
    <s v="Birmingham Women's and Children's"/>
    <n v="21"/>
    <s v="Birmingham Women's and Children's21"/>
    <m/>
    <s v="Combined"/>
    <s v="Combined"/>
    <x v="28"/>
  </r>
  <r>
    <s v="Birmingham Women's and Children's22"/>
    <x v="34"/>
    <s v="Birmingham Women's and Children's"/>
    <n v="22"/>
    <s v="Birmingham Women's and Children's22"/>
    <m/>
    <s v="Combined"/>
    <s v="Combined"/>
    <x v="29"/>
  </r>
  <r>
    <s v="Birmingham Women's and Children's23"/>
    <x v="35"/>
    <s v="Birmingham Women's and Children's"/>
    <n v="23"/>
    <s v="Birmingham Women's and Children's23"/>
    <m/>
    <s v="Combined"/>
    <s v="Combined"/>
    <x v="30"/>
  </r>
  <r>
    <s v="Birmingham Women's and Children's24"/>
    <x v="36"/>
    <s v="Birmingham Women's and Children's"/>
    <n v="24"/>
    <s v="Birmingham Women's and Children's24"/>
    <m/>
    <s v="Combined"/>
    <s v="Combined"/>
    <x v="31"/>
  </r>
  <r>
    <s v="Birmingham Women's and Children's25"/>
    <x v="37"/>
    <s v="Birmingham Women's and Children's"/>
    <n v="25"/>
    <s v="Birmingham Women's and Children's25"/>
    <m/>
    <s v="Combined"/>
    <s v="Combined"/>
    <x v="32"/>
  </r>
  <r>
    <s v="Birmingham Women's and Children's26"/>
    <x v="38"/>
    <s v="Birmingham Women's and Children's"/>
    <n v="26"/>
    <s v="Birmingham Women's and Children's26"/>
    <m/>
    <s v="Combined"/>
    <s v="Combined"/>
    <x v="33"/>
  </r>
  <r>
    <s v="Birmingham Women's and Children's27"/>
    <x v="39"/>
    <s v="Birmingham Women's and Children's"/>
    <n v="27"/>
    <s v="Birmingham Women's and Children's27"/>
    <m/>
    <s v="Combined"/>
    <s v="Combined"/>
    <x v="34"/>
  </r>
  <r>
    <s v="Birmingham Women's and Children's28"/>
    <x v="40"/>
    <s v="Birmingham Women's and Children's"/>
    <n v="28"/>
    <s v="Birmingham Women's and Children's28"/>
    <m/>
    <s v="Combined"/>
    <s v="Combined"/>
    <x v="34"/>
  </r>
  <r>
    <s v="Birmingham Women's and Children's29"/>
    <x v="41"/>
    <s v="Birmingham Women's and Children's"/>
    <n v="29"/>
    <s v="Birmingham Women's and Children's29"/>
    <m/>
    <s v="Combined"/>
    <s v="Combined"/>
    <x v="35"/>
  </r>
  <r>
    <s v="Birmingham Women's and Children's30"/>
    <x v="42"/>
    <s v="Birmingham Women's and Children's"/>
    <n v="30"/>
    <s v="Birmingham Women's and Children's30"/>
    <s v="BKK"/>
    <s v="Quad"/>
    <s v="BKK quad"/>
    <x v="8"/>
  </r>
  <r>
    <s v="Birmingham Women's and Children's31"/>
    <x v="43"/>
    <s v="Birmingham Women's and Children's"/>
    <n v="31"/>
    <s v="Birmingham Women's and Children's31"/>
    <s v="BKK"/>
    <s v="Quad"/>
    <s v="BKK quad"/>
    <x v="9"/>
  </r>
  <r>
    <s v="Birmingham Women's and Children's32"/>
    <x v="44"/>
    <s v="Birmingham Women's and Children's"/>
    <n v="32"/>
    <s v="Birmingham Women's and Children's32"/>
    <s v="BKK"/>
    <s v="Quad"/>
    <s v="BKK quad"/>
    <x v="10"/>
  </r>
  <r>
    <s v="Birmingham Women's and Children's33"/>
    <x v="45"/>
    <s v="Birmingham Women's and Children's"/>
    <n v="33"/>
    <s v="Birmingham Women's and Children's33"/>
    <s v="BKK"/>
    <s v="Quad"/>
    <s v="BKK quad"/>
    <x v="11"/>
  </r>
  <r>
    <s v="Birmingham Women's and Children's34"/>
    <x v="46"/>
    <s v="Birmingham Women's and Children's"/>
    <n v="34"/>
    <s v="Birmingham Women's and Children's34"/>
    <s v="BKK"/>
    <s v="Quad"/>
    <s v="BKK quad"/>
    <x v="13"/>
  </r>
  <r>
    <s v="Birmingham Women's and Children's35"/>
    <x v="47"/>
    <s v="Birmingham Women's and Children's"/>
    <n v="35"/>
    <s v="Birmingham Women's and Children's35"/>
    <s v="BKK"/>
    <s v="Quad"/>
    <s v="BKK quad"/>
    <x v="14"/>
  </r>
  <r>
    <s v="Birmingham Women's and Children's36"/>
    <x v="48"/>
    <s v="Birmingham Women's and Children's"/>
    <n v="36"/>
    <s v="Birmingham Women's and Children's36"/>
    <s v="BKK"/>
    <s v="Quad"/>
    <s v="BKK quad"/>
    <x v="15"/>
  </r>
  <r>
    <s v="Birmingham Women's and Children's37"/>
    <x v="49"/>
    <s v="Birmingham Women's and Children's"/>
    <n v="37"/>
    <s v="Birmingham Women's and Children's37"/>
    <s v="BKK"/>
    <s v="Quad"/>
    <s v="BKK quad"/>
    <x v="16"/>
  </r>
  <r>
    <s v="Birmingham Women's and Children's38"/>
    <x v="50"/>
    <s v="Birmingham Women's and Children's"/>
    <n v="38"/>
    <s v="Birmingham Women's and Children's38"/>
    <s v="BKK"/>
    <s v="Quad"/>
    <s v="BKK quad"/>
    <x v="17"/>
  </r>
  <r>
    <s v="Birmingham Women's and Children's39"/>
    <x v="51"/>
    <s v="Birmingham Women's and Children's"/>
    <n v="39"/>
    <s v="Birmingham Women's and Children's39"/>
    <s v="BKK"/>
    <s v="Quad"/>
    <s v="BKK quad"/>
    <x v="18"/>
  </r>
  <r>
    <s v="Birmingham Women's and Children's40"/>
    <x v="52"/>
    <s v="Birmingham Women's and Children's"/>
    <n v="40"/>
    <s v="Birmingham Women's and Children's40"/>
    <s v="BKK"/>
    <s v="Quad"/>
    <s v="BKK quad"/>
    <x v="19"/>
  </r>
  <r>
    <s v="Birmingham Women's and Children's41"/>
    <x v="53"/>
    <s v="Birmingham Women's and Children's"/>
    <n v="41"/>
    <s v="Birmingham Women's and Children's41"/>
    <s v="BKK"/>
    <s v="Quad"/>
    <s v="BKK quad"/>
    <x v="36"/>
  </r>
  <r>
    <s v="Birmingham Women's and Children's42"/>
    <x v="54"/>
    <s v="Birmingham Women's and Children's"/>
    <n v="42"/>
    <s v="Birmingham Women's and Children's42"/>
    <s v="BKK"/>
    <s v="Quad"/>
    <s v="BKK quad"/>
    <x v="20"/>
  </r>
  <r>
    <s v="Birmingham Women's and Children's43"/>
    <x v="55"/>
    <s v="Birmingham Women's and Children's"/>
    <n v="43"/>
    <s v="Birmingham Women's and Children's43"/>
    <s v="BKK"/>
    <s v="Quad"/>
    <s v="BKK quad"/>
    <x v="21"/>
  </r>
  <r>
    <s v="Birmingham Women's and Children's44"/>
    <x v="56"/>
    <s v="Birmingham Women's and Children's"/>
    <n v="44"/>
    <s v="Birmingham Women's and Children's44"/>
    <s v="BKK"/>
    <s v="Quad"/>
    <s v="BKK quad"/>
    <x v="22"/>
  </r>
  <r>
    <s v="Birmingham Women's and Children's45"/>
    <x v="57"/>
    <s v="Birmingham Women's and Children's"/>
    <n v="45"/>
    <s v="Birmingham Women's and Children's45"/>
    <s v="BKK"/>
    <s v="Quad"/>
    <s v="BKK quad"/>
    <x v="23"/>
  </r>
  <r>
    <s v="Birmingham Women's and Children's46"/>
    <x v="58"/>
    <s v="Birmingham Women's and Children's"/>
    <n v="46"/>
    <s v="Birmingham Women's and Children's46"/>
    <s v="BKK"/>
    <s v="Quad"/>
    <s v="BKK quad"/>
    <x v="24"/>
  </r>
  <r>
    <s v="Birmingham Women's and Children's47"/>
    <x v="59"/>
    <s v="Birmingham Women's and Children's"/>
    <n v="47"/>
    <s v="Birmingham Women's and Children's47"/>
    <s v="BKK"/>
    <s v="Quad"/>
    <s v="BKK quad"/>
    <x v="25"/>
  </r>
  <r>
    <s v="Birmingham Women's and Children's48"/>
    <x v="60"/>
    <s v="Birmingham Women's and Children's"/>
    <n v="48"/>
    <s v="Birmingham Women's and Children's48"/>
    <s v="BKK"/>
    <s v="Quad"/>
    <s v="BKK quad"/>
    <x v="26"/>
  </r>
  <r>
    <s v="Birmingham Women's and Children's49"/>
    <x v="61"/>
    <s v="Birmingham Women's and Children's"/>
    <n v="49"/>
    <s v="Birmingham Women's and Children's49"/>
    <s v="BKK"/>
    <s v="Quad"/>
    <s v="BKK quad"/>
    <x v="27"/>
  </r>
  <r>
    <s v="Birmingham Women's and Children's50"/>
    <x v="62"/>
    <s v="Birmingham Women's and Children's"/>
    <n v="50"/>
    <s v="Birmingham Women's and Children's50"/>
    <s v="BKK"/>
    <s v="Quad"/>
    <s v="BKK quad"/>
    <x v="28"/>
  </r>
  <r>
    <s v="Birmingham Women's and Children's51"/>
    <x v="63"/>
    <s v="Birmingham Women's and Children's"/>
    <n v="51"/>
    <s v="Birmingham Women's and Children's51"/>
    <s v="BKK"/>
    <s v="Quad"/>
    <s v="BKK quad"/>
    <x v="37"/>
  </r>
  <r>
    <s v="Birmingham Women's and Children's52"/>
    <x v="64"/>
    <s v="Birmingham Women's and Children's"/>
    <n v="52"/>
    <s v="Birmingham Women's and Children's52"/>
    <s v="BKK"/>
    <s v="Quad"/>
    <s v="BKK quad"/>
    <x v="30"/>
  </r>
  <r>
    <s v="Birmingham Women's and Children's53"/>
    <x v="65"/>
    <s v="Birmingham Women's and Children's"/>
    <n v="53"/>
    <s v="Birmingham Women's and Children's53"/>
    <s v="BKK"/>
    <s v="Quad"/>
    <s v="BKK quad"/>
    <x v="31"/>
  </r>
  <r>
    <s v="Birmingham Women's and Children's54"/>
    <x v="66"/>
    <s v="Birmingham Women's and Children's"/>
    <n v="54"/>
    <s v="Birmingham Women's and Children's54"/>
    <s v="BKK"/>
    <s v="Quad"/>
    <s v="BKK quad"/>
    <x v="32"/>
  </r>
  <r>
    <s v="Birmingham Women's and Children's55"/>
    <x v="67"/>
    <s v="Birmingham Women's and Children's"/>
    <n v="55"/>
    <s v="Birmingham Women's and Children's55"/>
    <s v="BKK"/>
    <s v="Quad"/>
    <s v="BKK quad"/>
    <x v="38"/>
  </r>
  <r>
    <s v="Birmingham Women's and Children's56"/>
    <x v="68"/>
    <s v="Birmingham Women's and Children's"/>
    <n v="56"/>
    <s v="Birmingham Women's and Children's56"/>
    <s v="BKK"/>
    <s v="Quad"/>
    <s v="BKK quad"/>
    <x v="33"/>
  </r>
  <r>
    <s v="Birmingham Women's and Children's57"/>
    <x v="69"/>
    <s v="Birmingham Women's and Children's"/>
    <n v="57"/>
    <s v="Birmingham Women's and Children's57"/>
    <s v="BKK"/>
    <s v="Quad"/>
    <s v="BKK quad"/>
    <x v="34"/>
  </r>
  <r>
    <s v="Birmingham Women's and Children's58"/>
    <x v="70"/>
    <s v="Birmingham Women's and Children's"/>
    <n v="58"/>
    <s v="Birmingham Women's and Children's58"/>
    <s v="BKK"/>
    <s v="Quad"/>
    <s v="BKK quad"/>
    <x v="34"/>
  </r>
  <r>
    <s v="Birmingham Women's and Children's59"/>
    <x v="71"/>
    <s v="Birmingham Women's and Children's"/>
    <n v="59"/>
    <s v="Birmingham Women's and Children's59"/>
    <s v="BKK"/>
    <s v="Quad"/>
    <s v="BKK quad"/>
    <x v="35"/>
  </r>
  <r>
    <s v="Brighton and Sussex1"/>
    <x v="72"/>
    <s v="Brighton and Sussex"/>
    <n v="1"/>
    <s v="Brighton and Sussex1"/>
    <s v="KG"/>
    <s v="Combined"/>
    <s v="KG combined"/>
    <x v="39"/>
  </r>
  <r>
    <s v="Broomfield (Mid Essex)1"/>
    <x v="73"/>
    <s v="Broomfield (Mid Essex)"/>
    <n v="1"/>
    <s v="Broomfield (Mid Essex)1"/>
    <m/>
    <s v="Combined"/>
    <s v="Combined"/>
    <x v="40"/>
  </r>
  <r>
    <s v="Broomfield (Mid Essex)2"/>
    <x v="74"/>
    <s v="Broomfield (Mid Essex)"/>
    <n v="2"/>
    <s v="Broomfield (Mid Essex)2"/>
    <m/>
    <s v="Combined"/>
    <s v="Combined"/>
    <x v="41"/>
  </r>
  <r>
    <s v="Broomfield (Mid Essex)3"/>
    <x v="75"/>
    <s v="Broomfield (Mid Essex)"/>
    <n v="3"/>
    <s v="Broomfield (Mid Essex)3"/>
    <m/>
    <s v="Combined"/>
    <s v="Combined"/>
    <x v="42"/>
  </r>
  <r>
    <s v="Broomfield (Mid Essex)4"/>
    <x v="76"/>
    <s v="Broomfield (Mid Essex)"/>
    <n v="4"/>
    <s v="Broomfield (Mid Essex)4"/>
    <m/>
    <s v="Combined"/>
    <s v="Combined"/>
    <x v="43"/>
  </r>
  <r>
    <s v="Broomfield (Mid Essex)5"/>
    <x v="77"/>
    <s v="Broomfield (Mid Essex)"/>
    <n v="5"/>
    <s v="Broomfield (Mid Essex)5"/>
    <m/>
    <s v="Combined"/>
    <s v="Combined"/>
    <x v="44"/>
  </r>
  <r>
    <s v="Guy's and St Thomas'1"/>
    <x v="78"/>
    <s v="Guy's and St Thomas'"/>
    <n v="1"/>
    <s v="Guy's and St Thomas'1"/>
    <s v="KG"/>
    <s v="Combined"/>
    <s v="KG combined"/>
    <x v="45"/>
  </r>
  <r>
    <s v="John Radcliffe (Oxford)1"/>
    <x v="79"/>
    <s v="John Radcliffe (Oxford)"/>
    <n v="1"/>
    <s v="John Radcliffe (Oxford)1"/>
    <m/>
    <s v="Combined"/>
    <s v="Combined"/>
    <x v="46"/>
  </r>
  <r>
    <s v="John Radcliffe (Oxford)2"/>
    <x v="80"/>
    <s v="John Radcliffe (Oxford)"/>
    <n v="2"/>
    <s v="John Radcliffe (Oxford)2"/>
    <m/>
    <s v="Combined"/>
    <s v="Combined"/>
    <x v="47"/>
  </r>
  <r>
    <s v="John Radcliffe (Oxford)3"/>
    <x v="81"/>
    <s v="John Radcliffe (Oxford)"/>
    <n v="3"/>
    <s v="John Radcliffe (Oxford)3"/>
    <m/>
    <s v="Combined"/>
    <s v="Combined"/>
    <x v="48"/>
  </r>
  <r>
    <s v="John Radcliffe (Oxford)4"/>
    <x v="82"/>
    <s v="John Radcliffe (Oxford)"/>
    <n v="4"/>
    <s v="John Radcliffe (Oxford)4"/>
    <m/>
    <s v="Combined"/>
    <s v="Combined"/>
    <x v="49"/>
  </r>
  <r>
    <s v="John Radcliffe (Oxford)5"/>
    <x v="83"/>
    <s v="John Radcliffe (Oxford)"/>
    <n v="5"/>
    <s v="John Radcliffe (Oxford)5"/>
    <m/>
    <s v="Combined"/>
    <s v="Combined"/>
    <x v="50"/>
  </r>
  <r>
    <s v="John Radcliffe (Oxford)6"/>
    <x v="84"/>
    <s v="John Radcliffe (Oxford)"/>
    <n v="6"/>
    <s v="John Radcliffe (Oxford)6"/>
    <m/>
    <s v="Combined"/>
    <s v="Combined"/>
    <x v="51"/>
  </r>
  <r>
    <s v="John Radcliffe (Oxford)7"/>
    <x v="85"/>
    <s v="John Radcliffe (Oxford)"/>
    <n v="7"/>
    <s v="John Radcliffe (Oxford)7"/>
    <m/>
    <s v="Combined"/>
    <s v="Combined"/>
    <x v="52"/>
  </r>
  <r>
    <s v="John Radcliffe (Oxford)8"/>
    <x v="86"/>
    <s v="John Radcliffe (Oxford)"/>
    <n v="8"/>
    <s v="John Radcliffe (Oxford)8"/>
    <m/>
    <s v="Combined"/>
    <s v="Combined"/>
    <x v="50"/>
  </r>
  <r>
    <s v="John Radcliffe (Oxford)9"/>
    <x v="87"/>
    <s v="John Radcliffe (Oxford)"/>
    <n v="9"/>
    <s v="John Radcliffe (Oxford)9"/>
    <m/>
    <s v="Combined"/>
    <s v="Combined"/>
    <x v="53"/>
  </r>
  <r>
    <s v="John Radcliffe (Oxford)10"/>
    <x v="88"/>
    <s v="John Radcliffe (Oxford)"/>
    <n v="10"/>
    <s v="John Radcliffe (Oxford)10"/>
    <m/>
    <s v="Combined"/>
    <s v="Combined"/>
    <x v="54"/>
  </r>
  <r>
    <s v="John Radcliffe (Oxford)11"/>
    <x v="89"/>
    <s v="John Radcliffe (Oxford)"/>
    <n v="11"/>
    <s v="John Radcliffe (Oxford)11"/>
    <m/>
    <s v="Combined"/>
    <s v="Combined"/>
    <x v="55"/>
  </r>
  <r>
    <s v="John Radcliffe (Oxford)12"/>
    <x v="90"/>
    <s v="John Radcliffe (Oxford)"/>
    <n v="12"/>
    <s v="John Radcliffe (Oxford)12"/>
    <s v="COLN"/>
    <s v="Quad"/>
    <s v="COLN quad"/>
    <x v="46"/>
  </r>
  <r>
    <s v="John Radcliffe (Oxford)13"/>
    <x v="91"/>
    <s v="John Radcliffe (Oxford)"/>
    <n v="13"/>
    <s v="John Radcliffe (Oxford)13"/>
    <s v="COLN"/>
    <s v="Quad"/>
    <s v="COLN quad"/>
    <x v="39"/>
  </r>
  <r>
    <s v="John Radcliffe (Oxford)14"/>
    <x v="92"/>
    <s v="John Radcliffe (Oxford)"/>
    <n v="14"/>
    <s v="John Radcliffe (Oxford)14"/>
    <s v="COLN"/>
    <s v="Quad"/>
    <s v="COLN quad"/>
    <x v="47"/>
  </r>
  <r>
    <s v="John Radcliffe (Oxford)15"/>
    <x v="93"/>
    <s v="John Radcliffe (Oxford)"/>
    <n v="15"/>
    <s v="John Radcliffe (Oxford)15"/>
    <s v="COLN"/>
    <s v="Quad"/>
    <s v="COLN quad"/>
    <x v="48"/>
  </r>
  <r>
    <s v="John Radcliffe (Oxford)16"/>
    <x v="94"/>
    <s v="John Radcliffe (Oxford)"/>
    <n v="16"/>
    <s v="John Radcliffe (Oxford)16"/>
    <s v="COLN"/>
    <s v="Quad"/>
    <s v="COLN quad"/>
    <x v="49"/>
  </r>
  <r>
    <s v="John Radcliffe (Oxford)17"/>
    <x v="95"/>
    <s v="John Radcliffe (Oxford)"/>
    <n v="17"/>
    <s v="John Radcliffe (Oxford)17"/>
    <s v="COLN"/>
    <s v="Quad"/>
    <s v="COLN quad"/>
    <x v="56"/>
  </r>
  <r>
    <s v="John Radcliffe (Oxford)18"/>
    <x v="96"/>
    <s v="John Radcliffe (Oxford)"/>
    <n v="18"/>
    <s v="John Radcliffe (Oxford)18"/>
    <s v="COLN"/>
    <s v="Quad"/>
    <s v="COLN quad"/>
    <x v="50"/>
  </r>
  <r>
    <s v="John Radcliffe (Oxford)19"/>
    <x v="97"/>
    <s v="John Radcliffe (Oxford)"/>
    <n v="19"/>
    <s v="John Radcliffe (Oxford)19"/>
    <s v="COLN"/>
    <s v="Quad"/>
    <s v="COLN quad"/>
    <x v="57"/>
  </r>
  <r>
    <s v="John Radcliffe (Oxford)20"/>
    <x v="98"/>
    <s v="John Radcliffe (Oxford)"/>
    <n v="20"/>
    <s v="John Radcliffe (Oxford)20"/>
    <s v="COLN"/>
    <s v="Quad"/>
    <s v="COLN quad"/>
    <x v="51"/>
  </r>
  <r>
    <s v="John Radcliffe (Oxford)21"/>
    <x v="99"/>
    <s v="John Radcliffe (Oxford)"/>
    <n v="21"/>
    <s v="John Radcliffe (Oxford)21"/>
    <s v="COLN"/>
    <s v="Quad"/>
    <s v="COLN quad"/>
    <x v="58"/>
  </r>
  <r>
    <s v="John Radcliffe (Oxford)22"/>
    <x v="100"/>
    <s v="John Radcliffe (Oxford)"/>
    <n v="22"/>
    <s v="John Radcliffe (Oxford)22"/>
    <s v="COLN"/>
    <s v="Quad"/>
    <s v="COLN quad"/>
    <x v="52"/>
  </r>
  <r>
    <s v="John Radcliffe (Oxford)23"/>
    <x v="101"/>
    <s v="John Radcliffe (Oxford)"/>
    <n v="23"/>
    <s v="John Radcliffe (Oxford)23"/>
    <s v="COLN"/>
    <s v="Quad"/>
    <s v="COLN quad"/>
    <x v="50"/>
  </r>
  <r>
    <s v="John Radcliffe (Oxford)24"/>
    <x v="102"/>
    <s v="John Radcliffe (Oxford)"/>
    <n v="24"/>
    <s v="John Radcliffe (Oxford)24"/>
    <s v="COLN"/>
    <s v="Quad"/>
    <s v="COLN quad"/>
    <x v="59"/>
  </r>
  <r>
    <s v="John Radcliffe (Oxford)25"/>
    <x v="103"/>
    <s v="John Radcliffe (Oxford)"/>
    <n v="25"/>
    <s v="John Radcliffe (Oxford)25"/>
    <s v="COLN"/>
    <s v="Quad"/>
    <s v="COLN quad"/>
    <x v="53"/>
  </r>
  <r>
    <s v="John Radcliffe (Oxford)26"/>
    <x v="104"/>
    <s v="John Radcliffe (Oxford)"/>
    <n v="26"/>
    <s v="John Radcliffe (Oxford)26"/>
    <s v="COLN"/>
    <s v="Quad"/>
    <s v="COLN quad"/>
    <x v="60"/>
  </r>
  <r>
    <s v="John Radcliffe (Oxford)27"/>
    <x v="105"/>
    <s v="John Radcliffe (Oxford)"/>
    <n v="27"/>
    <s v="John Radcliffe (Oxford)27"/>
    <s v="COLN"/>
    <s v="Quad"/>
    <s v="COLN quad"/>
    <x v="61"/>
  </r>
  <r>
    <s v="John Radcliffe (Oxford)28"/>
    <x v="106"/>
    <s v="John Radcliffe (Oxford)"/>
    <n v="28"/>
    <s v="John Radcliffe (Oxford)28"/>
    <s v="COLN"/>
    <s v="Quad"/>
    <s v="COLN quad"/>
    <x v="62"/>
  </r>
  <r>
    <s v="John Radcliffe (Oxford)29"/>
    <x v="107"/>
    <s v="John Radcliffe (Oxford)"/>
    <n v="29"/>
    <s v="John Radcliffe (Oxford)29"/>
    <s v="COLN"/>
    <s v="Quad"/>
    <s v="COLN quad"/>
    <x v="54"/>
  </r>
  <r>
    <s v="John Radcliffe (Oxford)30"/>
    <x v="108"/>
    <s v="John Radcliffe (Oxford)"/>
    <n v="30"/>
    <s v="John Radcliffe (Oxford)30"/>
    <s v="COLN"/>
    <s v="Quad"/>
    <s v="COLN quad"/>
    <x v="55"/>
  </r>
  <r>
    <s v="John Radcliffe (Oxford)31"/>
    <x v="109"/>
    <s v="John Radcliffe (Oxford)"/>
    <n v="31"/>
    <s v="John Radcliffe (Oxford)31"/>
    <s v="COLN"/>
    <s v="Quad"/>
    <s v="COLN quad"/>
    <x v="63"/>
  </r>
  <r>
    <s v="John Radcliffe (Oxford)32"/>
    <x v="110"/>
    <s v="John Radcliffe (Oxford)"/>
    <n v="32"/>
    <s v="John Radcliffe (Oxford)32"/>
    <s v="COLN"/>
    <s v="Quad"/>
    <s v="COLN quad"/>
    <x v="64"/>
  </r>
  <r>
    <s v="John Radcliffe (Oxford)33"/>
    <x v="111"/>
    <s v="John Radcliffe (Oxford)"/>
    <n v="33"/>
    <s v="John Radcliffe (Oxford)33"/>
    <s v="COLN"/>
    <s v="Quad"/>
    <s v="COLN quad"/>
    <x v="65"/>
  </r>
  <r>
    <s v="John Radcliffe (Oxford)34"/>
    <x v="112"/>
    <s v="John Radcliffe (Oxford)"/>
    <n v="34"/>
    <s v="John Radcliffe (Oxford)34"/>
    <s v="COLN"/>
    <s v="Quad"/>
    <s v="COLN quad"/>
    <x v="65"/>
  </r>
  <r>
    <s v="John Radcliffe (Oxford)35"/>
    <x v="113"/>
    <s v="John Radcliffe (Oxford)"/>
    <n v="35"/>
    <s v="John Radcliffe (Oxford)35"/>
    <s v="COLN"/>
    <s v="Quad"/>
    <s v="COLN quad"/>
    <x v="66"/>
  </r>
  <r>
    <s v="John Radcliffe (Oxford)36"/>
    <x v="114"/>
    <s v="John Radcliffe (Oxford)"/>
    <n v="36"/>
    <s v="John Radcliffe (Oxford)36"/>
    <s v="COLN"/>
    <s v="Quad"/>
    <s v="COLN quad"/>
    <x v="67"/>
  </r>
  <r>
    <s v="Kettering1"/>
    <x v="115"/>
    <s v="Kettering"/>
    <n v="1"/>
    <s v="Kettering1"/>
    <m/>
    <s v="Combined"/>
    <s v="Combined"/>
    <x v="68"/>
  </r>
  <r>
    <s v="Kettering2"/>
    <x v="116"/>
    <s v="Kettering"/>
    <n v="2"/>
    <s v="Kettering2"/>
    <m/>
    <s v="Combined"/>
    <s v="Combined"/>
    <x v="69"/>
  </r>
  <r>
    <s v="Kettering3"/>
    <x v="117"/>
    <s v="Kettering"/>
    <n v="3"/>
    <s v="Kettering3"/>
    <m/>
    <s v="Combined"/>
    <s v="Combined"/>
    <x v="70"/>
  </r>
  <r>
    <s v="Kettering4"/>
    <x v="118"/>
    <s v="Kettering"/>
    <n v="4"/>
    <s v="Kettering4"/>
    <m/>
    <s v="Combined"/>
    <s v="Combined"/>
    <x v="71"/>
  </r>
  <r>
    <s v="Kettering5"/>
    <x v="119"/>
    <s v="Kettering"/>
    <n v="5"/>
    <s v="Kettering5"/>
    <s v="BKK"/>
    <s v="Quad"/>
    <s v="BKK quad"/>
    <x v="68"/>
  </r>
  <r>
    <s v="Kettering6"/>
    <x v="120"/>
    <s v="Kettering"/>
    <n v="6"/>
    <s v="Kettering6"/>
    <s v="BKK"/>
    <s v="Quad"/>
    <s v="BKK quad"/>
    <x v="69"/>
  </r>
  <r>
    <s v="Kettering7"/>
    <x v="121"/>
    <s v="Kettering"/>
    <n v="7"/>
    <s v="Kettering7"/>
    <s v="BKK"/>
    <s v="Quad"/>
    <s v="BKK quad"/>
    <x v="70"/>
  </r>
  <r>
    <s v="Kettering8"/>
    <x v="122"/>
    <s v="Kettering"/>
    <n v="8"/>
    <s v="Kettering8"/>
    <s v="BKK"/>
    <s v="Quad"/>
    <s v="BKK quad"/>
    <x v="71"/>
  </r>
  <r>
    <s v="King George (Barking, Havering, Redbridge)1"/>
    <x v="123"/>
    <s v="King George (Barking, Havering, Redbridge)"/>
    <n v="1"/>
    <s v="King George (Barking, Havering, Redbridge)1"/>
    <s v="KG"/>
    <s v="Combined"/>
    <s v="KG combined"/>
    <x v="72"/>
  </r>
  <r>
    <s v="King George (Barking, Havering, Redbridge)2"/>
    <x v="124"/>
    <s v="King George (Barking, Havering, Redbridge)"/>
    <n v="2"/>
    <s v="King George (Barking, Havering, Redbridge)2"/>
    <s v="KG"/>
    <s v="Combined"/>
    <s v="KG combined"/>
    <x v="73"/>
  </r>
  <r>
    <s v="King George (Barking, Havering, Redbridge)3"/>
    <x v="125"/>
    <s v="King George (Barking, Havering, Redbridge)"/>
    <n v="3"/>
    <s v="King George (Barking, Havering, Redbridge)3"/>
    <s v="KG"/>
    <s v="Combined"/>
    <s v="KG combined"/>
    <x v="74"/>
  </r>
  <r>
    <s v="King George (Barking, Havering, Redbridge)4"/>
    <x v="126"/>
    <s v="King George (Barking, Havering, Redbridge)"/>
    <n v="4"/>
    <s v="King George (Barking, Havering, Redbridge)4"/>
    <s v="KG"/>
    <s v="Combined"/>
    <s v="KG combined"/>
    <x v="75"/>
  </r>
  <r>
    <s v="King George (Barking, Havering, Redbridge)5"/>
    <x v="127"/>
    <s v="King George (Barking, Havering, Redbridge)"/>
    <n v="5"/>
    <s v="King George (Barking, Havering, Redbridge)5"/>
    <s v="KG"/>
    <s v="Combined"/>
    <s v="KG combined"/>
    <x v="76"/>
  </r>
  <r>
    <s v="King George (Barking, Havering, Redbridge)6"/>
    <x v="128"/>
    <s v="King George (Barking, Havering, Redbridge)"/>
    <n v="6"/>
    <s v="King George (Barking, Havering, Redbridge)6"/>
    <s v="KG"/>
    <s v="Combined"/>
    <s v="KG combined"/>
    <x v="77"/>
  </r>
  <r>
    <s v="King George (Barking, Havering, Redbridge)7"/>
    <x v="129"/>
    <s v="King George (Barking, Havering, Redbridge)"/>
    <n v="7"/>
    <s v="King George (Barking, Havering, Redbridge)7"/>
    <s v="KG"/>
    <s v="Combined"/>
    <s v="KG combined"/>
    <x v="78"/>
  </r>
  <r>
    <s v="King George (Barking, Havering, Redbridge)8"/>
    <x v="130"/>
    <s v="King George (Barking, Havering, Redbridge)"/>
    <n v="8"/>
    <s v="King George (Barking, Havering, Redbridge)8"/>
    <s v="KG"/>
    <s v="Combined"/>
    <s v="KG combined"/>
    <x v="79"/>
  </r>
  <r>
    <s v="King George (Barking, Havering, Redbridge)9"/>
    <x v="131"/>
    <s v="King George (Barking, Havering, Redbridge)"/>
    <n v="9"/>
    <s v="King George (Barking, Havering, Redbridge)9"/>
    <s v="KG"/>
    <s v="Combined"/>
    <s v="KG combined"/>
    <x v="80"/>
  </r>
  <r>
    <s v="King George (Barking, Havering, Redbridge)10"/>
    <x v="132"/>
    <s v="King George (Barking, Havering, Redbridge)"/>
    <n v="10"/>
    <s v="King George (Barking, Havering, Redbridge)10"/>
    <s v="KG"/>
    <s v="Combined"/>
    <s v="KG combined"/>
    <x v="81"/>
  </r>
  <r>
    <s v="King George (Barking, Havering, Redbridge)11"/>
    <x v="133"/>
    <s v="King George (Barking, Havering, Redbridge)"/>
    <n v="11"/>
    <s v="King George (Barking, Havering, Redbridge)11"/>
    <s v="KG"/>
    <s v="Combined"/>
    <s v="KG combined"/>
    <x v="82"/>
  </r>
  <r>
    <s v="King George (Barking, Havering, Redbridge)12"/>
    <x v="134"/>
    <s v="King George (Barking, Havering, Redbridge)"/>
    <n v="12"/>
    <s v="King George (Barking, Havering, Redbridge)12"/>
    <s v="KG"/>
    <s v="Combined"/>
    <s v="KG combined"/>
    <x v="83"/>
  </r>
  <r>
    <s v="King George (Barking, Havering, Redbridge)13"/>
    <x v="135"/>
    <s v="King George (Barking, Havering, Redbridge)"/>
    <n v="13"/>
    <s v="King George (Barking, Havering, Redbridge)13"/>
    <s v="BKK"/>
    <s v="Quad"/>
    <s v="BKK quad"/>
    <x v="72"/>
  </r>
  <r>
    <s v="King George (Barking, Havering, Redbridge)14"/>
    <x v="136"/>
    <s v="King George (Barking, Havering, Redbridge)"/>
    <n v="14"/>
    <s v="King George (Barking, Havering, Redbridge)14"/>
    <s v="BKK"/>
    <s v="Quad"/>
    <s v="BKK quad"/>
    <x v="73"/>
  </r>
  <r>
    <s v="King George (Barking, Havering, Redbridge)15"/>
    <x v="137"/>
    <s v="King George (Barking, Havering, Redbridge)"/>
    <n v="15"/>
    <s v="King George (Barking, Havering, Redbridge)15"/>
    <s v="BKK"/>
    <s v="Quad"/>
    <s v="BKK quad"/>
    <x v="74"/>
  </r>
  <r>
    <s v="King George (Barking, Havering, Redbridge)16"/>
    <x v="138"/>
    <s v="King George (Barking, Havering, Redbridge)"/>
    <n v="16"/>
    <s v="King George (Barking, Havering, Redbridge)16"/>
    <s v="BKK"/>
    <s v="Quad"/>
    <s v="BKK quad"/>
    <x v="40"/>
  </r>
  <r>
    <s v="King George (Barking, Havering, Redbridge)17"/>
    <x v="139"/>
    <s v="King George (Barking, Havering, Redbridge)"/>
    <n v="17"/>
    <s v="King George (Barking, Havering, Redbridge)17"/>
    <s v="BKK"/>
    <s v="Quad"/>
    <s v="BKK quad"/>
    <x v="75"/>
  </r>
  <r>
    <s v="King George (Barking, Havering, Redbridge)18"/>
    <x v="140"/>
    <s v="King George (Barking, Havering, Redbridge)"/>
    <n v="18"/>
    <s v="King George (Barking, Havering, Redbridge)18"/>
    <s v="BKK"/>
    <s v="Quad"/>
    <s v="BKK quad"/>
    <x v="41"/>
  </r>
  <r>
    <s v="King George (Barking, Havering, Redbridge)19"/>
    <x v="141"/>
    <s v="King George (Barking, Havering, Redbridge)"/>
    <n v="19"/>
    <s v="King George (Barking, Havering, Redbridge)19"/>
    <s v="BKK"/>
    <s v="Quad"/>
    <s v="BKK quad"/>
    <x v="76"/>
  </r>
  <r>
    <s v="King George (Barking, Havering, Redbridge)20"/>
    <x v="142"/>
    <s v="King George (Barking, Havering, Redbridge)"/>
    <n v="20"/>
    <s v="King George (Barking, Havering, Redbridge)20"/>
    <s v="BKK"/>
    <s v="Quad"/>
    <s v="BKK quad"/>
    <x v="77"/>
  </r>
  <r>
    <s v="King George (Barking, Havering, Redbridge)21"/>
    <x v="143"/>
    <s v="King George (Barking, Havering, Redbridge)"/>
    <n v="21"/>
    <s v="King George (Barking, Havering, Redbridge)21"/>
    <s v="BKK"/>
    <s v="Quad"/>
    <s v="BKK quad"/>
    <x v="45"/>
  </r>
  <r>
    <s v="King George (Barking, Havering, Redbridge)22"/>
    <x v="144"/>
    <s v="King George (Barking, Havering, Redbridge)"/>
    <n v="22"/>
    <s v="King George (Barking, Havering, Redbridge)22"/>
    <s v="BKK"/>
    <s v="Quad"/>
    <s v="BKK quad"/>
    <x v="78"/>
  </r>
  <r>
    <s v="King George (Barking, Havering, Redbridge)23"/>
    <x v="145"/>
    <s v="King George (Barking, Havering, Redbridge)"/>
    <n v="23"/>
    <s v="King George (Barking, Havering, Redbridge)23"/>
    <s v="BKK"/>
    <s v="Quad"/>
    <s v="BKK quad"/>
    <x v="42"/>
  </r>
  <r>
    <s v="King George (Barking, Havering, Redbridge)24"/>
    <x v="146"/>
    <s v="King George (Barking, Havering, Redbridge)"/>
    <n v="24"/>
    <s v="King George (Barking, Havering, Redbridge)24"/>
    <s v="BKK"/>
    <s v="Quad"/>
    <s v="BKK quad"/>
    <x v="79"/>
  </r>
  <r>
    <s v="King George (Barking, Havering, Redbridge)25"/>
    <x v="147"/>
    <s v="King George (Barking, Havering, Redbridge)"/>
    <n v="25"/>
    <s v="King George (Barking, Havering, Redbridge)25"/>
    <s v="BKK"/>
    <s v="Quad"/>
    <s v="BKK quad"/>
    <x v="43"/>
  </r>
  <r>
    <s v="King George (Barking, Havering, Redbridge)26"/>
    <x v="148"/>
    <s v="King George (Barking, Havering, Redbridge)"/>
    <n v="26"/>
    <s v="King George (Barking, Havering, Redbridge)26"/>
    <s v="BKK"/>
    <s v="Quad"/>
    <s v="BKK quad"/>
    <x v="80"/>
  </r>
  <r>
    <s v="King George (Barking, Havering, Redbridge)27"/>
    <x v="149"/>
    <s v="King George (Barking, Havering, Redbridge)"/>
    <n v="27"/>
    <s v="King George (Barking, Havering, Redbridge)27"/>
    <s v="BKK"/>
    <s v="Quad"/>
    <s v="BKK quad"/>
    <x v="44"/>
  </r>
  <r>
    <s v="King George (Barking, Havering, Redbridge)28"/>
    <x v="150"/>
    <s v="King George (Barking, Havering, Redbridge)"/>
    <n v="28"/>
    <s v="King George (Barking, Havering, Redbridge)28"/>
    <s v="BKK"/>
    <s v="Quad"/>
    <s v="BKK quad"/>
    <x v="81"/>
  </r>
  <r>
    <s v="King George (Barking, Havering, Redbridge)29"/>
    <x v="151"/>
    <s v="King George (Barking, Havering, Redbridge)"/>
    <n v="29"/>
    <s v="King George (Barking, Havering, Redbridge)29"/>
    <s v="BKK"/>
    <s v="Quad"/>
    <s v="BKK quad"/>
    <x v="82"/>
  </r>
  <r>
    <s v="King George (Barking, Havering, Redbridge)30"/>
    <x v="152"/>
    <s v="King George (Barking, Havering, Redbridge)"/>
    <n v="30"/>
    <s v="King George (Barking, Havering, Redbridge)30"/>
    <s v="BKK"/>
    <s v="Quad"/>
    <s v="BKK quad"/>
    <x v="83"/>
  </r>
  <r>
    <s v="Kings College1"/>
    <x v="153"/>
    <s v="Kings College"/>
    <n v="1"/>
    <s v="Kings College1"/>
    <m/>
    <s v="Combined"/>
    <s v="Combined"/>
    <x v="36"/>
  </r>
  <r>
    <s v="Norfolk and Norwich1"/>
    <x v="154"/>
    <s v="Norfolk and Norwich"/>
    <n v="1"/>
    <s v="Norfolk and Norwich1"/>
    <s v="CaNN"/>
    <s v="Combined"/>
    <s v="CaNN combined"/>
    <x v="5"/>
  </r>
  <r>
    <s v="Norfolk and Norwich2"/>
    <x v="155"/>
    <s v="Norfolk and Norwich"/>
    <n v="2"/>
    <s v="Norfolk and Norwich2"/>
    <s v="CaNN"/>
    <s v="Combined"/>
    <s v="CaNN combined"/>
    <x v="6"/>
  </r>
  <r>
    <s v="Norfolk and Norwich3"/>
    <x v="156"/>
    <s v="Norfolk and Norwich"/>
    <n v="3"/>
    <s v="Norfolk and Norwich3"/>
    <s v="CaNN"/>
    <s v="Combined"/>
    <s v="CaNN combined"/>
    <x v="7"/>
  </r>
  <r>
    <s v="Northern General (Sheffield)1"/>
    <x v="157"/>
    <s v="Northern General (Sheffield)"/>
    <n v="1"/>
    <s v="Northern General (Sheffield)1"/>
    <m/>
    <s v="Combined"/>
    <s v="Combined"/>
    <x v="84"/>
  </r>
  <r>
    <s v="Northern General (Sheffield)2"/>
    <x v="158"/>
    <s v="Northern General (Sheffield)"/>
    <n v="2"/>
    <s v="Northern General (Sheffield)2"/>
    <m/>
    <s v="Combined"/>
    <s v="Combined"/>
    <x v="85"/>
  </r>
  <r>
    <s v="Northern General (Sheffield)3"/>
    <x v="159"/>
    <s v="Northern General (Sheffield)"/>
    <n v="3"/>
    <s v="Northern General (Sheffield)3"/>
    <m/>
    <s v="Combined"/>
    <s v="Combined"/>
    <x v="86"/>
  </r>
  <r>
    <s v="Northern General (Sheffield)4"/>
    <x v="160"/>
    <s v="Northern General (Sheffield)"/>
    <n v="4"/>
    <s v="Northern General (Sheffield)4"/>
    <m/>
    <s v="Combined"/>
    <s v="Combined"/>
    <x v="87"/>
  </r>
  <r>
    <s v="Northern General (Sheffield)5"/>
    <x v="161"/>
    <s v="Northern General (Sheffield)"/>
    <n v="5"/>
    <s v="Northern General (Sheffield)5"/>
    <m/>
    <s v="Combined"/>
    <s v="Combined"/>
    <x v="88"/>
  </r>
  <r>
    <s v="Northern General (Sheffield)6"/>
    <x v="162"/>
    <s v="Northern General (Sheffield)"/>
    <n v="6"/>
    <s v="Northern General (Sheffield)6"/>
    <m/>
    <s v="Combined"/>
    <s v="Combined"/>
    <x v="88"/>
  </r>
  <r>
    <s v="Northern General (Sheffield)7"/>
    <x v="163"/>
    <s v="Northern General (Sheffield)"/>
    <n v="7"/>
    <s v="Northern General (Sheffield)7"/>
    <m/>
    <s v="Combined"/>
    <s v="Combined"/>
    <x v="89"/>
  </r>
  <r>
    <s v="Northern General (Sheffield)8"/>
    <x v="164"/>
    <s v="Northern General (Sheffield)"/>
    <n v="8"/>
    <s v="Northern General (Sheffield)8"/>
    <m/>
    <s v="Combined"/>
    <s v="Combined"/>
    <x v="90"/>
  </r>
  <r>
    <s v="Northern General (Sheffield)9"/>
    <x v="165"/>
    <s v="Northern General (Sheffield)"/>
    <n v="9"/>
    <s v="Northern General (Sheffield)9"/>
    <m/>
    <s v="Combined"/>
    <s v="Combined"/>
    <x v="91"/>
  </r>
  <r>
    <s v="Northern General (Sheffield)10"/>
    <x v="166"/>
    <s v="Northern General (Sheffield)"/>
    <n v="10"/>
    <s v="Northern General (Sheffield)10"/>
    <m/>
    <s v="Combined"/>
    <s v="Combined"/>
    <x v="91"/>
  </r>
  <r>
    <s v="Nottingham1"/>
    <x v="167"/>
    <s v="Nottingham"/>
    <n v="1"/>
    <s v="Nottingham1"/>
    <m/>
    <s v="Combined"/>
    <s v="Combined"/>
    <x v="92"/>
  </r>
  <r>
    <s v="Nottingham2"/>
    <x v="168"/>
    <s v="Nottingham"/>
    <n v="2"/>
    <s v="Nottingham2"/>
    <m/>
    <s v="Combined"/>
    <s v="Combined"/>
    <x v="93"/>
  </r>
  <r>
    <s v="Nottingham3"/>
    <x v="169"/>
    <s v="Nottingham"/>
    <n v="3"/>
    <s v="Nottingham3"/>
    <m/>
    <s v="Combined"/>
    <s v="Combined"/>
    <x v="94"/>
  </r>
  <r>
    <s v="Nottingham4"/>
    <x v="170"/>
    <s v="Nottingham"/>
    <n v="4"/>
    <s v="Nottingham4"/>
    <m/>
    <s v="Combined"/>
    <s v="Combined"/>
    <x v="94"/>
  </r>
  <r>
    <s v="Nottingham5"/>
    <x v="171"/>
    <s v="Nottingham"/>
    <n v="5"/>
    <s v="Nottingham5"/>
    <m/>
    <s v="Combined"/>
    <s v="Combined"/>
    <x v="95"/>
  </r>
  <r>
    <s v="Nottingham6"/>
    <x v="172"/>
    <s v="Nottingham"/>
    <n v="6"/>
    <s v="Nottingham6"/>
    <m/>
    <s v="Combined"/>
    <s v="Combined"/>
    <x v="96"/>
  </r>
  <r>
    <s v="Nottingham7"/>
    <x v="173"/>
    <s v="Nottingham"/>
    <n v="7"/>
    <s v="Nottingham7"/>
    <s v="BONO"/>
    <s v="Quad"/>
    <s v="BONO quad"/>
    <x v="92"/>
  </r>
  <r>
    <s v="Nottingham8"/>
    <x v="174"/>
    <s v="Nottingham"/>
    <n v="8"/>
    <s v="Nottingham8"/>
    <s v="BONO"/>
    <s v="Quad"/>
    <s v="BONO quad"/>
    <x v="93"/>
  </r>
  <r>
    <s v="Nottingham9"/>
    <x v="175"/>
    <s v="Nottingham"/>
    <n v="9"/>
    <s v="Nottingham9"/>
    <s v="BONO"/>
    <s v="Quad"/>
    <s v="BONO quad"/>
    <x v="94"/>
  </r>
  <r>
    <s v="Nottingham10"/>
    <x v="176"/>
    <s v="Nottingham"/>
    <n v="10"/>
    <s v="Nottingham10"/>
    <s v="BONO"/>
    <s v="Quad"/>
    <s v="BONO quad"/>
    <x v="94"/>
  </r>
  <r>
    <s v="Nottingham11"/>
    <x v="177"/>
    <s v="Nottingham"/>
    <n v="11"/>
    <s v="Nottingham11"/>
    <s v="BONO"/>
    <s v="Quad"/>
    <s v="BONO quad"/>
    <x v="95"/>
  </r>
  <r>
    <s v="Nottingham12"/>
    <x v="178"/>
    <s v="Nottingham"/>
    <n v="12"/>
    <s v="Nottingham12"/>
    <s v="BONO"/>
    <s v="Quad"/>
    <s v="BONO quad"/>
    <x v="96"/>
  </r>
  <r>
    <s v="Queen Alexandra (Portsmouth)1"/>
    <x v="179"/>
    <s v="Queen Alexandra (Portsmouth)"/>
    <n v="1"/>
    <s v="Queen Alexandra (Portsmouth)1"/>
    <m/>
    <s v="Combined"/>
    <s v="Combined"/>
    <x v="56"/>
  </r>
  <r>
    <s v="Queen Alexandra (Portsmouth)2"/>
    <x v="180"/>
    <s v="Queen Alexandra (Portsmouth)"/>
    <n v="2"/>
    <s v="Queen Alexandra (Portsmouth)2"/>
    <m/>
    <s v="Combined"/>
    <s v="Combined"/>
    <x v="58"/>
  </r>
  <r>
    <s v="Queen Alexandra (Portsmouth)3"/>
    <x v="181"/>
    <s v="Queen Alexandra (Portsmouth)"/>
    <n v="3"/>
    <s v="Queen Alexandra (Portsmouth)3"/>
    <m/>
    <s v="Combined"/>
    <s v="Combined"/>
    <x v="59"/>
  </r>
  <r>
    <s v="Queen Alexandra (Portsmouth)4"/>
    <x v="182"/>
    <s v="Queen Alexandra (Portsmouth)"/>
    <n v="4"/>
    <s v="Queen Alexandra (Portsmouth)4"/>
    <m/>
    <s v="Combined"/>
    <s v="Combined"/>
    <x v="58"/>
  </r>
  <r>
    <s v="Queen Alexandra (Portsmouth)5"/>
    <x v="183"/>
    <s v="Queen Alexandra (Portsmouth)"/>
    <n v="5"/>
    <s v="Queen Alexandra (Portsmouth)5"/>
    <m/>
    <s v="Combined"/>
    <s v="Combined"/>
    <x v="61"/>
  </r>
  <r>
    <s v="Queen Alexandra (Portsmouth)6"/>
    <x v="184"/>
    <s v="Queen Alexandra (Portsmouth)"/>
    <n v="6"/>
    <s v="Queen Alexandra (Portsmouth)6"/>
    <m/>
    <s v="Combined"/>
    <s v="Combined"/>
    <x v="62"/>
  </r>
  <r>
    <s v="Queen Alexandra (Portsmouth)7"/>
    <x v="185"/>
    <s v="Queen Alexandra (Portsmouth)"/>
    <n v="7"/>
    <s v="Queen Alexandra (Portsmouth)7"/>
    <m/>
    <s v="Combined"/>
    <s v="Combined"/>
    <x v="65"/>
  </r>
  <r>
    <s v="Queen Alexandra (Portsmouth)8"/>
    <x v="186"/>
    <s v="Queen Alexandra (Portsmouth)"/>
    <n v="8"/>
    <s v="Queen Alexandra (Portsmouth)8"/>
    <m/>
    <s v="Combined"/>
    <s v="Combined"/>
    <x v="65"/>
  </r>
  <r>
    <s v="Royal Bolton1"/>
    <x v="187"/>
    <s v="Royal Bolton"/>
    <n v="1"/>
    <s v="Royal Bolton1"/>
    <m/>
    <s v="Combined"/>
    <s v="Combined"/>
    <x v="97"/>
  </r>
  <r>
    <s v="Royal Bolton2"/>
    <x v="188"/>
    <s v="Royal Bolton"/>
    <n v="2"/>
    <s v="Royal Bolton2"/>
    <m/>
    <s v="Combined"/>
    <s v="Combined"/>
    <x v="98"/>
  </r>
  <r>
    <s v="Royal Bolton3"/>
    <x v="189"/>
    <s v="Royal Bolton"/>
    <n v="3"/>
    <s v="Royal Bolton3"/>
    <m/>
    <s v="Combined"/>
    <s v="Combined"/>
    <x v="99"/>
  </r>
  <r>
    <s v="Royal Bolton4"/>
    <x v="190"/>
    <s v="Royal Bolton"/>
    <n v="4"/>
    <s v="Royal Bolton4"/>
    <m/>
    <s v="Combined"/>
    <s v="Combined"/>
    <x v="97"/>
  </r>
  <r>
    <s v="Royal Bolton5"/>
    <x v="191"/>
    <s v="Royal Bolton"/>
    <n v="5"/>
    <s v="Royal Bolton5"/>
    <m/>
    <s v="Combined"/>
    <s v="Combined"/>
    <x v="100"/>
  </r>
  <r>
    <s v="Royal Bolton6"/>
    <x v="192"/>
    <s v="Royal Bolton"/>
    <n v="6"/>
    <s v="Royal Bolton6"/>
    <m/>
    <s v="Combined"/>
    <s v="Combined"/>
    <x v="101"/>
  </r>
  <r>
    <s v="Royal Bolton7"/>
    <x v="193"/>
    <s v="Royal Bolton"/>
    <n v="7"/>
    <s v="Royal Bolton7"/>
    <m/>
    <s v="Combined"/>
    <s v="Combined"/>
    <x v="102"/>
  </r>
  <r>
    <s v="Royal Bolton8"/>
    <x v="194"/>
    <s v="Royal Bolton"/>
    <n v="8"/>
    <s v="Royal Bolton8"/>
    <m/>
    <s v="Combined"/>
    <s v="Combined"/>
    <x v="102"/>
  </r>
  <r>
    <s v="Royal Bolton9"/>
    <x v="195"/>
    <s v="Royal Bolton"/>
    <n v="9"/>
    <s v="Royal Bolton9"/>
    <m/>
    <s v="Combined"/>
    <s v="Combined"/>
    <x v="102"/>
  </r>
  <r>
    <s v="Royal Bolton10"/>
    <x v="196"/>
    <s v="Royal Bolton"/>
    <n v="10"/>
    <s v="Royal Bolton10"/>
    <m/>
    <s v="Combined"/>
    <s v="Combined"/>
    <x v="103"/>
  </r>
  <r>
    <s v="Royal Bolton11"/>
    <x v="197"/>
    <s v="Royal Bolton"/>
    <n v="11"/>
    <s v="Royal Bolton11"/>
    <m/>
    <s v="Combined"/>
    <s v="Combined"/>
    <x v="104"/>
  </r>
  <r>
    <s v="Royal Bolton12"/>
    <x v="198"/>
    <s v="Royal Bolton"/>
    <n v="12"/>
    <s v="Royal Bolton12"/>
    <m/>
    <s v="Combined"/>
    <s v="Combined"/>
    <x v="104"/>
  </r>
  <r>
    <s v="Royal Bolton13"/>
    <x v="199"/>
    <s v="Royal Bolton"/>
    <n v="13"/>
    <s v="Royal Bolton13"/>
    <m/>
    <s v="Combined"/>
    <s v="Combined"/>
    <x v="105"/>
  </r>
  <r>
    <s v="Royal Bolton14"/>
    <x v="200"/>
    <s v="Royal Bolton"/>
    <n v="14"/>
    <s v="Royal Bolton14"/>
    <m/>
    <s v="Combined"/>
    <s v="Combined"/>
    <x v="106"/>
  </r>
  <r>
    <s v="Royal Bolton15"/>
    <x v="201"/>
    <s v="Royal Bolton"/>
    <n v="15"/>
    <s v="Royal Bolton15"/>
    <m/>
    <s v="Combined"/>
    <s v="Combined"/>
    <x v="107"/>
  </r>
  <r>
    <s v="Royal Bolton16"/>
    <x v="202"/>
    <s v="Royal Bolton"/>
    <n v="16"/>
    <s v="Royal Bolton16"/>
    <m/>
    <s v="Combined"/>
    <s v="Combined"/>
    <x v="108"/>
  </r>
  <r>
    <s v="Royal Bolton17"/>
    <x v="203"/>
    <s v="Royal Bolton"/>
    <n v="17"/>
    <s v="Royal Bolton17"/>
    <m/>
    <s v="Combined"/>
    <s v="Combined"/>
    <x v="109"/>
  </r>
  <r>
    <s v="Royal Bolton18"/>
    <x v="204"/>
    <s v="Royal Bolton"/>
    <n v="18"/>
    <s v="Royal Bolton18"/>
    <m/>
    <s v="Combined"/>
    <s v="Combined"/>
    <x v="110"/>
  </r>
  <r>
    <s v="Royal Bolton19"/>
    <x v="205"/>
    <s v="Royal Bolton"/>
    <n v="19"/>
    <s v="Royal Bolton19"/>
    <m/>
    <s v="Combined"/>
    <s v="Combined"/>
    <x v="111"/>
  </r>
  <r>
    <s v="Royal Bolton20"/>
    <x v="206"/>
    <s v="Royal Bolton"/>
    <n v="20"/>
    <s v="Royal Bolton20"/>
    <s v="BONO"/>
    <s v="Quad"/>
    <s v="BONO quad"/>
    <x v="97"/>
  </r>
  <r>
    <s v="Royal Bolton21"/>
    <x v="207"/>
    <s v="Royal Bolton"/>
    <n v="21"/>
    <s v="Royal Bolton21"/>
    <s v="BONO"/>
    <s v="Quad"/>
    <s v="BONO quad"/>
    <x v="98"/>
  </r>
  <r>
    <s v="Royal Bolton22"/>
    <x v="208"/>
    <s v="Royal Bolton"/>
    <n v="22"/>
    <s v="Royal Bolton22"/>
    <s v="BONO"/>
    <s v="Quad"/>
    <s v="BONO quad"/>
    <x v="99"/>
  </r>
  <r>
    <s v="Royal Bolton23"/>
    <x v="209"/>
    <s v="Royal Bolton"/>
    <n v="23"/>
    <s v="Royal Bolton23"/>
    <s v="BONO"/>
    <s v="Quad"/>
    <s v="BONO quad"/>
    <x v="97"/>
  </r>
  <r>
    <s v="Royal Bolton24"/>
    <x v="210"/>
    <s v="Royal Bolton"/>
    <n v="24"/>
    <s v="Royal Bolton24"/>
    <s v="BONO"/>
    <s v="Quad"/>
    <s v="BONO quad"/>
    <x v="100"/>
  </r>
  <r>
    <s v="Royal Bolton25"/>
    <x v="211"/>
    <s v="Royal Bolton"/>
    <n v="25"/>
    <s v="Royal Bolton25"/>
    <s v="BONO"/>
    <s v="Quad"/>
    <s v="BONO quad"/>
    <x v="101"/>
  </r>
  <r>
    <s v="Royal Bolton26"/>
    <x v="212"/>
    <s v="Royal Bolton"/>
    <n v="26"/>
    <s v="Royal Bolton26"/>
    <s v="BONO"/>
    <s v="Quad"/>
    <s v="BONO quad"/>
    <x v="102"/>
  </r>
  <r>
    <s v="Royal Bolton27"/>
    <x v="213"/>
    <s v="Royal Bolton"/>
    <n v="27"/>
    <s v="Royal Bolton27"/>
    <s v="BONO"/>
    <s v="Quad"/>
    <s v="BONO quad"/>
    <x v="102"/>
  </r>
  <r>
    <s v="Royal Bolton28"/>
    <x v="214"/>
    <s v="Royal Bolton"/>
    <n v="28"/>
    <s v="Royal Bolton28"/>
    <s v="BONO"/>
    <s v="Quad"/>
    <s v="BONO quad"/>
    <x v="102"/>
  </r>
  <r>
    <s v="Royal Bolton29"/>
    <x v="215"/>
    <s v="Royal Bolton"/>
    <n v="29"/>
    <s v="Royal Bolton29"/>
    <s v="BONO"/>
    <s v="Quad"/>
    <s v="BONO quad"/>
    <x v="103"/>
  </r>
  <r>
    <s v="Royal Bolton30"/>
    <x v="216"/>
    <s v="Royal Bolton"/>
    <n v="30"/>
    <s v="Royal Bolton30"/>
    <s v="BONO"/>
    <s v="Quad"/>
    <s v="BONO quad"/>
    <x v="104"/>
  </r>
  <r>
    <s v="Royal Bolton31"/>
    <x v="217"/>
    <s v="Royal Bolton"/>
    <n v="31"/>
    <s v="Royal Bolton31"/>
    <s v="BONO"/>
    <s v="Quad"/>
    <s v="BONO quad"/>
    <x v="104"/>
  </r>
  <r>
    <s v="Royal Bolton32"/>
    <x v="218"/>
    <s v="Royal Bolton"/>
    <n v="32"/>
    <s v="Royal Bolton32"/>
    <s v="BONO"/>
    <s v="Quad"/>
    <s v="BONO quad"/>
    <x v="105"/>
  </r>
  <r>
    <s v="Royal Bolton33"/>
    <x v="219"/>
    <s v="Royal Bolton"/>
    <n v="33"/>
    <s v="Royal Bolton33"/>
    <s v="BONO"/>
    <s v="Quad"/>
    <s v="BONO quad"/>
    <x v="106"/>
  </r>
  <r>
    <s v="Royal Bolton34"/>
    <x v="220"/>
    <s v="Royal Bolton"/>
    <n v="34"/>
    <s v="Royal Bolton34"/>
    <s v="BONO"/>
    <s v="Quad"/>
    <s v="BONO quad"/>
    <x v="107"/>
  </r>
  <r>
    <s v="Royal Bolton35"/>
    <x v="221"/>
    <s v="Royal Bolton"/>
    <n v="35"/>
    <s v="Royal Bolton35"/>
    <s v="BONO"/>
    <s v="Quad"/>
    <s v="BONO quad"/>
    <x v="108"/>
  </r>
  <r>
    <s v="Royal Bolton36"/>
    <x v="222"/>
    <s v="Royal Bolton"/>
    <n v="36"/>
    <s v="Royal Bolton36"/>
    <s v="BONO"/>
    <s v="Quad"/>
    <s v="BONO quad"/>
    <x v="109"/>
  </r>
  <r>
    <s v="Royal Bolton37"/>
    <x v="223"/>
    <s v="Royal Bolton"/>
    <n v="37"/>
    <s v="Royal Bolton37"/>
    <s v="BONO"/>
    <s v="Quad"/>
    <s v="BONO quad"/>
    <x v="110"/>
  </r>
  <r>
    <s v="Royal Bolton38"/>
    <x v="224"/>
    <s v="Royal Bolton"/>
    <n v="38"/>
    <s v="Royal Bolton38"/>
    <s v="BONO"/>
    <s v="Quad"/>
    <s v="BONO quad"/>
    <x v="111"/>
  </r>
  <r>
    <s v="Royal Devon and Exeter1"/>
    <x v="225"/>
    <s v="Royal Devon and Exeter"/>
    <n v="1"/>
    <s v="Royal Devon and Exeter1"/>
    <m/>
    <s v="Combined"/>
    <s v="Combined"/>
    <x v="112"/>
  </r>
  <r>
    <s v="Royal Devon and Exeter2"/>
    <x v="226"/>
    <s v="Royal Devon and Exeter"/>
    <n v="2"/>
    <s v="Royal Devon and Exeter2"/>
    <m/>
    <s v="Combined"/>
    <s v="Combined"/>
    <x v="113"/>
  </r>
  <r>
    <s v="Royal Devon and Exeter3"/>
    <x v="227"/>
    <s v="Royal Devon and Exeter"/>
    <n v="3"/>
    <s v="Royal Devon and Exeter3"/>
    <m/>
    <s v="Combined"/>
    <s v="Combined"/>
    <x v="114"/>
  </r>
  <r>
    <s v="Royal Devon and Exeter4"/>
    <x v="228"/>
    <s v="Royal Devon and Exeter"/>
    <n v="4"/>
    <s v="Royal Devon and Exeter4"/>
    <m/>
    <s v="Combined"/>
    <s v="Combined"/>
    <x v="115"/>
  </r>
  <r>
    <s v="Royal Devon and Exeter5"/>
    <x v="229"/>
    <s v="Royal Devon and Exeter"/>
    <n v="5"/>
    <s v="Royal Devon and Exeter5"/>
    <m/>
    <s v="Combined"/>
    <s v="Combined"/>
    <x v="116"/>
  </r>
  <r>
    <s v="Royal Devon and Exeter6"/>
    <x v="230"/>
    <s v="Royal Devon and Exeter"/>
    <n v="6"/>
    <s v="Royal Devon and Exeter6"/>
    <m/>
    <s v="Combined"/>
    <s v="Combined"/>
    <x v="117"/>
  </r>
  <r>
    <s v="Royal Devon and Exeter7"/>
    <x v="231"/>
    <s v="Royal Devon and Exeter"/>
    <n v="7"/>
    <s v="Royal Devon and Exeter7"/>
    <m/>
    <s v="Combined"/>
    <s v="Combined"/>
    <x v="112"/>
  </r>
  <r>
    <s v="Royal Devon and Exeter8"/>
    <x v="232"/>
    <s v="Royal Devon and Exeter"/>
    <n v="8"/>
    <s v="Royal Devon and Exeter8"/>
    <m/>
    <s v="Combined"/>
    <s v="Combined"/>
    <x v="60"/>
  </r>
  <r>
    <s v="Royal Devon and Exeter9"/>
    <x v="233"/>
    <s v="Royal Devon and Exeter"/>
    <n v="9"/>
    <s v="Royal Devon and Exeter9"/>
    <m/>
    <s v="Combined"/>
    <s v="Combined"/>
    <x v="63"/>
  </r>
  <r>
    <s v="Royal Devon and Exeter10"/>
    <x v="234"/>
    <s v="Royal Devon and Exeter"/>
    <n v="10"/>
    <s v="Royal Devon and Exeter10"/>
    <m/>
    <s v="Combined"/>
    <s v="Combined"/>
    <x v="37"/>
  </r>
  <r>
    <s v="Royal Devon and Exeter11"/>
    <x v="235"/>
    <s v="Royal Devon and Exeter"/>
    <n v="11"/>
    <s v="Royal Devon and Exeter11"/>
    <m/>
    <s v="Combined"/>
    <s v="Combined"/>
    <x v="67"/>
  </r>
  <r>
    <s v="Royal Victoria Infirmary (Newcastle)1"/>
    <x v="236"/>
    <s v="Royal Victoria Infirmary (Newcastle)"/>
    <n v="1"/>
    <s v="Royal Victoria Infirmary (Newcastle)1"/>
    <m/>
    <s v="Combined"/>
    <s v="Combined"/>
    <x v="118"/>
  </r>
  <r>
    <s v="Royal Victoria Infirmary (Newcastle)2"/>
    <x v="237"/>
    <s v="Royal Victoria Infirmary (Newcastle)"/>
    <n v="2"/>
    <s v="Royal Victoria Infirmary (Newcastle)2"/>
    <m/>
    <s v="Combined"/>
    <s v="Combined"/>
    <x v="118"/>
  </r>
  <r>
    <s v="Royal Victoria Infirmary (Newcastle)3"/>
    <x v="238"/>
    <s v="Royal Victoria Infirmary (Newcastle)"/>
    <n v="3"/>
    <s v="Royal Victoria Infirmary (Newcastle)3"/>
    <m/>
    <s v="Combined"/>
    <s v="Combined"/>
    <x v="118"/>
  </r>
  <r>
    <s v="Royal Victoria Infirmary (Newcastle)4"/>
    <x v="239"/>
    <s v="Royal Victoria Infirmary (Newcastle)"/>
    <n v="4"/>
    <s v="Royal Victoria Infirmary (Newcastle)4"/>
    <m/>
    <s v="Combined"/>
    <s v="Combined"/>
    <x v="118"/>
  </r>
  <r>
    <s v="Royal Victoria Infirmary (Newcastle)5"/>
    <x v="240"/>
    <s v="Royal Victoria Infirmary (Newcastle)"/>
    <n v="5"/>
    <s v="Royal Victoria Infirmary (Newcastle)5"/>
    <m/>
    <s v="Combined"/>
    <s v="Combined"/>
    <x v="119"/>
  </r>
  <r>
    <s v="Royal Victoria Infirmary (Newcastle)6"/>
    <x v="241"/>
    <s v="Royal Victoria Infirmary (Newcastle)"/>
    <n v="6"/>
    <s v="Royal Victoria Infirmary (Newcastle)6"/>
    <m/>
    <s v="Combined"/>
    <s v="Combined"/>
    <x v="120"/>
  </r>
  <r>
    <s v="Royal Victoria Infirmary (Newcastle)7"/>
    <x v="242"/>
    <s v="Royal Victoria Infirmary (Newcastle)"/>
    <n v="7"/>
    <s v="Royal Victoria Infirmary (Newcastle)7"/>
    <m/>
    <s v="Combined"/>
    <s v="Combined"/>
    <x v="120"/>
  </r>
  <r>
    <s v="Royal Victoria Infirmary (Newcastle)8"/>
    <x v="243"/>
    <s v="Royal Victoria Infirmary (Newcastle)"/>
    <n v="8"/>
    <s v="Royal Victoria Infirmary (Newcastle)8"/>
    <m/>
    <s v="Combined"/>
    <s v="Combined"/>
    <x v="121"/>
  </r>
  <r>
    <s v="Royal Victoria Infirmary (Newcastle)9"/>
    <x v="244"/>
    <s v="Royal Victoria Infirmary (Newcastle)"/>
    <n v="9"/>
    <s v="Royal Victoria Infirmary (Newcastle)9"/>
    <m/>
    <s v="Combined"/>
    <s v="Combined"/>
    <x v="121"/>
  </r>
  <r>
    <s v="Royal Victoria Infirmary (Newcastle)10"/>
    <x v="245"/>
    <s v="Royal Victoria Infirmary (Newcastle)"/>
    <n v="10"/>
    <s v="Royal Victoria Infirmary (Newcastle)10"/>
    <m/>
    <s v="Combined"/>
    <s v="Combined"/>
    <x v="121"/>
  </r>
  <r>
    <s v="Royal Victoria Infirmary (Newcastle)11"/>
    <x v="246"/>
    <s v="Royal Victoria Infirmary (Newcastle)"/>
    <n v="11"/>
    <s v="Royal Victoria Infirmary (Newcastle)11"/>
    <m/>
    <s v="Combined"/>
    <s v="Combined"/>
    <x v="122"/>
  </r>
  <r>
    <s v="Royal Victoria Infirmary (Newcastle)12"/>
    <x v="247"/>
    <s v="Royal Victoria Infirmary (Newcastle)"/>
    <n v="12"/>
    <s v="Royal Victoria Infirmary (Newcastle)12"/>
    <m/>
    <s v="Combined"/>
    <s v="Combined"/>
    <x v="123"/>
  </r>
  <r>
    <s v="Royal Victoria Infirmary (Newcastle)13"/>
    <x v="248"/>
    <s v="Royal Victoria Infirmary (Newcastle)"/>
    <n v="13"/>
    <s v="Royal Victoria Infirmary (Newcastle)13"/>
    <m/>
    <s v="Combined"/>
    <s v="Combined"/>
    <x v="123"/>
  </r>
  <r>
    <s v="Royal Victoria Infirmary (Newcastle)14"/>
    <x v="249"/>
    <s v="Royal Victoria Infirmary (Newcastle)"/>
    <n v="14"/>
    <s v="Royal Victoria Infirmary (Newcastle)14"/>
    <m/>
    <s v="Combined"/>
    <s v="Combined"/>
    <x v="124"/>
  </r>
  <r>
    <s v="Royal Victoria Infirmary (Newcastle)15"/>
    <x v="250"/>
    <s v="Royal Victoria Infirmary (Newcastle)"/>
    <n v="15"/>
    <s v="Royal Victoria Infirmary (Newcastle)15"/>
    <m/>
    <s v="Combined"/>
    <s v="Combined"/>
    <x v="124"/>
  </r>
  <r>
    <s v="Royal Victoria Infirmary (Newcastle)16"/>
    <x v="251"/>
    <s v="Royal Victoria Infirmary (Newcastle)"/>
    <n v="16"/>
    <s v="Royal Victoria Infirmary (Newcastle)16"/>
    <m/>
    <s v="Combined"/>
    <s v="Combined"/>
    <x v="125"/>
  </r>
  <r>
    <s v="Royal Victoria Infirmary (Newcastle)17"/>
    <x v="252"/>
    <s v="Royal Victoria Infirmary (Newcastle)"/>
    <n v="17"/>
    <s v="Royal Victoria Infirmary (Newcastle)17"/>
    <m/>
    <s v="Combined"/>
    <s v="Combined"/>
    <x v="125"/>
  </r>
  <r>
    <s v="Royal Victoria Infirmary (Newcastle)18"/>
    <x v="253"/>
    <s v="Royal Victoria Infirmary (Newcastle)"/>
    <n v="18"/>
    <s v="Royal Victoria Infirmary (Newcastle)18"/>
    <m/>
    <s v="Combined"/>
    <s v="Combined"/>
    <x v="125"/>
  </r>
  <r>
    <s v="Royal Victoria Infirmary (Newcastle)19"/>
    <x v="254"/>
    <s v="Royal Victoria Infirmary (Newcastle)"/>
    <n v="19"/>
    <s v="Royal Victoria Infirmary (Newcastle)19"/>
    <m/>
    <s v="Combined"/>
    <s v="Combined"/>
    <x v="125"/>
  </r>
  <r>
    <s v="Royal Victoria Infirmary (Newcastle)20"/>
    <x v="255"/>
    <s v="Royal Victoria Infirmary (Newcastle)"/>
    <n v="20"/>
    <s v="Royal Victoria Infirmary (Newcastle)20"/>
    <m/>
    <s v="Combined"/>
    <s v="Combined"/>
    <x v="125"/>
  </r>
  <r>
    <s v="Royal Victoria Infirmary (Newcastle)21"/>
    <x v="256"/>
    <s v="Royal Victoria Infirmary (Newcastle)"/>
    <n v="21"/>
    <s v="Royal Victoria Infirmary (Newcastle)21"/>
    <m/>
    <s v="Combined"/>
    <s v="Combined"/>
    <x v="126"/>
  </r>
  <r>
    <s v="Royal Victoria Infirmary (Newcastle)22"/>
    <x v="257"/>
    <s v="Royal Victoria Infirmary (Newcastle)"/>
    <n v="22"/>
    <s v="Royal Victoria Infirmary (Newcastle)22"/>
    <m/>
    <s v="Combined"/>
    <s v="Combined"/>
    <x v="126"/>
  </r>
  <r>
    <s v="Royal Victoria Infirmary (Newcastle)23"/>
    <x v="258"/>
    <s v="Royal Victoria Infirmary (Newcastle)"/>
    <n v="23"/>
    <s v="Royal Victoria Infirmary (Newcastle)23"/>
    <m/>
    <s v="Combined"/>
    <s v="Combined"/>
    <x v="127"/>
  </r>
  <r>
    <s v="Royal Victoria Infirmary (Newcastle)24"/>
    <x v="259"/>
    <s v="Royal Victoria Infirmary (Newcastle)"/>
    <n v="24"/>
    <s v="Royal Victoria Infirmary (Newcastle)24"/>
    <m/>
    <s v="Combined"/>
    <s v="Combined"/>
    <x v="127"/>
  </r>
  <r>
    <s v="Royal Victoria Infirmary (Newcastle)25"/>
    <x v="260"/>
    <s v="Royal Victoria Infirmary (Newcastle)"/>
    <n v="25"/>
    <s v="Royal Victoria Infirmary (Newcastle)25"/>
    <s v="COLN"/>
    <s v="Quad"/>
    <s v="COLN quad"/>
    <x v="128"/>
  </r>
  <r>
    <s v="Royal Victoria Infirmary (Newcastle)26"/>
    <x v="261"/>
    <s v="Royal Victoria Infirmary (Newcastle)"/>
    <n v="26"/>
    <s v="Royal Victoria Infirmary (Newcastle)26"/>
    <s v="COLN"/>
    <s v="Quad"/>
    <s v="COLN quad"/>
    <x v="112"/>
  </r>
  <r>
    <s v="Royal Victoria Infirmary (Newcastle)27"/>
    <x v="262"/>
    <s v="Royal Victoria Infirmary (Newcastle)"/>
    <n v="27"/>
    <s v="Royal Victoria Infirmary (Newcastle)27"/>
    <s v="COLN"/>
    <s v="Quad"/>
    <s v="COLN quad"/>
    <x v="113"/>
  </r>
  <r>
    <s v="Royal Victoria Infirmary (Newcastle)28"/>
    <x v="263"/>
    <s v="Royal Victoria Infirmary (Newcastle)"/>
    <n v="28"/>
    <s v="Royal Victoria Infirmary (Newcastle)28"/>
    <s v="COLN"/>
    <s v="Quad"/>
    <s v="COLN quad"/>
    <x v="114"/>
  </r>
  <r>
    <s v="Royal Victoria Infirmary (Newcastle)29"/>
    <x v="264"/>
    <s v="Royal Victoria Infirmary (Newcastle)"/>
    <n v="29"/>
    <s v="Royal Victoria Infirmary (Newcastle)29"/>
    <s v="COLN"/>
    <s v="Quad"/>
    <s v="COLN quad"/>
    <x v="115"/>
  </r>
  <r>
    <s v="Royal Victoria Infirmary (Newcastle)30"/>
    <x v="265"/>
    <s v="Royal Victoria Infirmary (Newcastle)"/>
    <n v="30"/>
    <s v="Royal Victoria Infirmary (Newcastle)30"/>
    <s v="COLN"/>
    <s v="Quad"/>
    <s v="COLN quad"/>
    <x v="118"/>
  </r>
  <r>
    <s v="Royal Victoria Infirmary (Newcastle)31"/>
    <x v="266"/>
    <s v="Royal Victoria Infirmary (Newcastle)"/>
    <n v="31"/>
    <s v="Royal Victoria Infirmary (Newcastle)31"/>
    <s v="COLN"/>
    <s v="Quad"/>
    <s v="COLN quad"/>
    <x v="118"/>
  </r>
  <r>
    <s v="Royal Victoria Infirmary (Newcastle)32"/>
    <x v="267"/>
    <s v="Royal Victoria Infirmary (Newcastle)"/>
    <n v="32"/>
    <s v="Royal Victoria Infirmary (Newcastle)32"/>
    <s v="COLN"/>
    <s v="Quad"/>
    <s v="COLN quad"/>
    <x v="118"/>
  </r>
  <r>
    <s v="Royal Victoria Infirmary (Newcastle)33"/>
    <x v="268"/>
    <s v="Royal Victoria Infirmary (Newcastle)"/>
    <n v="33"/>
    <s v="Royal Victoria Infirmary (Newcastle)33"/>
    <s v="COLN"/>
    <s v="Quad"/>
    <s v="COLN quad"/>
    <x v="118"/>
  </r>
  <r>
    <s v="Royal Victoria Infirmary (Newcastle)34"/>
    <x v="269"/>
    <s v="Royal Victoria Infirmary (Newcastle)"/>
    <n v="34"/>
    <s v="Royal Victoria Infirmary (Newcastle)34"/>
    <s v="COLN"/>
    <s v="Quad"/>
    <s v="COLN quad"/>
    <x v="119"/>
  </r>
  <r>
    <s v="Royal Victoria Infirmary (Newcastle)35"/>
    <x v="270"/>
    <s v="Royal Victoria Infirmary (Newcastle)"/>
    <n v="35"/>
    <s v="Royal Victoria Infirmary (Newcastle)35"/>
    <s v="COLN"/>
    <s v="Quad"/>
    <s v="COLN quad"/>
    <x v="120"/>
  </r>
  <r>
    <s v="Royal Victoria Infirmary (Newcastle)36"/>
    <x v="271"/>
    <s v="Royal Victoria Infirmary (Newcastle)"/>
    <n v="36"/>
    <s v="Royal Victoria Infirmary (Newcastle)36"/>
    <s v="COLN"/>
    <s v="Quad"/>
    <s v="COLN quad"/>
    <x v="120"/>
  </r>
  <r>
    <s v="Royal Victoria Infirmary (Newcastle)37"/>
    <x v="272"/>
    <s v="Royal Victoria Infirmary (Newcastle)"/>
    <n v="37"/>
    <s v="Royal Victoria Infirmary (Newcastle)37"/>
    <s v="COLN"/>
    <s v="Quad"/>
    <s v="COLN quad"/>
    <x v="121"/>
  </r>
  <r>
    <s v="Royal Victoria Infirmary (Newcastle)38"/>
    <x v="273"/>
    <s v="Royal Victoria Infirmary (Newcastle)"/>
    <n v="38"/>
    <s v="Royal Victoria Infirmary (Newcastle)38"/>
    <s v="COLN"/>
    <s v="Quad"/>
    <s v="COLN quad"/>
    <x v="121"/>
  </r>
  <r>
    <s v="Royal Victoria Infirmary (Newcastle)39"/>
    <x v="274"/>
    <s v="Royal Victoria Infirmary (Newcastle)"/>
    <n v="39"/>
    <s v="Royal Victoria Infirmary (Newcastle)39"/>
    <s v="COLN"/>
    <s v="Quad"/>
    <s v="COLN quad"/>
    <x v="121"/>
  </r>
  <r>
    <s v="Royal Victoria Infirmary (Newcastle)40"/>
    <x v="275"/>
    <s v="Royal Victoria Infirmary (Newcastle)"/>
    <n v="40"/>
    <s v="Royal Victoria Infirmary (Newcastle)40"/>
    <s v="COLN"/>
    <s v="Quad"/>
    <s v="COLN quad"/>
    <x v="122"/>
  </r>
  <r>
    <s v="Royal Victoria Infirmary (Newcastle)41"/>
    <x v="276"/>
    <s v="Royal Victoria Infirmary (Newcastle)"/>
    <n v="41"/>
    <s v="Royal Victoria Infirmary (Newcastle)41"/>
    <s v="COLN"/>
    <s v="Quad"/>
    <s v="COLN quad"/>
    <x v="123"/>
  </r>
  <r>
    <s v="Royal Victoria Infirmary (Newcastle)42"/>
    <x v="277"/>
    <s v="Royal Victoria Infirmary (Newcastle)"/>
    <n v="42"/>
    <s v="Royal Victoria Infirmary (Newcastle)42"/>
    <s v="COLN"/>
    <s v="Quad"/>
    <s v="COLN quad"/>
    <x v="123"/>
  </r>
  <r>
    <s v="Royal Victoria Infirmary (Newcastle)43"/>
    <x v="278"/>
    <s v="Royal Victoria Infirmary (Newcastle)"/>
    <n v="43"/>
    <s v="Royal Victoria Infirmary (Newcastle)43"/>
    <s v="COLN"/>
    <s v="Quad"/>
    <s v="COLN quad"/>
    <x v="116"/>
  </r>
  <r>
    <s v="Royal Victoria Infirmary (Newcastle)44"/>
    <x v="279"/>
    <s v="Royal Victoria Infirmary (Newcastle)"/>
    <n v="44"/>
    <s v="Royal Victoria Infirmary (Newcastle)44"/>
    <s v="COLN"/>
    <s v="Quad"/>
    <s v="COLN quad"/>
    <x v="124"/>
  </r>
  <r>
    <s v="Royal Victoria Infirmary (Newcastle)45"/>
    <x v="280"/>
    <s v="Royal Victoria Infirmary (Newcastle)"/>
    <n v="45"/>
    <s v="Royal Victoria Infirmary (Newcastle)45"/>
    <s v="COLN"/>
    <s v="Quad"/>
    <s v="COLN quad"/>
    <x v="124"/>
  </r>
  <r>
    <s v="Royal Victoria Infirmary (Newcastle)46"/>
    <x v="281"/>
    <s v="Royal Victoria Infirmary (Newcastle)"/>
    <n v="46"/>
    <s v="Royal Victoria Infirmary (Newcastle)46"/>
    <s v="COLN"/>
    <s v="Quad"/>
    <s v="COLN quad"/>
    <x v="125"/>
  </r>
  <r>
    <s v="Royal Victoria Infirmary (Newcastle)47"/>
    <x v="282"/>
    <s v="Royal Victoria Infirmary (Newcastle)"/>
    <n v="47"/>
    <s v="Royal Victoria Infirmary (Newcastle)47"/>
    <s v="COLN"/>
    <s v="Quad"/>
    <s v="COLN quad"/>
    <x v="125"/>
  </r>
  <r>
    <s v="Royal Victoria Infirmary (Newcastle)48"/>
    <x v="283"/>
    <s v="Royal Victoria Infirmary (Newcastle)"/>
    <n v="48"/>
    <s v="Royal Victoria Infirmary (Newcastle)48"/>
    <s v="COLN"/>
    <s v="Quad"/>
    <s v="COLN quad"/>
    <x v="125"/>
  </r>
  <r>
    <s v="Royal Victoria Infirmary (Newcastle)49"/>
    <x v="284"/>
    <s v="Royal Victoria Infirmary (Newcastle)"/>
    <n v="49"/>
    <s v="Royal Victoria Infirmary (Newcastle)49"/>
    <s v="COLN"/>
    <s v="Quad"/>
    <s v="COLN quad"/>
    <x v="125"/>
  </r>
  <r>
    <s v="Royal Victoria Infirmary (Newcastle)50"/>
    <x v="285"/>
    <s v="Royal Victoria Infirmary (Newcastle)"/>
    <n v="50"/>
    <s v="Royal Victoria Infirmary (Newcastle)50"/>
    <s v="COLN"/>
    <s v="Quad"/>
    <s v="COLN quad"/>
    <x v="125"/>
  </r>
  <r>
    <s v="Royal Victoria Infirmary (Newcastle)51"/>
    <x v="286"/>
    <s v="Royal Victoria Infirmary (Newcastle)"/>
    <n v="51"/>
    <s v="Royal Victoria Infirmary (Newcastle)51"/>
    <s v="COLN"/>
    <s v="Quad"/>
    <s v="COLN quad"/>
    <x v="117"/>
  </r>
  <r>
    <s v="Royal Victoria Infirmary (Newcastle)52"/>
    <x v="287"/>
    <s v="Royal Victoria Infirmary (Newcastle)"/>
    <n v="52"/>
    <s v="Royal Victoria Infirmary (Newcastle)52"/>
    <s v="COLN"/>
    <s v="Quad"/>
    <s v="COLN quad"/>
    <x v="126"/>
  </r>
  <r>
    <s v="Royal Victoria Infirmary (Newcastle)53"/>
    <x v="288"/>
    <s v="Royal Victoria Infirmary (Newcastle)"/>
    <n v="53"/>
    <s v="Royal Victoria Infirmary (Newcastle)53"/>
    <s v="COLN"/>
    <s v="Quad"/>
    <s v="COLN quad"/>
    <x v="126"/>
  </r>
  <r>
    <s v="Royal Victoria Infirmary (Newcastle)54"/>
    <x v="289"/>
    <s v="Royal Victoria Infirmary (Newcastle)"/>
    <n v="54"/>
    <s v="Royal Victoria Infirmary (Newcastle)54"/>
    <s v="COLN"/>
    <s v="Quad"/>
    <s v="COLN quad"/>
    <x v="127"/>
  </r>
  <r>
    <s v="Royal Victoria Infirmary (Newcastle)55"/>
    <x v="290"/>
    <s v="Royal Victoria Infirmary (Newcastle)"/>
    <n v="55"/>
    <s v="Royal Victoria Infirmary (Newcastle)55"/>
    <s v="COLN"/>
    <s v="Quad"/>
    <s v="COLN quad"/>
    <x v="129"/>
  </r>
  <r>
    <s v="Royal Victoria Infirmary (Newcastle)56"/>
    <x v="291"/>
    <s v="Royal Victoria Infirmary (Newcastle)"/>
    <n v="56"/>
    <s v="Royal Victoria Infirmary (Newcastle)56"/>
    <s v="COLN"/>
    <s v="Quad"/>
    <s v="COLN quad"/>
    <x v="130"/>
  </r>
  <r>
    <s v="Royal Victoria Infirmary (Newcastle)57"/>
    <x v="292"/>
    <s v="Royal Victoria Infirmary (Newcastle)"/>
    <n v="57"/>
    <s v="Royal Victoria Infirmary (Newcastle)57"/>
    <s v="COLN"/>
    <s v="Quad"/>
    <s v="COLN quad"/>
    <x v="127"/>
  </r>
  <r>
    <s v="Southmead (North Bristol)1"/>
    <x v="293"/>
    <s v="Southmead (North Bristol)"/>
    <n v="1"/>
    <s v="Southmead (North Bristol)1"/>
    <m/>
    <s v="Combined"/>
    <s v="Combined"/>
    <x v="128"/>
  </r>
  <r>
    <s v="Southmead (North Bristol)2"/>
    <x v="294"/>
    <s v="Southmead (North Bristol)"/>
    <n v="2"/>
    <s v="Southmead (North Bristol)2"/>
    <m/>
    <s v="Combined"/>
    <s v="Combined"/>
    <x v="129"/>
  </r>
  <r>
    <s v="Southmead (North Bristol)3"/>
    <x v="295"/>
    <s v="Southmead (North Bristol)"/>
    <n v="3"/>
    <s v="Southmead (North Bristol)3"/>
    <m/>
    <s v="Combined"/>
    <s v="Combined"/>
    <x v="130"/>
  </r>
  <r>
    <s v="Southmead (North Bristol)4"/>
    <x v="296"/>
    <s v="Southmead (North Bristol)"/>
    <n v="4"/>
    <s v="Southmead (North Bristol)4"/>
    <m/>
    <s v="Combined"/>
    <s v="Combined"/>
    <x v="130"/>
  </r>
  <r>
    <s v="St James (Leeds)1"/>
    <x v="297"/>
    <s v="St James (Leeds)"/>
    <n v="1"/>
    <s v="St James (Leeds)1"/>
    <m/>
    <s v="Combined"/>
    <s v="Combined"/>
    <x v="131"/>
  </r>
  <r>
    <s v="St James (Leeds)2"/>
    <x v="298"/>
    <s v="St James (Leeds)"/>
    <n v="2"/>
    <s v="St James (Leeds)2"/>
    <m/>
    <s v="Combined"/>
    <s v="Combined"/>
    <x v="132"/>
  </r>
  <r>
    <s v="St James (Leeds)3"/>
    <x v="299"/>
    <s v="St James (Leeds)"/>
    <n v="3"/>
    <s v="St James (Leeds)3"/>
    <m/>
    <s v="Combined"/>
    <s v="Combined"/>
    <x v="133"/>
  </r>
  <r>
    <s v="St James (Leeds)4"/>
    <x v="300"/>
    <s v="St James (Leeds)"/>
    <n v="4"/>
    <s v="St James (Leeds)4"/>
    <m/>
    <s v="Combined"/>
    <s v="Combined"/>
    <x v="134"/>
  </r>
  <r>
    <s v="St James (Leeds)5"/>
    <x v="301"/>
    <s v="St James (Leeds)"/>
    <n v="5"/>
    <s v="St James (Leeds)5"/>
    <m/>
    <s v="Combined"/>
    <s v="Combined"/>
    <x v="135"/>
  </r>
  <r>
    <s v="St James (Leeds)6"/>
    <x v="302"/>
    <s v="St James (Leeds)"/>
    <n v="6"/>
    <s v="St James (Leeds)6"/>
    <m/>
    <s v="Combined"/>
    <s v="Combined"/>
    <x v="136"/>
  </r>
  <r>
    <s v="St James (Leeds)7"/>
    <x v="303"/>
    <s v="St James (Leeds)"/>
    <n v="7"/>
    <s v="St James (Leeds)7"/>
    <s v="COLN"/>
    <s v="Quad"/>
    <s v="COLN quad"/>
    <x v="131"/>
  </r>
  <r>
    <s v="St James (Leeds)8"/>
    <x v="304"/>
    <s v="St James (Leeds)"/>
    <n v="8"/>
    <s v="St James (Leeds)8"/>
    <s v="COLN"/>
    <s v="Quad"/>
    <s v="COLN quad"/>
    <x v="132"/>
  </r>
  <r>
    <s v="St James (Leeds)9"/>
    <x v="305"/>
    <s v="St James (Leeds)"/>
    <n v="9"/>
    <s v="St James (Leeds)9"/>
    <s v="COLN"/>
    <s v="Quad"/>
    <s v="COLN quad"/>
    <x v="133"/>
  </r>
  <r>
    <s v="St James (Leeds)10"/>
    <x v="306"/>
    <s v="St James (Leeds)"/>
    <n v="10"/>
    <s v="St James (Leeds)10"/>
    <s v="COLN"/>
    <s v="Quad"/>
    <s v="COLN quad"/>
    <x v="134"/>
  </r>
  <r>
    <s v="St James (Leeds)11"/>
    <x v="307"/>
    <s v="St James (Leeds)"/>
    <n v="11"/>
    <s v="St James (Leeds)11"/>
    <s v="COLN"/>
    <s v="Quad"/>
    <s v="COLN quad"/>
    <x v="135"/>
  </r>
  <r>
    <s v="St James (Leeds)12"/>
    <x v="308"/>
    <s v="St James (Leeds)"/>
    <n v="12"/>
    <s v="St James (Leeds)12"/>
    <s v="COLN"/>
    <s v="Quad"/>
    <s v="COLN quad"/>
    <x v="136"/>
  </r>
  <r>
    <s v="St James (Leeds)13"/>
    <x v="309"/>
    <s v="St James (Leeds)"/>
    <n v="13"/>
    <s v="St James (Leeds)13"/>
    <m/>
    <s v="Quad"/>
    <s v="Quad"/>
    <x v="84"/>
  </r>
  <r>
    <s v="St James (Leeds)14"/>
    <x v="310"/>
    <s v="St James (Leeds)"/>
    <n v="14"/>
    <s v="St James (Leeds)14"/>
    <m/>
    <s v="Quad"/>
    <s v="Quad"/>
    <x v="85"/>
  </r>
  <r>
    <s v="St James (Leeds)15"/>
    <x v="311"/>
    <s v="St James (Leeds)"/>
    <n v="15"/>
    <s v="St James (Leeds)15"/>
    <m/>
    <s v="Quad"/>
    <s v="Quad"/>
    <x v="86"/>
  </r>
  <r>
    <s v="St James (Leeds)16"/>
    <x v="312"/>
    <s v="St James (Leeds)"/>
    <n v="16"/>
    <s v="St James (Leeds)16"/>
    <m/>
    <s v="Quad"/>
    <s v="Quad"/>
    <x v="87"/>
  </r>
  <r>
    <s v="St James (Leeds)17"/>
    <x v="313"/>
    <s v="St James (Leeds)"/>
    <n v="17"/>
    <s v="St James (Leeds)17"/>
    <m/>
    <s v="Quad"/>
    <s v="Quad"/>
    <x v="88"/>
  </r>
  <r>
    <s v="St James (Leeds)18"/>
    <x v="314"/>
    <s v="St James (Leeds)"/>
    <n v="18"/>
    <s v="St James (Leeds)18"/>
    <m/>
    <s v="Quad"/>
    <s v="Quad"/>
    <x v="88"/>
  </r>
  <r>
    <s v="St James (Leeds)19"/>
    <x v="315"/>
    <s v="St James (Leeds)"/>
    <n v="19"/>
    <s v="St James (Leeds)19"/>
    <m/>
    <s v="Quad"/>
    <s v="Quad"/>
    <x v="89"/>
  </r>
  <r>
    <s v="St James (Leeds)20"/>
    <x v="316"/>
    <s v="St James (Leeds)"/>
    <n v="20"/>
    <s v="St James (Leeds)20"/>
    <m/>
    <s v="Quad"/>
    <s v="Quad"/>
    <x v="90"/>
  </r>
  <r>
    <s v="St James (Leeds)21"/>
    <x v="317"/>
    <s v="St James (Leeds)"/>
    <n v="21"/>
    <s v="St James (Leeds)21"/>
    <m/>
    <s v="Quad"/>
    <s v="Quad"/>
    <x v="91"/>
  </r>
  <r>
    <s v="St James (Leeds)22"/>
    <x v="318"/>
    <s v="St James (Leeds)"/>
    <n v="22"/>
    <s v="St James (Leeds)22"/>
    <m/>
    <s v="Quad"/>
    <s v="Quad"/>
    <x v="91"/>
  </r>
  <r>
    <s v="University College London1"/>
    <x v="319"/>
    <s v="University College London"/>
    <n v="1"/>
    <s v="University College London1"/>
    <s v="UCLH/Medway"/>
    <s v="Combined"/>
    <s v="UCLH/Medway - Combined"/>
    <x v="57"/>
  </r>
  <r>
    <s v="University College London2"/>
    <x v="320"/>
    <s v="University College London"/>
    <n v="2"/>
    <s v="University College London2"/>
    <s v="UCLH/Medway"/>
    <s v="Combined"/>
    <s v="UCLH/Medway - Combined"/>
    <x v="64"/>
  </r>
  <r>
    <s v="University College London3"/>
    <x v="321"/>
    <s v="University College London"/>
    <n v="3"/>
    <s v="University College London3"/>
    <s v="UCLH/Medway"/>
    <s v="Combined"/>
    <s v="UCLH/Medway - Combined"/>
    <x v="38"/>
  </r>
  <r>
    <s v="University Hospital Coventry1"/>
    <x v="322"/>
    <s v="University Hospital Coventry"/>
    <n v="1"/>
    <s v="University Hospital Coventry1"/>
    <m/>
    <s v="Combined"/>
    <s v="Combined"/>
    <x v="12"/>
  </r>
  <r>
    <s v="University Hospital Coventry2"/>
    <x v="323"/>
    <s v="University Hospital Coventry"/>
    <n v="2"/>
    <s v="University Hospital Coventry2"/>
    <m/>
    <s v="Combined"/>
    <s v="Combined"/>
    <x v="137"/>
  </r>
  <r>
    <s v="University Hospital Coventry3"/>
    <x v="324"/>
    <s v="University Hospital Coventry"/>
    <n v="3"/>
    <s v="University Hospital Coventry3"/>
    <m/>
    <s v="Combined"/>
    <s v="Combined"/>
    <x v="29"/>
  </r>
  <r>
    <s v="University Hospital Coventry4"/>
    <x v="325"/>
    <s v="University Hospital Coventry"/>
    <n v="4"/>
    <s v="University Hospital Coventry4"/>
    <s v="BKK"/>
    <s v="Quad"/>
    <s v="BKK quad"/>
    <x v="12"/>
  </r>
  <r>
    <s v="University Hospital Coventry5"/>
    <x v="326"/>
    <s v="University Hospital Coventry"/>
    <n v="5"/>
    <s v="University Hospital Coventry5"/>
    <s v="BKK"/>
    <s v="Quad"/>
    <s v="BKK quad"/>
    <x v="137"/>
  </r>
  <r>
    <s v="University Hospital Coventry6"/>
    <x v="327"/>
    <s v="University Hospital Coventry"/>
    <n v="6"/>
    <s v="University Hospital Coventry6"/>
    <s v="BKK"/>
    <s v="Quad"/>
    <s v="BKK quad"/>
    <x v="29"/>
  </r>
  <r>
    <s v="Wexham Park1"/>
    <x v="328"/>
    <s v="Wexham Park"/>
    <n v="1"/>
    <s v="Wexham Park1"/>
    <s v="KG"/>
    <s v="Combined"/>
    <s v="KG combined"/>
    <x v="66"/>
  </r>
  <r>
    <m/>
    <x v="329"/>
    <m/>
    <m/>
    <m/>
    <m/>
    <m/>
    <m/>
    <x v="13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2F646349-4627-42E8-9F12-002A621ECB94}" name="PivotTable1" cacheId="5"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A473" firstHeaderRow="1" firstDataRow="1" firstDataCol="1"/>
  <pivotFields count="9">
    <pivotField showAll="0"/>
    <pivotField axis="axisRow" showAll="0">
      <items count="492">
        <item x="303"/>
        <item x="297"/>
        <item x="79"/>
        <item m="1" x="458"/>
        <item x="157"/>
        <item x="309"/>
        <item m="1" x="366"/>
        <item m="1" x="478"/>
        <item m="1" x="367"/>
        <item m="1" x="464"/>
        <item m="1" x="368"/>
        <item m="1" x="428"/>
        <item x="73"/>
        <item m="1" x="422"/>
        <item x="260"/>
        <item x="293"/>
        <item x="42"/>
        <item x="13"/>
        <item m="1" x="337"/>
        <item m="1" x="334"/>
        <item x="139"/>
        <item m="1" x="343"/>
        <item x="43"/>
        <item x="14"/>
        <item x="206"/>
        <item x="187"/>
        <item x="207"/>
        <item x="188"/>
        <item x="208"/>
        <item x="189"/>
        <item x="225"/>
        <item m="1" x="488"/>
        <item x="304"/>
        <item x="298"/>
        <item m="1" x="363"/>
        <item m="1" x="361"/>
        <item x="72"/>
        <item m="1" x="446"/>
        <item x="209"/>
        <item x="190"/>
        <item m="1" x="332"/>
        <item x="167"/>
        <item x="305"/>
        <item x="299"/>
        <item m="1" x="480"/>
        <item x="5"/>
        <item m="1" x="417"/>
        <item m="1" x="427"/>
        <item x="210"/>
        <item x="191"/>
        <item x="158"/>
        <item x="310"/>
        <item x="74"/>
        <item m="1" x="470"/>
        <item x="262"/>
        <item x="226"/>
        <item x="325"/>
        <item x="322"/>
        <item x="18"/>
        <item m="1" x="455"/>
        <item x="80"/>
        <item m="1" x="419"/>
        <item m="1" x="342"/>
        <item x="168"/>
        <item x="227"/>
        <item m="1" x="429"/>
        <item x="159"/>
        <item x="311"/>
        <item m="1" x="474"/>
        <item x="228"/>
        <item m="1" x="441"/>
        <item x="47"/>
        <item x="19"/>
        <item x="265"/>
        <item x="236"/>
        <item x="266"/>
        <item x="237"/>
        <item x="267"/>
        <item x="238"/>
        <item x="268"/>
        <item x="239"/>
        <item m="1" x="333"/>
        <item m="1" x="331"/>
        <item x="48"/>
        <item x="20"/>
        <item x="21"/>
        <item m="1" x="471"/>
        <item x="141"/>
        <item m="1" x="344"/>
        <item x="81"/>
        <item m="1" x="448"/>
        <item m="1" x="345"/>
        <item m="1" x="454"/>
        <item x="82"/>
        <item m="1" x="469"/>
        <item x="269"/>
        <item x="240"/>
        <item x="326"/>
        <item x="323"/>
        <item m="1" x="423"/>
        <item m="1" x="434"/>
        <item x="78"/>
        <item m="1" x="484"/>
        <item x="306"/>
        <item x="300"/>
        <item x="50"/>
        <item x="22"/>
        <item m="1" x="463"/>
        <item x="6"/>
        <item x="144"/>
        <item m="1" x="346"/>
        <item x="160"/>
        <item x="312"/>
        <item x="51"/>
        <item x="23"/>
        <item x="52"/>
        <item x="24"/>
        <item m="1" x="473"/>
        <item x="7"/>
        <item x="179"/>
        <item m="1" x="433"/>
        <item m="1" x="459"/>
        <item x="8"/>
        <item x="119"/>
        <item x="115"/>
        <item m="1" x="350"/>
        <item m="1" x="481"/>
        <item x="153"/>
        <item m="1" x="456"/>
        <item x="25"/>
        <item m="1" x="465"/>
        <item x="211"/>
        <item x="192"/>
        <item x="307"/>
        <item x="301"/>
        <item x="120"/>
        <item x="116"/>
        <item x="175"/>
        <item x="169"/>
        <item x="176"/>
        <item x="170"/>
        <item x="26"/>
        <item m="1" x="452"/>
        <item x="56"/>
        <item x="27"/>
        <item x="83"/>
        <item m="1" x="443"/>
        <item x="213"/>
        <item x="194"/>
        <item x="214"/>
        <item x="195"/>
        <item m="1" x="420"/>
        <item x="319"/>
        <item x="28"/>
        <item m="1" x="453"/>
        <item x="75"/>
        <item m="1" x="426"/>
        <item x="308"/>
        <item x="302"/>
        <item x="98"/>
        <item x="84"/>
        <item x="272"/>
        <item x="243"/>
        <item x="273"/>
        <item x="244"/>
        <item x="274"/>
        <item x="245"/>
        <item x="275"/>
        <item x="246"/>
        <item m="1" x="437"/>
        <item x="9"/>
        <item x="276"/>
        <item x="247"/>
        <item x="277"/>
        <item x="248"/>
        <item x="278"/>
        <item x="229"/>
        <item x="180"/>
        <item m="1" x="482"/>
        <item x="146"/>
        <item m="1" x="347"/>
        <item x="215"/>
        <item x="196"/>
        <item m="1" x="472"/>
        <item m="1" x="447"/>
        <item x="58"/>
        <item x="29"/>
        <item x="121"/>
        <item x="117"/>
        <item x="161"/>
        <item x="313"/>
        <item x="162"/>
        <item x="314"/>
        <item m="1" x="418"/>
        <item m="1" x="486"/>
        <item x="177"/>
        <item x="171"/>
        <item m="1" x="339"/>
        <item m="1" x="335"/>
        <item m="1" x="340"/>
        <item m="1" x="336"/>
        <item x="86"/>
        <item m="1" x="485"/>
        <item m="1" x="364"/>
        <item m="1" x="362"/>
        <item m="1" x="416"/>
        <item m="1" x="438"/>
        <item x="216"/>
        <item x="197"/>
        <item x="217"/>
        <item x="198"/>
        <item m="1" x="431"/>
        <item x="10"/>
        <item x="230"/>
        <item m="1" x="424"/>
        <item x="231"/>
        <item m="1" x="462"/>
        <item x="76"/>
        <item m="1" x="457"/>
        <item x="181"/>
        <item m="1" x="444"/>
        <item m="1" x="414"/>
        <item x="11"/>
        <item m="1" x="369"/>
        <item m="1" x="490"/>
        <item x="163"/>
        <item x="315"/>
        <item x="30"/>
        <item m="1" x="483"/>
        <item x="31"/>
        <item m="1" x="450"/>
        <item x="182"/>
        <item m="1" x="435"/>
        <item x="232"/>
        <item m="1" x="440"/>
        <item x="183"/>
        <item m="1" x="449"/>
        <item x="61"/>
        <item x="32"/>
        <item x="164"/>
        <item x="316"/>
        <item x="178"/>
        <item x="172"/>
        <item x="62"/>
        <item x="33"/>
        <item x="287"/>
        <item x="256"/>
        <item x="288"/>
        <item x="257"/>
        <item x="289"/>
        <item x="258"/>
        <item x="184"/>
        <item m="1" x="477"/>
        <item x="77"/>
        <item m="1" x="445"/>
        <item x="290"/>
        <item x="294"/>
        <item x="218"/>
        <item x="199"/>
        <item m="1" x="370"/>
        <item m="1" x="479"/>
        <item m="1" x="348"/>
        <item m="1" x="430"/>
        <item x="219"/>
        <item x="200"/>
        <item m="1" x="349"/>
        <item m="1" x="489"/>
        <item x="291"/>
        <item x="295"/>
        <item x="220"/>
        <item x="201"/>
        <item x="107"/>
        <item x="88"/>
        <item x="292"/>
        <item x="259"/>
        <item x="89"/>
        <item m="1" x="466"/>
        <item x="122"/>
        <item x="118"/>
        <item x="221"/>
        <item x="202"/>
        <item x="233"/>
        <item m="1" x="451"/>
        <item x="63"/>
        <item x="234"/>
        <item m="1" x="460"/>
        <item x="320"/>
        <item m="1" x="371"/>
        <item m="1" x="467"/>
        <item m="1" x="475"/>
        <item m="1" x="442"/>
        <item x="64"/>
        <item x="35"/>
        <item x="65"/>
        <item x="36"/>
        <item x="222"/>
        <item x="203"/>
        <item m="1" x="468"/>
        <item m="1" x="425"/>
        <item x="66"/>
        <item x="37"/>
        <item m="1" x="476"/>
        <item m="1" x="439"/>
        <item m="1" x="432"/>
        <item x="12"/>
        <item x="185"/>
        <item m="1" x="487"/>
        <item x="186"/>
        <item m="1" x="421"/>
        <item m="1" x="365"/>
        <item x="296"/>
        <item x="113"/>
        <item x="328"/>
        <item m="1" x="415"/>
        <item x="321"/>
        <item x="223"/>
        <item x="204"/>
        <item x="205"/>
        <item m="1" x="436"/>
        <item x="68"/>
        <item x="38"/>
        <item x="69"/>
        <item x="39"/>
        <item x="70"/>
        <item x="40"/>
        <item x="71"/>
        <item x="41"/>
        <item x="235"/>
        <item m="1" x="461"/>
        <item x="165"/>
        <item x="317"/>
        <item x="166"/>
        <item x="318"/>
        <item x="329"/>
        <item x="0"/>
        <item x="1"/>
        <item x="2"/>
        <item x="3"/>
        <item x="4"/>
        <item m="1" x="330"/>
        <item x="15"/>
        <item x="16"/>
        <item x="17"/>
        <item x="34"/>
        <item x="44"/>
        <item x="45"/>
        <item x="327"/>
        <item x="95"/>
        <item m="1" x="338"/>
        <item x="102"/>
        <item m="1" x="341"/>
        <item x="105"/>
        <item x="106"/>
        <item x="111"/>
        <item x="112"/>
        <item x="154"/>
        <item x="155"/>
        <item x="156"/>
        <item m="1" x="351"/>
        <item m="1" x="352"/>
        <item m="1" x="353"/>
        <item m="1" x="354"/>
        <item m="1" x="355"/>
        <item m="1" x="356"/>
        <item m="1" x="357"/>
        <item m="1" x="358"/>
        <item m="1" x="359"/>
        <item m="1" x="360"/>
        <item x="193"/>
        <item x="212"/>
        <item x="241"/>
        <item x="242"/>
        <item x="249"/>
        <item x="250"/>
        <item x="251"/>
        <item x="252"/>
        <item x="253"/>
        <item x="254"/>
        <item x="255"/>
        <item x="264"/>
        <item x="270"/>
        <item x="271"/>
        <item x="279"/>
        <item x="280"/>
        <item x="281"/>
        <item x="282"/>
        <item x="283"/>
        <item x="284"/>
        <item x="285"/>
        <item x="324"/>
        <item m="1" x="372"/>
        <item m="1" x="373"/>
        <item m="1" x="374"/>
        <item m="1" x="375"/>
        <item m="1" x="376"/>
        <item m="1" x="377"/>
        <item m="1" x="378"/>
        <item m="1" x="379"/>
        <item x="46"/>
        <item m="1" x="380"/>
        <item m="1" x="381"/>
        <item m="1" x="382"/>
        <item m="1" x="383"/>
        <item m="1" x="384"/>
        <item m="1" x="385"/>
        <item m="1" x="386"/>
        <item m="1" x="387"/>
        <item m="1" x="388"/>
        <item m="1" x="389"/>
        <item m="1" x="390"/>
        <item m="1" x="391"/>
        <item m="1" x="392"/>
        <item m="1" x="393"/>
        <item m="1" x="394"/>
        <item m="1" x="395"/>
        <item m="1" x="396"/>
        <item m="1" x="397"/>
        <item m="1" x="398"/>
        <item m="1" x="399"/>
        <item m="1" x="400"/>
        <item m="1" x="401"/>
        <item m="1" x="402"/>
        <item m="1" x="403"/>
        <item m="1" x="404"/>
        <item m="1" x="405"/>
        <item m="1" x="406"/>
        <item m="1" x="407"/>
        <item m="1" x="408"/>
        <item m="1" x="409"/>
        <item m="1" x="410"/>
        <item m="1" x="411"/>
        <item m="1" x="412"/>
        <item m="1" x="413"/>
        <item x="49"/>
        <item x="53"/>
        <item x="54"/>
        <item x="55"/>
        <item x="57"/>
        <item x="59"/>
        <item x="60"/>
        <item x="67"/>
        <item x="85"/>
        <item x="87"/>
        <item x="90"/>
        <item x="91"/>
        <item x="92"/>
        <item x="93"/>
        <item x="94"/>
        <item x="96"/>
        <item x="97"/>
        <item x="99"/>
        <item x="100"/>
        <item x="101"/>
        <item x="103"/>
        <item x="104"/>
        <item x="108"/>
        <item x="109"/>
        <item x="110"/>
        <item x="114"/>
        <item x="123"/>
        <item x="124"/>
        <item x="125"/>
        <item x="126"/>
        <item x="127"/>
        <item x="128"/>
        <item x="129"/>
        <item x="130"/>
        <item x="131"/>
        <item x="132"/>
        <item x="133"/>
        <item x="134"/>
        <item x="135"/>
        <item x="136"/>
        <item x="137"/>
        <item x="138"/>
        <item x="140"/>
        <item x="142"/>
        <item x="143"/>
        <item x="145"/>
        <item x="147"/>
        <item x="148"/>
        <item x="149"/>
        <item x="150"/>
        <item x="151"/>
        <item x="152"/>
        <item x="173"/>
        <item x="174"/>
        <item x="224"/>
        <item x="261"/>
        <item x="263"/>
        <item x="286"/>
        <item t="default"/>
      </items>
    </pivotField>
    <pivotField showAll="0"/>
    <pivotField showAll="0"/>
    <pivotField showAll="0"/>
    <pivotField showAll="0"/>
    <pivotField showAll="0"/>
    <pivotField showAll="0"/>
    <pivotField axis="axisRow" showAll="0">
      <items count="180">
        <item x="131"/>
        <item x="46"/>
        <item x="75"/>
        <item x="84"/>
        <item x="72"/>
        <item x="73"/>
        <item x="74"/>
        <item m="1" x="172"/>
        <item m="1" x="174"/>
        <item x="9"/>
        <item x="98"/>
        <item x="99"/>
        <item x="132"/>
        <item m="1" x="144"/>
        <item m="1" x="168"/>
        <item x="54"/>
        <item x="133"/>
        <item x="0"/>
        <item x="10"/>
        <item x="11"/>
        <item x="85"/>
        <item x="100"/>
        <item x="118"/>
        <item x="13"/>
        <item x="47"/>
        <item x="86"/>
        <item x="115"/>
        <item x="15"/>
        <item x="16"/>
        <item x="76"/>
        <item x="97"/>
        <item x="41"/>
        <item x="2"/>
        <item x="48"/>
        <item x="77"/>
        <item x="82"/>
        <item x="49"/>
        <item x="66"/>
        <item x="119"/>
        <item x="137"/>
        <item x="120"/>
        <item x="71"/>
        <item x="45"/>
        <item x="58"/>
        <item x="134"/>
        <item m="1" x="141"/>
        <item x="87"/>
        <item x="18"/>
        <item x="19"/>
        <item x="56"/>
        <item x="5"/>
        <item x="68"/>
        <item x="36"/>
        <item m="1" x="142"/>
        <item m="1" x="158"/>
        <item x="101"/>
        <item x="135"/>
        <item x="83"/>
        <item x="80"/>
        <item x="21"/>
        <item x="24"/>
        <item m="1" x="160"/>
        <item x="50"/>
        <item m="1" x="147"/>
        <item m="1" x="146"/>
        <item x="57"/>
        <item x="23"/>
        <item m="1" x="165"/>
        <item m="1" x="157"/>
        <item x="51"/>
        <item x="6"/>
        <item x="129"/>
        <item m="1" x="169"/>
        <item x="79"/>
        <item x="124"/>
        <item x="1"/>
        <item x="3"/>
        <item x="70"/>
        <item m="1" x="153"/>
        <item x="88"/>
        <item x="125"/>
        <item x="95"/>
        <item x="52"/>
        <item m="1" x="161"/>
        <item m="1" x="163"/>
        <item m="1" x="178"/>
        <item x="53"/>
        <item x="113"/>
        <item m="1" x="152"/>
        <item x="26"/>
        <item x="25"/>
        <item x="60"/>
        <item x="128"/>
        <item x="61"/>
        <item x="27"/>
        <item x="90"/>
        <item x="96"/>
        <item m="1" x="177"/>
        <item x="126"/>
        <item x="127"/>
        <item m="1" x="139"/>
        <item m="1" x="159"/>
        <item m="1" x="149"/>
        <item x="81"/>
        <item m="1" x="150"/>
        <item x="107"/>
        <item x="55"/>
        <item x="108"/>
        <item m="1" x="173"/>
        <item x="14"/>
        <item x="17"/>
        <item x="122"/>
        <item x="43"/>
        <item x="7"/>
        <item x="89"/>
        <item m="1" x="171"/>
        <item x="33"/>
        <item x="37"/>
        <item m="1" x="143"/>
        <item m="1" x="162"/>
        <item x="64"/>
        <item x="62"/>
        <item x="30"/>
        <item m="1" x="175"/>
        <item m="1" x="167"/>
        <item x="12"/>
        <item x="92"/>
        <item x="93"/>
        <item x="69"/>
        <item x="121"/>
        <item x="103"/>
        <item x="117"/>
        <item x="31"/>
        <item m="1" x="170"/>
        <item m="1" x="140"/>
        <item x="4"/>
        <item m="1" x="176"/>
        <item m="1" x="164"/>
        <item x="38"/>
        <item x="111"/>
        <item x="34"/>
        <item x="110"/>
        <item x="35"/>
        <item m="1" x="156"/>
        <item m="1" x="166"/>
        <item x="138"/>
        <item x="8"/>
        <item x="22"/>
        <item x="28"/>
        <item x="39"/>
        <item x="40"/>
        <item x="42"/>
        <item x="44"/>
        <item x="59"/>
        <item x="65"/>
        <item x="91"/>
        <item m="1" x="145"/>
        <item m="1" x="148"/>
        <item x="109"/>
        <item m="1" x="151"/>
        <item m="1" x="154"/>
        <item m="1" x="155"/>
        <item x="123"/>
        <item x="130"/>
        <item x="20"/>
        <item x="29"/>
        <item x="32"/>
        <item x="63"/>
        <item x="67"/>
        <item x="78"/>
        <item x="94"/>
        <item x="102"/>
        <item x="104"/>
        <item x="105"/>
        <item x="106"/>
        <item x="112"/>
        <item x="114"/>
        <item x="116"/>
        <item x="136"/>
        <item t="default"/>
      </items>
    </pivotField>
  </pivotFields>
  <rowFields count="2">
    <field x="8"/>
    <field x="1"/>
  </rowFields>
  <rowItems count="470">
    <i>
      <x/>
    </i>
    <i r="1">
      <x/>
    </i>
    <i r="1">
      <x v="1"/>
    </i>
    <i>
      <x v="1"/>
    </i>
    <i r="1">
      <x v="2"/>
    </i>
    <i r="1">
      <x v="443"/>
    </i>
    <i>
      <x v="2"/>
    </i>
    <i r="1">
      <x v="20"/>
    </i>
    <i r="1">
      <x v="462"/>
    </i>
    <i>
      <x v="3"/>
    </i>
    <i r="1">
      <x v="4"/>
    </i>
    <i r="1">
      <x v="5"/>
    </i>
    <i>
      <x v="4"/>
    </i>
    <i r="1">
      <x v="459"/>
    </i>
    <i r="1">
      <x v="471"/>
    </i>
    <i>
      <x v="5"/>
    </i>
    <i r="1">
      <x v="460"/>
    </i>
    <i r="1">
      <x v="472"/>
    </i>
    <i>
      <x v="6"/>
    </i>
    <i r="1">
      <x v="461"/>
    </i>
    <i r="1">
      <x v="473"/>
    </i>
    <i>
      <x v="9"/>
    </i>
    <i r="1">
      <x v="22"/>
    </i>
    <i r="1">
      <x v="23"/>
    </i>
    <i>
      <x v="10"/>
    </i>
    <i r="1">
      <x v="26"/>
    </i>
    <i r="1">
      <x v="27"/>
    </i>
    <i>
      <x v="11"/>
    </i>
    <i r="1">
      <x v="28"/>
    </i>
    <i r="1">
      <x v="29"/>
    </i>
    <i>
      <x v="12"/>
    </i>
    <i r="1">
      <x v="32"/>
    </i>
    <i r="1">
      <x v="33"/>
    </i>
    <i>
      <x v="15"/>
    </i>
    <i r="1">
      <x v="271"/>
    </i>
    <i r="1">
      <x v="272"/>
    </i>
    <i>
      <x v="16"/>
    </i>
    <i r="1">
      <x v="42"/>
    </i>
    <i r="1">
      <x v="43"/>
    </i>
    <i>
      <x v="17"/>
    </i>
    <i r="1">
      <x v="45"/>
    </i>
    <i r="1">
      <x v="334"/>
    </i>
    <i>
      <x v="18"/>
    </i>
    <i r="1">
      <x v="340"/>
    </i>
    <i r="1">
      <x v="344"/>
    </i>
    <i>
      <x v="19"/>
    </i>
    <i r="1">
      <x v="341"/>
    </i>
    <i r="1">
      <x v="345"/>
    </i>
    <i>
      <x v="20"/>
    </i>
    <i r="1">
      <x v="50"/>
    </i>
    <i r="1">
      <x v="51"/>
    </i>
    <i>
      <x v="21"/>
    </i>
    <i r="1">
      <x v="48"/>
    </i>
    <i r="1">
      <x v="49"/>
    </i>
    <i>
      <x v="22"/>
    </i>
    <i r="1">
      <x v="73"/>
    </i>
    <i r="1">
      <x v="74"/>
    </i>
    <i r="1">
      <x v="75"/>
    </i>
    <i r="1">
      <x v="76"/>
    </i>
    <i r="1">
      <x v="77"/>
    </i>
    <i r="1">
      <x v="78"/>
    </i>
    <i r="1">
      <x v="79"/>
    </i>
    <i r="1">
      <x v="80"/>
    </i>
    <i>
      <x v="23"/>
    </i>
    <i r="1">
      <x v="58"/>
    </i>
    <i r="1">
      <x v="398"/>
    </i>
    <i>
      <x v="24"/>
    </i>
    <i r="1">
      <x v="60"/>
    </i>
    <i r="1">
      <x v="445"/>
    </i>
    <i>
      <x v="25"/>
    </i>
    <i r="1">
      <x v="66"/>
    </i>
    <i r="1">
      <x v="67"/>
    </i>
    <i>
      <x v="26"/>
    </i>
    <i r="1">
      <x v="69"/>
    </i>
    <i r="1">
      <x v="379"/>
    </i>
    <i>
      <x v="27"/>
    </i>
    <i r="1">
      <x v="83"/>
    </i>
    <i r="1">
      <x v="84"/>
    </i>
    <i>
      <x v="28"/>
    </i>
    <i r="1">
      <x v="85"/>
    </i>
    <i r="1">
      <x v="433"/>
    </i>
    <i>
      <x v="29"/>
    </i>
    <i r="1">
      <x v="87"/>
    </i>
    <i r="1">
      <x v="463"/>
    </i>
    <i>
      <x v="30"/>
    </i>
    <i r="1">
      <x v="24"/>
    </i>
    <i r="1">
      <x v="25"/>
    </i>
    <i r="1">
      <x v="38"/>
    </i>
    <i r="1">
      <x v="39"/>
    </i>
    <i>
      <x v="31"/>
    </i>
    <i r="1">
      <x v="52"/>
    </i>
    <i r="1">
      <x v="475"/>
    </i>
    <i>
      <x v="32"/>
    </i>
    <i r="1">
      <x v="118"/>
    </i>
    <i r="1">
      <x v="336"/>
    </i>
    <i>
      <x v="33"/>
    </i>
    <i r="1">
      <x v="89"/>
    </i>
    <i r="1">
      <x v="446"/>
    </i>
    <i>
      <x v="34"/>
    </i>
    <i r="1">
      <x v="464"/>
    </i>
    <i r="1">
      <x v="476"/>
    </i>
    <i>
      <x v="35"/>
    </i>
    <i r="1">
      <x v="469"/>
    </i>
    <i r="1">
      <x v="483"/>
    </i>
    <i>
      <x v="36"/>
    </i>
    <i r="1">
      <x v="93"/>
    </i>
    <i r="1">
      <x v="447"/>
    </i>
    <i>
      <x v="37"/>
    </i>
    <i r="1">
      <x v="311"/>
    </i>
    <i r="1">
      <x v="312"/>
    </i>
    <i>
      <x v="38"/>
    </i>
    <i r="1">
      <x v="95"/>
    </i>
    <i r="1">
      <x v="96"/>
    </i>
    <i>
      <x v="39"/>
    </i>
    <i r="1">
      <x v="97"/>
    </i>
    <i r="1">
      <x v="98"/>
    </i>
    <i>
      <x v="40"/>
    </i>
    <i r="1">
      <x v="370"/>
    </i>
    <i r="1">
      <x v="371"/>
    </i>
    <i r="1">
      <x v="380"/>
    </i>
    <i r="1">
      <x v="381"/>
    </i>
    <i>
      <x v="41"/>
    </i>
    <i r="1">
      <x v="277"/>
    </i>
    <i r="1">
      <x v="278"/>
    </i>
    <i>
      <x v="42"/>
    </i>
    <i r="1">
      <x v="101"/>
    </i>
    <i r="1">
      <x v="477"/>
    </i>
    <i>
      <x v="43"/>
    </i>
    <i r="1">
      <x v="177"/>
    </i>
    <i r="1">
      <x v="231"/>
    </i>
    <i r="1">
      <x v="450"/>
    </i>
    <i>
      <x v="44"/>
    </i>
    <i r="1">
      <x v="103"/>
    </i>
    <i r="1">
      <x v="104"/>
    </i>
    <i>
      <x v="46"/>
    </i>
    <i r="1">
      <x v="111"/>
    </i>
    <i r="1">
      <x v="112"/>
    </i>
    <i>
      <x v="47"/>
    </i>
    <i r="1">
      <x v="113"/>
    </i>
    <i r="1">
      <x v="114"/>
    </i>
    <i>
      <x v="48"/>
    </i>
    <i r="1">
      <x v="115"/>
    </i>
    <i r="1">
      <x v="116"/>
    </i>
    <i>
      <x v="49"/>
    </i>
    <i r="1">
      <x v="119"/>
    </i>
    <i r="1">
      <x v="347"/>
    </i>
    <i>
      <x v="50"/>
    </i>
    <i r="1">
      <x v="122"/>
    </i>
    <i r="1">
      <x v="355"/>
    </i>
    <i>
      <x v="51"/>
    </i>
    <i r="1">
      <x v="123"/>
    </i>
    <i r="1">
      <x v="124"/>
    </i>
    <i>
      <x v="52"/>
    </i>
    <i r="1">
      <x v="127"/>
    </i>
    <i r="1">
      <x v="434"/>
    </i>
    <i>
      <x v="55"/>
    </i>
    <i r="1">
      <x v="131"/>
    </i>
    <i r="1">
      <x v="132"/>
    </i>
    <i>
      <x v="56"/>
    </i>
    <i r="1">
      <x v="133"/>
    </i>
    <i r="1">
      <x v="134"/>
    </i>
    <i>
      <x v="57"/>
    </i>
    <i r="1">
      <x v="470"/>
    </i>
    <i r="1">
      <x v="484"/>
    </i>
    <i>
      <x v="58"/>
    </i>
    <i r="1">
      <x v="467"/>
    </i>
    <i r="1">
      <x v="480"/>
    </i>
    <i>
      <x v="59"/>
    </i>
    <i r="1">
      <x v="141"/>
    </i>
    <i r="1">
      <x v="436"/>
    </i>
    <i>
      <x v="60"/>
    </i>
    <i r="1">
      <x v="185"/>
    </i>
    <i r="1">
      <x v="186"/>
    </i>
    <i>
      <x v="62"/>
    </i>
    <i r="1">
      <x v="145"/>
    </i>
    <i r="1">
      <x v="201"/>
    </i>
    <i r="1">
      <x v="448"/>
    </i>
    <i r="1">
      <x v="452"/>
    </i>
    <i>
      <x v="65"/>
    </i>
    <i r="1">
      <x v="152"/>
    </i>
    <i r="1">
      <x v="449"/>
    </i>
    <i>
      <x v="66"/>
    </i>
    <i r="1">
      <x v="153"/>
    </i>
    <i r="1">
      <x v="437"/>
    </i>
    <i>
      <x v="69"/>
    </i>
    <i r="1">
      <x v="159"/>
    </i>
    <i r="1">
      <x v="160"/>
    </i>
    <i>
      <x v="70"/>
    </i>
    <i r="1">
      <x v="170"/>
    </i>
    <i r="1">
      <x v="356"/>
    </i>
    <i>
      <x v="71"/>
    </i>
    <i r="1">
      <x v="255"/>
    </i>
    <i r="1">
      <x v="256"/>
    </i>
    <i>
      <x v="73"/>
    </i>
    <i r="1">
      <x v="179"/>
    </i>
    <i r="1">
      <x v="466"/>
    </i>
    <i>
      <x v="74"/>
    </i>
    <i r="1">
      <x v="372"/>
    </i>
    <i r="1">
      <x v="373"/>
    </i>
    <i r="1">
      <x v="382"/>
    </i>
    <i r="1">
      <x v="383"/>
    </i>
    <i>
      <x v="75"/>
    </i>
    <i r="1">
      <x v="108"/>
    </i>
    <i r="1">
      <x v="335"/>
    </i>
    <i>
      <x v="76"/>
    </i>
    <i r="1">
      <x v="212"/>
    </i>
    <i r="1">
      <x v="337"/>
    </i>
    <i>
      <x v="77"/>
    </i>
    <i r="1">
      <x v="187"/>
    </i>
    <i r="1">
      <x v="188"/>
    </i>
    <i>
      <x v="79"/>
    </i>
    <i r="1">
      <x v="189"/>
    </i>
    <i r="1">
      <x v="190"/>
    </i>
    <i r="1">
      <x v="191"/>
    </i>
    <i r="1">
      <x v="192"/>
    </i>
    <i>
      <x v="80"/>
    </i>
    <i r="1">
      <x v="374"/>
    </i>
    <i r="1">
      <x v="375"/>
    </i>
    <i r="1">
      <x v="376"/>
    </i>
    <i r="1">
      <x v="377"/>
    </i>
    <i r="1">
      <x v="378"/>
    </i>
    <i r="1">
      <x v="384"/>
    </i>
    <i r="1">
      <x v="385"/>
    </i>
    <i r="1">
      <x v="386"/>
    </i>
    <i r="1">
      <x v="387"/>
    </i>
    <i r="1">
      <x v="388"/>
    </i>
    <i>
      <x v="81"/>
    </i>
    <i r="1">
      <x v="195"/>
    </i>
    <i r="1">
      <x v="196"/>
    </i>
    <i>
      <x v="82"/>
    </i>
    <i r="1">
      <x v="441"/>
    </i>
    <i r="1">
      <x v="451"/>
    </i>
    <i>
      <x v="86"/>
    </i>
    <i r="1">
      <x v="442"/>
    </i>
    <i r="1">
      <x v="453"/>
    </i>
    <i>
      <x v="87"/>
    </i>
    <i r="1">
      <x v="54"/>
    </i>
    <i r="1">
      <x v="55"/>
    </i>
    <i>
      <x v="89"/>
    </i>
    <i r="1">
      <x v="229"/>
    </i>
    <i r="1">
      <x v="439"/>
    </i>
    <i>
      <x v="90"/>
    </i>
    <i r="1">
      <x v="227"/>
    </i>
    <i r="1">
      <x v="438"/>
    </i>
    <i>
      <x v="91"/>
    </i>
    <i r="1">
      <x v="233"/>
    </i>
    <i r="1">
      <x v="454"/>
    </i>
    <i>
      <x v="92"/>
    </i>
    <i r="1">
      <x v="14"/>
    </i>
    <i r="1">
      <x v="15"/>
    </i>
    <i>
      <x v="93"/>
    </i>
    <i r="1">
      <x v="235"/>
    </i>
    <i r="1">
      <x v="351"/>
    </i>
    <i>
      <x v="94"/>
    </i>
    <i r="1">
      <x v="237"/>
    </i>
    <i r="1">
      <x v="238"/>
    </i>
    <i>
      <x v="95"/>
    </i>
    <i r="1">
      <x v="239"/>
    </i>
    <i r="1">
      <x v="240"/>
    </i>
    <i>
      <x v="96"/>
    </i>
    <i r="1">
      <x v="241"/>
    </i>
    <i r="1">
      <x v="242"/>
    </i>
    <i>
      <x v="98"/>
    </i>
    <i r="1">
      <x v="245"/>
    </i>
    <i r="1">
      <x v="246"/>
    </i>
    <i r="1">
      <x v="247"/>
    </i>
    <i r="1">
      <x v="248"/>
    </i>
    <i>
      <x v="99"/>
    </i>
    <i r="1">
      <x v="249"/>
    </i>
    <i r="1">
      <x v="250"/>
    </i>
    <i r="1">
      <x v="273"/>
    </i>
    <i r="1">
      <x v="274"/>
    </i>
    <i>
      <x v="103"/>
    </i>
    <i r="1">
      <x v="468"/>
    </i>
    <i r="1">
      <x v="482"/>
    </i>
    <i>
      <x v="105"/>
    </i>
    <i r="1">
      <x v="269"/>
    </i>
    <i r="1">
      <x v="270"/>
    </i>
    <i>
      <x v="106"/>
    </i>
    <i r="1">
      <x v="275"/>
    </i>
    <i r="1">
      <x v="455"/>
    </i>
    <i>
      <x v="107"/>
    </i>
    <i r="1">
      <x v="279"/>
    </i>
    <i r="1">
      <x v="280"/>
    </i>
    <i>
      <x v="109"/>
    </i>
    <i r="1">
      <x v="71"/>
    </i>
    <i r="1">
      <x v="72"/>
    </i>
    <i>
      <x v="110"/>
    </i>
    <i r="1">
      <x v="105"/>
    </i>
    <i r="1">
      <x v="106"/>
    </i>
    <i>
      <x v="111"/>
    </i>
    <i r="1">
      <x v="167"/>
    </i>
    <i r="1">
      <x v="168"/>
    </i>
    <i>
      <x v="112"/>
    </i>
    <i r="1">
      <x v="217"/>
    </i>
    <i r="1">
      <x v="479"/>
    </i>
    <i>
      <x v="113"/>
    </i>
    <i r="1">
      <x v="222"/>
    </i>
    <i r="1">
      <x v="357"/>
    </i>
    <i>
      <x v="114"/>
    </i>
    <i r="1">
      <x v="225"/>
    </i>
    <i r="1">
      <x v="226"/>
    </i>
    <i>
      <x v="116"/>
    </i>
    <i r="1">
      <x v="319"/>
    </i>
    <i r="1">
      <x v="320"/>
    </i>
    <i>
      <x v="117"/>
    </i>
    <i r="1">
      <x v="283"/>
    </i>
    <i r="1">
      <x v="284"/>
    </i>
    <i>
      <x v="120"/>
    </i>
    <i r="1">
      <x v="286"/>
    </i>
    <i r="1">
      <x v="457"/>
    </i>
    <i>
      <x v="121"/>
    </i>
    <i r="1">
      <x v="251"/>
    </i>
    <i r="1">
      <x v="352"/>
    </i>
    <i>
      <x v="122"/>
    </i>
    <i r="1">
      <x v="291"/>
    </i>
    <i r="1">
      <x v="292"/>
    </i>
    <i>
      <x v="125"/>
    </i>
    <i r="1">
      <x v="56"/>
    </i>
    <i r="1">
      <x v="57"/>
    </i>
    <i r="1">
      <x v="342"/>
    </i>
    <i>
      <x v="126"/>
    </i>
    <i r="1">
      <x v="41"/>
    </i>
    <i r="1">
      <x v="485"/>
    </i>
    <i>
      <x v="127"/>
    </i>
    <i r="1">
      <x v="63"/>
    </i>
    <i r="1">
      <x v="486"/>
    </i>
    <i>
      <x v="128"/>
    </i>
    <i r="1">
      <x v="135"/>
    </i>
    <i r="1">
      <x v="136"/>
    </i>
    <i>
      <x v="129"/>
    </i>
    <i r="1">
      <x v="161"/>
    </i>
    <i r="1">
      <x v="162"/>
    </i>
    <i r="1">
      <x v="163"/>
    </i>
    <i r="1">
      <x v="164"/>
    </i>
    <i r="1">
      <x v="165"/>
    </i>
    <i r="1">
      <x v="166"/>
    </i>
    <i>
      <x v="130"/>
    </i>
    <i r="1">
      <x v="181"/>
    </i>
    <i r="1">
      <x v="182"/>
    </i>
    <i>
      <x v="131"/>
    </i>
    <i r="1">
      <x v="213"/>
    </i>
    <i r="1">
      <x v="490"/>
    </i>
    <i>
      <x v="132"/>
    </i>
    <i r="1">
      <x v="293"/>
    </i>
    <i r="1">
      <x v="294"/>
    </i>
    <i>
      <x v="135"/>
    </i>
    <i r="1">
      <x v="304"/>
    </i>
    <i r="1">
      <x v="338"/>
    </i>
    <i>
      <x v="138"/>
    </i>
    <i r="1">
      <x v="314"/>
    </i>
    <i r="1">
      <x v="440"/>
    </i>
    <i>
      <x v="139"/>
    </i>
    <i r="1">
      <x v="317"/>
    </i>
    <i r="1">
      <x v="487"/>
    </i>
    <i>
      <x v="140"/>
    </i>
    <i r="1">
      <x v="321"/>
    </i>
    <i r="1">
      <x v="322"/>
    </i>
    <i r="1">
      <x v="323"/>
    </i>
    <i r="1">
      <x v="324"/>
    </i>
    <i>
      <x v="141"/>
    </i>
    <i r="1">
      <x v="315"/>
    </i>
    <i r="1">
      <x v="316"/>
    </i>
    <i>
      <x v="142"/>
    </i>
    <i r="1">
      <x v="325"/>
    </i>
    <i r="1">
      <x v="326"/>
    </i>
    <i>
      <x v="145"/>
    </i>
    <i r="1">
      <x v="333"/>
    </i>
    <i>
      <x v="146"/>
    </i>
    <i r="1">
      <x v="16"/>
    </i>
    <i r="1">
      <x v="17"/>
    </i>
    <i>
      <x v="147"/>
    </i>
    <i r="1">
      <x v="143"/>
    </i>
    <i r="1">
      <x v="144"/>
    </i>
    <i>
      <x v="148"/>
    </i>
    <i r="1">
      <x v="243"/>
    </i>
    <i r="1">
      <x v="244"/>
    </i>
    <i>
      <x v="149"/>
    </i>
    <i r="1">
      <x v="36"/>
    </i>
    <i r="1">
      <x v="444"/>
    </i>
    <i>
      <x v="150"/>
    </i>
    <i r="1">
      <x v="12"/>
    </i>
    <i r="1">
      <x v="474"/>
    </i>
    <i>
      <x v="151"/>
    </i>
    <i r="1">
      <x v="155"/>
    </i>
    <i r="1">
      <x v="478"/>
    </i>
    <i>
      <x v="152"/>
    </i>
    <i r="1">
      <x v="253"/>
    </i>
    <i r="1">
      <x v="481"/>
    </i>
    <i>
      <x v="153"/>
    </i>
    <i r="1">
      <x v="219"/>
    </i>
    <i r="1">
      <x v="349"/>
    </i>
    <i>
      <x v="154"/>
    </i>
    <i r="1">
      <x v="305"/>
    </i>
    <i r="1">
      <x v="307"/>
    </i>
    <i r="1">
      <x v="353"/>
    </i>
    <i r="1">
      <x v="354"/>
    </i>
    <i>
      <x v="155"/>
    </i>
    <i r="1">
      <x v="329"/>
    </i>
    <i r="1">
      <x v="330"/>
    </i>
    <i r="1">
      <x v="331"/>
    </i>
    <i r="1">
      <x v="332"/>
    </i>
    <i>
      <x v="158"/>
    </i>
    <i r="1">
      <x v="295"/>
    </i>
    <i r="1">
      <x v="296"/>
    </i>
    <i>
      <x v="162"/>
    </i>
    <i r="1">
      <x v="171"/>
    </i>
    <i r="1">
      <x v="172"/>
    </i>
    <i r="1">
      <x v="173"/>
    </i>
    <i r="1">
      <x v="174"/>
    </i>
    <i>
      <x v="163"/>
    </i>
    <i r="1">
      <x v="267"/>
    </i>
    <i r="1">
      <x v="268"/>
    </i>
    <i r="1">
      <x v="310"/>
    </i>
    <i>
      <x v="164"/>
    </i>
    <i r="1">
      <x v="129"/>
    </i>
    <i r="1">
      <x v="435"/>
    </i>
    <i>
      <x v="165"/>
    </i>
    <i r="1">
      <x v="343"/>
    </i>
    <i r="1">
      <x v="346"/>
    </i>
    <i r="1">
      <x v="389"/>
    </i>
    <i>
      <x v="166"/>
    </i>
    <i r="1">
      <x v="299"/>
    </i>
    <i r="1">
      <x v="300"/>
    </i>
    <i>
      <x v="167"/>
    </i>
    <i r="1">
      <x v="281"/>
    </i>
    <i r="1">
      <x v="456"/>
    </i>
    <i>
      <x v="168"/>
    </i>
    <i r="1">
      <x v="327"/>
    </i>
    <i r="1">
      <x v="458"/>
    </i>
    <i>
      <x v="169"/>
    </i>
    <i r="1">
      <x v="109"/>
    </i>
    <i r="1">
      <x v="465"/>
    </i>
    <i>
      <x v="170"/>
    </i>
    <i r="1">
      <x v="137"/>
    </i>
    <i r="1">
      <x v="138"/>
    </i>
    <i r="1">
      <x v="139"/>
    </i>
    <i r="1">
      <x v="140"/>
    </i>
    <i>
      <x v="171"/>
    </i>
    <i r="1">
      <x v="147"/>
    </i>
    <i r="1">
      <x v="148"/>
    </i>
    <i r="1">
      <x v="149"/>
    </i>
    <i r="1">
      <x v="150"/>
    </i>
    <i r="1">
      <x v="368"/>
    </i>
    <i r="1">
      <x v="369"/>
    </i>
    <i>
      <x v="172"/>
    </i>
    <i r="1">
      <x v="207"/>
    </i>
    <i r="1">
      <x v="208"/>
    </i>
    <i r="1">
      <x v="209"/>
    </i>
    <i r="1">
      <x v="210"/>
    </i>
    <i>
      <x v="173"/>
    </i>
    <i r="1">
      <x v="257"/>
    </i>
    <i r="1">
      <x v="258"/>
    </i>
    <i>
      <x v="174"/>
    </i>
    <i r="1">
      <x v="263"/>
    </i>
    <i r="1">
      <x v="264"/>
    </i>
    <i>
      <x v="175"/>
    </i>
    <i r="1">
      <x v="30"/>
    </i>
    <i r="1">
      <x v="215"/>
    </i>
    <i r="1">
      <x v="488"/>
    </i>
    <i>
      <x v="176"/>
    </i>
    <i r="1">
      <x v="64"/>
    </i>
    <i r="1">
      <x v="489"/>
    </i>
    <i>
      <x v="177"/>
    </i>
    <i r="1">
      <x v="175"/>
    </i>
    <i r="1">
      <x v="176"/>
    </i>
    <i>
      <x v="178"/>
    </i>
    <i r="1">
      <x v="157"/>
    </i>
    <i r="1">
      <x v="158"/>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PHE">
      <a:dk1>
        <a:sysClr val="windowText" lastClr="000000"/>
      </a:dk1>
      <a:lt1>
        <a:sysClr val="window" lastClr="FFFFFF"/>
      </a:lt1>
      <a:dk2>
        <a:srgbClr val="00AE9E"/>
      </a:dk2>
      <a:lt2>
        <a:srgbClr val="98002E"/>
      </a:lt2>
      <a:accent1>
        <a:srgbClr val="11175E"/>
      </a:accent1>
      <a:accent2>
        <a:srgbClr val="D2D1B6"/>
      </a:accent2>
      <a:accent3>
        <a:srgbClr val="A0C4DA"/>
      </a:accent3>
      <a:accent4>
        <a:srgbClr val="F9A25E"/>
      </a:accent4>
      <a:accent5>
        <a:srgbClr val="EEB111"/>
      </a:accent5>
      <a:accent6>
        <a:srgbClr val="00B274"/>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screeningdata@nhs.net" TargetMode="External"/><Relationship Id="rId1" Type="http://schemas.openxmlformats.org/officeDocument/2006/relationships/hyperlink" Target="mailto:england.screeningdata@nhs.ne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8002E"/>
    <pageSetUpPr fitToPage="1"/>
  </sheetPr>
  <dimension ref="A1:WVN62"/>
  <sheetViews>
    <sheetView tabSelected="1" zoomScale="90" zoomScaleNormal="90" workbookViewId="0"/>
  </sheetViews>
  <sheetFormatPr defaultColWidth="0" defaultRowHeight="12.75" customHeight="1" zeroHeight="1" x14ac:dyDescent="0.2"/>
  <cols>
    <col min="1" max="1" width="2.5703125" style="1" customWidth="1"/>
    <col min="2" max="2" width="8.7109375" style="27" customWidth="1"/>
    <col min="3" max="3" width="25.7109375" style="1" customWidth="1"/>
    <col min="4" max="4" width="46.42578125" style="1" customWidth="1"/>
    <col min="5" max="5" width="69" style="1" customWidth="1"/>
    <col min="6" max="6" width="2.5703125" style="1" customWidth="1"/>
    <col min="7" max="256" width="8.85546875" style="1" hidden="1" customWidth="1"/>
    <col min="257" max="257" width="2.5703125" style="1" hidden="1" customWidth="1"/>
    <col min="258" max="258" width="8.7109375" style="1" hidden="1" customWidth="1"/>
    <col min="259" max="259" width="25.7109375" style="1" hidden="1" customWidth="1"/>
    <col min="260" max="260" width="46.42578125" style="1" hidden="1" customWidth="1"/>
    <col min="261" max="261" width="59.85546875" style="1" hidden="1" customWidth="1"/>
    <col min="262" max="262" width="2.5703125" style="1" hidden="1" customWidth="1"/>
    <col min="263" max="512" width="0" style="1" hidden="1"/>
    <col min="513" max="513" width="2.5703125" style="1" hidden="1" customWidth="1"/>
    <col min="514" max="514" width="8.7109375" style="1" hidden="1" customWidth="1"/>
    <col min="515" max="515" width="25.7109375" style="1" hidden="1" customWidth="1"/>
    <col min="516" max="516" width="46.42578125" style="1" hidden="1" customWidth="1"/>
    <col min="517" max="517" width="59.85546875" style="1" hidden="1" customWidth="1"/>
    <col min="518" max="518" width="2.5703125" style="1" hidden="1" customWidth="1"/>
    <col min="519" max="768" width="0" style="1" hidden="1"/>
    <col min="769" max="769" width="2.5703125" style="1" hidden="1" customWidth="1"/>
    <col min="770" max="770" width="8.7109375" style="1" hidden="1" customWidth="1"/>
    <col min="771" max="771" width="25.7109375" style="1" hidden="1" customWidth="1"/>
    <col min="772" max="772" width="46.42578125" style="1" hidden="1" customWidth="1"/>
    <col min="773" max="773" width="59.85546875" style="1" hidden="1" customWidth="1"/>
    <col min="774" max="774" width="2.5703125" style="1" hidden="1" customWidth="1"/>
    <col min="775" max="1024" width="0" style="1" hidden="1"/>
    <col min="1025" max="1025" width="2.5703125" style="1" hidden="1" customWidth="1"/>
    <col min="1026" max="1026" width="8.7109375" style="1" hidden="1" customWidth="1"/>
    <col min="1027" max="1027" width="25.7109375" style="1" hidden="1" customWidth="1"/>
    <col min="1028" max="1028" width="46.42578125" style="1" hidden="1" customWidth="1"/>
    <col min="1029" max="1029" width="59.85546875" style="1" hidden="1" customWidth="1"/>
    <col min="1030" max="1030" width="2.5703125" style="1" hidden="1" customWidth="1"/>
    <col min="1031" max="1280" width="0" style="1" hidden="1"/>
    <col min="1281" max="1281" width="2.5703125" style="1" hidden="1" customWidth="1"/>
    <col min="1282" max="1282" width="8.7109375" style="1" hidden="1" customWidth="1"/>
    <col min="1283" max="1283" width="25.7109375" style="1" hidden="1" customWidth="1"/>
    <col min="1284" max="1284" width="46.42578125" style="1" hidden="1" customWidth="1"/>
    <col min="1285" max="1285" width="59.85546875" style="1" hidden="1" customWidth="1"/>
    <col min="1286" max="1286" width="2.5703125" style="1" hidden="1" customWidth="1"/>
    <col min="1287" max="1536" width="0" style="1" hidden="1"/>
    <col min="1537" max="1537" width="2.5703125" style="1" hidden="1" customWidth="1"/>
    <col min="1538" max="1538" width="8.7109375" style="1" hidden="1" customWidth="1"/>
    <col min="1539" max="1539" width="25.7109375" style="1" hidden="1" customWidth="1"/>
    <col min="1540" max="1540" width="46.42578125" style="1" hidden="1" customWidth="1"/>
    <col min="1541" max="1541" width="59.85546875" style="1" hidden="1" customWidth="1"/>
    <col min="1542" max="1542" width="2.5703125" style="1" hidden="1" customWidth="1"/>
    <col min="1543" max="1792" width="0" style="1" hidden="1"/>
    <col min="1793" max="1793" width="2.5703125" style="1" hidden="1" customWidth="1"/>
    <col min="1794" max="1794" width="8.7109375" style="1" hidden="1" customWidth="1"/>
    <col min="1795" max="1795" width="25.7109375" style="1" hidden="1" customWidth="1"/>
    <col min="1796" max="1796" width="46.42578125" style="1" hidden="1" customWidth="1"/>
    <col min="1797" max="1797" width="59.85546875" style="1" hidden="1" customWidth="1"/>
    <col min="1798" max="1798" width="2.5703125" style="1" hidden="1" customWidth="1"/>
    <col min="1799" max="2048" width="0" style="1" hidden="1"/>
    <col min="2049" max="2049" width="2.5703125" style="1" hidden="1" customWidth="1"/>
    <col min="2050" max="2050" width="8.7109375" style="1" hidden="1" customWidth="1"/>
    <col min="2051" max="2051" width="25.7109375" style="1" hidden="1" customWidth="1"/>
    <col min="2052" max="2052" width="46.42578125" style="1" hidden="1" customWidth="1"/>
    <col min="2053" max="2053" width="59.85546875" style="1" hidden="1" customWidth="1"/>
    <col min="2054" max="2054" width="2.5703125" style="1" hidden="1" customWidth="1"/>
    <col min="2055" max="2304" width="0" style="1" hidden="1"/>
    <col min="2305" max="2305" width="2.5703125" style="1" hidden="1" customWidth="1"/>
    <col min="2306" max="2306" width="8.7109375" style="1" hidden="1" customWidth="1"/>
    <col min="2307" max="2307" width="25.7109375" style="1" hidden="1" customWidth="1"/>
    <col min="2308" max="2308" width="46.42578125" style="1" hidden="1" customWidth="1"/>
    <col min="2309" max="2309" width="59.85546875" style="1" hidden="1" customWidth="1"/>
    <col min="2310" max="2310" width="2.5703125" style="1" hidden="1" customWidth="1"/>
    <col min="2311" max="2560" width="0" style="1" hidden="1"/>
    <col min="2561" max="2561" width="2.5703125" style="1" hidden="1" customWidth="1"/>
    <col min="2562" max="2562" width="8.7109375" style="1" hidden="1" customWidth="1"/>
    <col min="2563" max="2563" width="25.7109375" style="1" hidden="1" customWidth="1"/>
    <col min="2564" max="2564" width="46.42578125" style="1" hidden="1" customWidth="1"/>
    <col min="2565" max="2565" width="59.85546875" style="1" hidden="1" customWidth="1"/>
    <col min="2566" max="2566" width="2.5703125" style="1" hidden="1" customWidth="1"/>
    <col min="2567" max="2816" width="0" style="1" hidden="1"/>
    <col min="2817" max="2817" width="2.5703125" style="1" hidden="1" customWidth="1"/>
    <col min="2818" max="2818" width="8.7109375" style="1" hidden="1" customWidth="1"/>
    <col min="2819" max="2819" width="25.7109375" style="1" hidden="1" customWidth="1"/>
    <col min="2820" max="2820" width="46.42578125" style="1" hidden="1" customWidth="1"/>
    <col min="2821" max="2821" width="59.85546875" style="1" hidden="1" customWidth="1"/>
    <col min="2822" max="2822" width="2.5703125" style="1" hidden="1" customWidth="1"/>
    <col min="2823" max="3072" width="0" style="1" hidden="1"/>
    <col min="3073" max="3073" width="2.5703125" style="1" hidden="1" customWidth="1"/>
    <col min="3074" max="3074" width="8.7109375" style="1" hidden="1" customWidth="1"/>
    <col min="3075" max="3075" width="25.7109375" style="1" hidden="1" customWidth="1"/>
    <col min="3076" max="3076" width="46.42578125" style="1" hidden="1" customWidth="1"/>
    <col min="3077" max="3077" width="59.85546875" style="1" hidden="1" customWidth="1"/>
    <col min="3078" max="3078" width="2.5703125" style="1" hidden="1" customWidth="1"/>
    <col min="3079" max="3328" width="0" style="1" hidden="1"/>
    <col min="3329" max="3329" width="2.5703125" style="1" hidden="1" customWidth="1"/>
    <col min="3330" max="3330" width="8.7109375" style="1" hidden="1" customWidth="1"/>
    <col min="3331" max="3331" width="25.7109375" style="1" hidden="1" customWidth="1"/>
    <col min="3332" max="3332" width="46.42578125" style="1" hidden="1" customWidth="1"/>
    <col min="3333" max="3333" width="59.85546875" style="1" hidden="1" customWidth="1"/>
    <col min="3334" max="3334" width="2.5703125" style="1" hidden="1" customWidth="1"/>
    <col min="3335" max="3584" width="0" style="1" hidden="1"/>
    <col min="3585" max="3585" width="2.5703125" style="1" hidden="1" customWidth="1"/>
    <col min="3586" max="3586" width="8.7109375" style="1" hidden="1" customWidth="1"/>
    <col min="3587" max="3587" width="25.7109375" style="1" hidden="1" customWidth="1"/>
    <col min="3588" max="3588" width="46.42578125" style="1" hidden="1" customWidth="1"/>
    <col min="3589" max="3589" width="59.85546875" style="1" hidden="1" customWidth="1"/>
    <col min="3590" max="3590" width="2.5703125" style="1" hidden="1" customWidth="1"/>
    <col min="3591" max="3840" width="0" style="1" hidden="1"/>
    <col min="3841" max="3841" width="2.5703125" style="1" hidden="1" customWidth="1"/>
    <col min="3842" max="3842" width="8.7109375" style="1" hidden="1" customWidth="1"/>
    <col min="3843" max="3843" width="25.7109375" style="1" hidden="1" customWidth="1"/>
    <col min="3844" max="3844" width="46.42578125" style="1" hidden="1" customWidth="1"/>
    <col min="3845" max="3845" width="59.85546875" style="1" hidden="1" customWidth="1"/>
    <col min="3846" max="3846" width="2.5703125" style="1" hidden="1" customWidth="1"/>
    <col min="3847" max="4096" width="0" style="1" hidden="1"/>
    <col min="4097" max="4097" width="2.5703125" style="1" hidden="1" customWidth="1"/>
    <col min="4098" max="4098" width="8.7109375" style="1" hidden="1" customWidth="1"/>
    <col min="4099" max="4099" width="25.7109375" style="1" hidden="1" customWidth="1"/>
    <col min="4100" max="4100" width="46.42578125" style="1" hidden="1" customWidth="1"/>
    <col min="4101" max="4101" width="59.85546875" style="1" hidden="1" customWidth="1"/>
    <col min="4102" max="4102" width="2.5703125" style="1" hidden="1" customWidth="1"/>
    <col min="4103" max="4352" width="0" style="1" hidden="1"/>
    <col min="4353" max="4353" width="2.5703125" style="1" hidden="1" customWidth="1"/>
    <col min="4354" max="4354" width="8.7109375" style="1" hidden="1" customWidth="1"/>
    <col min="4355" max="4355" width="25.7109375" style="1" hidden="1" customWidth="1"/>
    <col min="4356" max="4356" width="46.42578125" style="1" hidden="1" customWidth="1"/>
    <col min="4357" max="4357" width="59.85546875" style="1" hidden="1" customWidth="1"/>
    <col min="4358" max="4358" width="2.5703125" style="1" hidden="1" customWidth="1"/>
    <col min="4359" max="4608" width="0" style="1" hidden="1"/>
    <col min="4609" max="4609" width="2.5703125" style="1" hidden="1" customWidth="1"/>
    <col min="4610" max="4610" width="8.7109375" style="1" hidden="1" customWidth="1"/>
    <col min="4611" max="4611" width="25.7109375" style="1" hidden="1" customWidth="1"/>
    <col min="4612" max="4612" width="46.42578125" style="1" hidden="1" customWidth="1"/>
    <col min="4613" max="4613" width="59.85546875" style="1" hidden="1" customWidth="1"/>
    <col min="4614" max="4614" width="2.5703125" style="1" hidden="1" customWidth="1"/>
    <col min="4615" max="4864" width="0" style="1" hidden="1"/>
    <col min="4865" max="4865" width="2.5703125" style="1" hidden="1" customWidth="1"/>
    <col min="4866" max="4866" width="8.7109375" style="1" hidden="1" customWidth="1"/>
    <col min="4867" max="4867" width="25.7109375" style="1" hidden="1" customWidth="1"/>
    <col min="4868" max="4868" width="46.42578125" style="1" hidden="1" customWidth="1"/>
    <col min="4869" max="4869" width="59.85546875" style="1" hidden="1" customWidth="1"/>
    <col min="4870" max="4870" width="2.5703125" style="1" hidden="1" customWidth="1"/>
    <col min="4871" max="5120" width="0" style="1" hidden="1"/>
    <col min="5121" max="5121" width="2.5703125" style="1" hidden="1" customWidth="1"/>
    <col min="5122" max="5122" width="8.7109375" style="1" hidden="1" customWidth="1"/>
    <col min="5123" max="5123" width="25.7109375" style="1" hidden="1" customWidth="1"/>
    <col min="5124" max="5124" width="46.42578125" style="1" hidden="1" customWidth="1"/>
    <col min="5125" max="5125" width="59.85546875" style="1" hidden="1" customWidth="1"/>
    <col min="5126" max="5126" width="2.5703125" style="1" hidden="1" customWidth="1"/>
    <col min="5127" max="5376" width="0" style="1" hidden="1"/>
    <col min="5377" max="5377" width="2.5703125" style="1" hidden="1" customWidth="1"/>
    <col min="5378" max="5378" width="8.7109375" style="1" hidden="1" customWidth="1"/>
    <col min="5379" max="5379" width="25.7109375" style="1" hidden="1" customWidth="1"/>
    <col min="5380" max="5380" width="46.42578125" style="1" hidden="1" customWidth="1"/>
    <col min="5381" max="5381" width="59.85546875" style="1" hidden="1" customWidth="1"/>
    <col min="5382" max="5382" width="2.5703125" style="1" hidden="1" customWidth="1"/>
    <col min="5383" max="5632" width="0" style="1" hidden="1"/>
    <col min="5633" max="5633" width="2.5703125" style="1" hidden="1" customWidth="1"/>
    <col min="5634" max="5634" width="8.7109375" style="1" hidden="1" customWidth="1"/>
    <col min="5635" max="5635" width="25.7109375" style="1" hidden="1" customWidth="1"/>
    <col min="5636" max="5636" width="46.42578125" style="1" hidden="1" customWidth="1"/>
    <col min="5637" max="5637" width="59.85546875" style="1" hidden="1" customWidth="1"/>
    <col min="5638" max="5638" width="2.5703125" style="1" hidden="1" customWidth="1"/>
    <col min="5639" max="5888" width="0" style="1" hidden="1"/>
    <col min="5889" max="5889" width="2.5703125" style="1" hidden="1" customWidth="1"/>
    <col min="5890" max="5890" width="8.7109375" style="1" hidden="1" customWidth="1"/>
    <col min="5891" max="5891" width="25.7109375" style="1" hidden="1" customWidth="1"/>
    <col min="5892" max="5892" width="46.42578125" style="1" hidden="1" customWidth="1"/>
    <col min="5893" max="5893" width="59.85546875" style="1" hidden="1" customWidth="1"/>
    <col min="5894" max="5894" width="2.5703125" style="1" hidden="1" customWidth="1"/>
    <col min="5895" max="6144" width="0" style="1" hidden="1"/>
    <col min="6145" max="6145" width="2.5703125" style="1" hidden="1" customWidth="1"/>
    <col min="6146" max="6146" width="8.7109375" style="1" hidden="1" customWidth="1"/>
    <col min="6147" max="6147" width="25.7109375" style="1" hidden="1" customWidth="1"/>
    <col min="6148" max="6148" width="46.42578125" style="1" hidden="1" customWidth="1"/>
    <col min="6149" max="6149" width="59.85546875" style="1" hidden="1" customWidth="1"/>
    <col min="6150" max="6150" width="2.5703125" style="1" hidden="1" customWidth="1"/>
    <col min="6151" max="6400" width="0" style="1" hidden="1"/>
    <col min="6401" max="6401" width="2.5703125" style="1" hidden="1" customWidth="1"/>
    <col min="6402" max="6402" width="8.7109375" style="1" hidden="1" customWidth="1"/>
    <col min="6403" max="6403" width="25.7109375" style="1" hidden="1" customWidth="1"/>
    <col min="6404" max="6404" width="46.42578125" style="1" hidden="1" customWidth="1"/>
    <col min="6405" max="6405" width="59.85546875" style="1" hidden="1" customWidth="1"/>
    <col min="6406" max="6406" width="2.5703125" style="1" hidden="1" customWidth="1"/>
    <col min="6407" max="6656" width="0" style="1" hidden="1"/>
    <col min="6657" max="6657" width="2.5703125" style="1" hidden="1" customWidth="1"/>
    <col min="6658" max="6658" width="8.7109375" style="1" hidden="1" customWidth="1"/>
    <col min="6659" max="6659" width="25.7109375" style="1" hidden="1" customWidth="1"/>
    <col min="6660" max="6660" width="46.42578125" style="1" hidden="1" customWidth="1"/>
    <col min="6661" max="6661" width="59.85546875" style="1" hidden="1" customWidth="1"/>
    <col min="6662" max="6662" width="2.5703125" style="1" hidden="1" customWidth="1"/>
    <col min="6663" max="6912" width="0" style="1" hidden="1"/>
    <col min="6913" max="6913" width="2.5703125" style="1" hidden="1" customWidth="1"/>
    <col min="6914" max="6914" width="8.7109375" style="1" hidden="1" customWidth="1"/>
    <col min="6915" max="6915" width="25.7109375" style="1" hidden="1" customWidth="1"/>
    <col min="6916" max="6916" width="46.42578125" style="1" hidden="1" customWidth="1"/>
    <col min="6917" max="6917" width="59.85546875" style="1" hidden="1" customWidth="1"/>
    <col min="6918" max="6918" width="2.5703125" style="1" hidden="1" customWidth="1"/>
    <col min="6919" max="7168" width="0" style="1" hidden="1"/>
    <col min="7169" max="7169" width="2.5703125" style="1" hidden="1" customWidth="1"/>
    <col min="7170" max="7170" width="8.7109375" style="1" hidden="1" customWidth="1"/>
    <col min="7171" max="7171" width="25.7109375" style="1" hidden="1" customWidth="1"/>
    <col min="7172" max="7172" width="46.42578125" style="1" hidden="1" customWidth="1"/>
    <col min="7173" max="7173" width="59.85546875" style="1" hidden="1" customWidth="1"/>
    <col min="7174" max="7174" width="2.5703125" style="1" hidden="1" customWidth="1"/>
    <col min="7175" max="7424" width="0" style="1" hidden="1"/>
    <col min="7425" max="7425" width="2.5703125" style="1" hidden="1" customWidth="1"/>
    <col min="7426" max="7426" width="8.7109375" style="1" hidden="1" customWidth="1"/>
    <col min="7427" max="7427" width="25.7109375" style="1" hidden="1" customWidth="1"/>
    <col min="7428" max="7428" width="46.42578125" style="1" hidden="1" customWidth="1"/>
    <col min="7429" max="7429" width="59.85546875" style="1" hidden="1" customWidth="1"/>
    <col min="7430" max="7430" width="2.5703125" style="1" hidden="1" customWidth="1"/>
    <col min="7431" max="7680" width="0" style="1" hidden="1"/>
    <col min="7681" max="7681" width="2.5703125" style="1" hidden="1" customWidth="1"/>
    <col min="7682" max="7682" width="8.7109375" style="1" hidden="1" customWidth="1"/>
    <col min="7683" max="7683" width="25.7109375" style="1" hidden="1" customWidth="1"/>
    <col min="7684" max="7684" width="46.42578125" style="1" hidden="1" customWidth="1"/>
    <col min="7685" max="7685" width="59.85546875" style="1" hidden="1" customWidth="1"/>
    <col min="7686" max="7686" width="2.5703125" style="1" hidden="1" customWidth="1"/>
    <col min="7687" max="7936" width="0" style="1" hidden="1"/>
    <col min="7937" max="7937" width="2.5703125" style="1" hidden="1" customWidth="1"/>
    <col min="7938" max="7938" width="8.7109375" style="1" hidden="1" customWidth="1"/>
    <col min="7939" max="7939" width="25.7109375" style="1" hidden="1" customWidth="1"/>
    <col min="7940" max="7940" width="46.42578125" style="1" hidden="1" customWidth="1"/>
    <col min="7941" max="7941" width="59.85546875" style="1" hidden="1" customWidth="1"/>
    <col min="7942" max="7942" width="2.5703125" style="1" hidden="1" customWidth="1"/>
    <col min="7943" max="8192" width="0" style="1" hidden="1"/>
    <col min="8193" max="8193" width="2.5703125" style="1" hidden="1" customWidth="1"/>
    <col min="8194" max="8194" width="8.7109375" style="1" hidden="1" customWidth="1"/>
    <col min="8195" max="8195" width="25.7109375" style="1" hidden="1" customWidth="1"/>
    <col min="8196" max="8196" width="46.42578125" style="1" hidden="1" customWidth="1"/>
    <col min="8197" max="8197" width="59.85546875" style="1" hidden="1" customWidth="1"/>
    <col min="8198" max="8198" width="2.5703125" style="1" hidden="1" customWidth="1"/>
    <col min="8199" max="8448" width="0" style="1" hidden="1"/>
    <col min="8449" max="8449" width="2.5703125" style="1" hidden="1" customWidth="1"/>
    <col min="8450" max="8450" width="8.7109375" style="1" hidden="1" customWidth="1"/>
    <col min="8451" max="8451" width="25.7109375" style="1" hidden="1" customWidth="1"/>
    <col min="8452" max="8452" width="46.42578125" style="1" hidden="1" customWidth="1"/>
    <col min="8453" max="8453" width="59.85546875" style="1" hidden="1" customWidth="1"/>
    <col min="8454" max="8454" width="2.5703125" style="1" hidden="1" customWidth="1"/>
    <col min="8455" max="8704" width="0" style="1" hidden="1"/>
    <col min="8705" max="8705" width="2.5703125" style="1" hidden="1" customWidth="1"/>
    <col min="8706" max="8706" width="8.7109375" style="1" hidden="1" customWidth="1"/>
    <col min="8707" max="8707" width="25.7109375" style="1" hidden="1" customWidth="1"/>
    <col min="8708" max="8708" width="46.42578125" style="1" hidden="1" customWidth="1"/>
    <col min="8709" max="8709" width="59.85546875" style="1" hidden="1" customWidth="1"/>
    <col min="8710" max="8710" width="2.5703125" style="1" hidden="1" customWidth="1"/>
    <col min="8711" max="8960" width="0" style="1" hidden="1"/>
    <col min="8961" max="8961" width="2.5703125" style="1" hidden="1" customWidth="1"/>
    <col min="8962" max="8962" width="8.7109375" style="1" hidden="1" customWidth="1"/>
    <col min="8963" max="8963" width="25.7109375" style="1" hidden="1" customWidth="1"/>
    <col min="8964" max="8964" width="46.42578125" style="1" hidden="1" customWidth="1"/>
    <col min="8965" max="8965" width="59.85546875" style="1" hidden="1" customWidth="1"/>
    <col min="8966" max="8966" width="2.5703125" style="1" hidden="1" customWidth="1"/>
    <col min="8967" max="9216" width="0" style="1" hidden="1"/>
    <col min="9217" max="9217" width="2.5703125" style="1" hidden="1" customWidth="1"/>
    <col min="9218" max="9218" width="8.7109375" style="1" hidden="1" customWidth="1"/>
    <col min="9219" max="9219" width="25.7109375" style="1" hidden="1" customWidth="1"/>
    <col min="9220" max="9220" width="46.42578125" style="1" hidden="1" customWidth="1"/>
    <col min="9221" max="9221" width="59.85546875" style="1" hidden="1" customWidth="1"/>
    <col min="9222" max="9222" width="2.5703125" style="1" hidden="1" customWidth="1"/>
    <col min="9223" max="9472" width="0" style="1" hidden="1"/>
    <col min="9473" max="9473" width="2.5703125" style="1" hidden="1" customWidth="1"/>
    <col min="9474" max="9474" width="8.7109375" style="1" hidden="1" customWidth="1"/>
    <col min="9475" max="9475" width="25.7109375" style="1" hidden="1" customWidth="1"/>
    <col min="9476" max="9476" width="46.42578125" style="1" hidden="1" customWidth="1"/>
    <col min="9477" max="9477" width="59.85546875" style="1" hidden="1" customWidth="1"/>
    <col min="9478" max="9478" width="2.5703125" style="1" hidden="1" customWidth="1"/>
    <col min="9479" max="9728" width="0" style="1" hidden="1"/>
    <col min="9729" max="9729" width="2.5703125" style="1" hidden="1" customWidth="1"/>
    <col min="9730" max="9730" width="8.7109375" style="1" hidden="1" customWidth="1"/>
    <col min="9731" max="9731" width="25.7109375" style="1" hidden="1" customWidth="1"/>
    <col min="9732" max="9732" width="46.42578125" style="1" hidden="1" customWidth="1"/>
    <col min="9733" max="9733" width="59.85546875" style="1" hidden="1" customWidth="1"/>
    <col min="9734" max="9734" width="2.5703125" style="1" hidden="1" customWidth="1"/>
    <col min="9735" max="9984" width="0" style="1" hidden="1"/>
    <col min="9985" max="9985" width="2.5703125" style="1" hidden="1" customWidth="1"/>
    <col min="9986" max="9986" width="8.7109375" style="1" hidden="1" customWidth="1"/>
    <col min="9987" max="9987" width="25.7109375" style="1" hidden="1" customWidth="1"/>
    <col min="9988" max="9988" width="46.42578125" style="1" hidden="1" customWidth="1"/>
    <col min="9989" max="9989" width="59.85546875" style="1" hidden="1" customWidth="1"/>
    <col min="9990" max="9990" width="2.5703125" style="1" hidden="1" customWidth="1"/>
    <col min="9991" max="10240" width="0" style="1" hidden="1"/>
    <col min="10241" max="10241" width="2.5703125" style="1" hidden="1" customWidth="1"/>
    <col min="10242" max="10242" width="8.7109375" style="1" hidden="1" customWidth="1"/>
    <col min="10243" max="10243" width="25.7109375" style="1" hidden="1" customWidth="1"/>
    <col min="10244" max="10244" width="46.42578125" style="1" hidden="1" customWidth="1"/>
    <col min="10245" max="10245" width="59.85546875" style="1" hidden="1" customWidth="1"/>
    <col min="10246" max="10246" width="2.5703125" style="1" hidden="1" customWidth="1"/>
    <col min="10247" max="10496" width="0" style="1" hidden="1"/>
    <col min="10497" max="10497" width="2.5703125" style="1" hidden="1" customWidth="1"/>
    <col min="10498" max="10498" width="8.7109375" style="1" hidden="1" customWidth="1"/>
    <col min="10499" max="10499" width="25.7109375" style="1" hidden="1" customWidth="1"/>
    <col min="10500" max="10500" width="46.42578125" style="1" hidden="1" customWidth="1"/>
    <col min="10501" max="10501" width="59.85546875" style="1" hidden="1" customWidth="1"/>
    <col min="10502" max="10502" width="2.5703125" style="1" hidden="1" customWidth="1"/>
    <col min="10503" max="10752" width="0" style="1" hidden="1"/>
    <col min="10753" max="10753" width="2.5703125" style="1" hidden="1" customWidth="1"/>
    <col min="10754" max="10754" width="8.7109375" style="1" hidden="1" customWidth="1"/>
    <col min="10755" max="10755" width="25.7109375" style="1" hidden="1" customWidth="1"/>
    <col min="10756" max="10756" width="46.42578125" style="1" hidden="1" customWidth="1"/>
    <col min="10757" max="10757" width="59.85546875" style="1" hidden="1" customWidth="1"/>
    <col min="10758" max="10758" width="2.5703125" style="1" hidden="1" customWidth="1"/>
    <col min="10759" max="11008" width="0" style="1" hidden="1"/>
    <col min="11009" max="11009" width="2.5703125" style="1" hidden="1" customWidth="1"/>
    <col min="11010" max="11010" width="8.7109375" style="1" hidden="1" customWidth="1"/>
    <col min="11011" max="11011" width="25.7109375" style="1" hidden="1" customWidth="1"/>
    <col min="11012" max="11012" width="46.42578125" style="1" hidden="1" customWidth="1"/>
    <col min="11013" max="11013" width="59.85546875" style="1" hidden="1" customWidth="1"/>
    <col min="11014" max="11014" width="2.5703125" style="1" hidden="1" customWidth="1"/>
    <col min="11015" max="11264" width="0" style="1" hidden="1"/>
    <col min="11265" max="11265" width="2.5703125" style="1" hidden="1" customWidth="1"/>
    <col min="11266" max="11266" width="8.7109375" style="1" hidden="1" customWidth="1"/>
    <col min="11267" max="11267" width="25.7109375" style="1" hidden="1" customWidth="1"/>
    <col min="11268" max="11268" width="46.42578125" style="1" hidden="1" customWidth="1"/>
    <col min="11269" max="11269" width="59.85546875" style="1" hidden="1" customWidth="1"/>
    <col min="11270" max="11270" width="2.5703125" style="1" hidden="1" customWidth="1"/>
    <col min="11271" max="11520" width="0" style="1" hidden="1"/>
    <col min="11521" max="11521" width="2.5703125" style="1" hidden="1" customWidth="1"/>
    <col min="11522" max="11522" width="8.7109375" style="1" hidden="1" customWidth="1"/>
    <col min="11523" max="11523" width="25.7109375" style="1" hidden="1" customWidth="1"/>
    <col min="11524" max="11524" width="46.42578125" style="1" hidden="1" customWidth="1"/>
    <col min="11525" max="11525" width="59.85546875" style="1" hidden="1" customWidth="1"/>
    <col min="11526" max="11526" width="2.5703125" style="1" hidden="1" customWidth="1"/>
    <col min="11527" max="11776" width="0" style="1" hidden="1"/>
    <col min="11777" max="11777" width="2.5703125" style="1" hidden="1" customWidth="1"/>
    <col min="11778" max="11778" width="8.7109375" style="1" hidden="1" customWidth="1"/>
    <col min="11779" max="11779" width="25.7109375" style="1" hidden="1" customWidth="1"/>
    <col min="11780" max="11780" width="46.42578125" style="1" hidden="1" customWidth="1"/>
    <col min="11781" max="11781" width="59.85546875" style="1" hidden="1" customWidth="1"/>
    <col min="11782" max="11782" width="2.5703125" style="1" hidden="1" customWidth="1"/>
    <col min="11783" max="12032" width="0" style="1" hidden="1"/>
    <col min="12033" max="12033" width="2.5703125" style="1" hidden="1" customWidth="1"/>
    <col min="12034" max="12034" width="8.7109375" style="1" hidden="1" customWidth="1"/>
    <col min="12035" max="12035" width="25.7109375" style="1" hidden="1" customWidth="1"/>
    <col min="12036" max="12036" width="46.42578125" style="1" hidden="1" customWidth="1"/>
    <col min="12037" max="12037" width="59.85546875" style="1" hidden="1" customWidth="1"/>
    <col min="12038" max="12038" width="2.5703125" style="1" hidden="1" customWidth="1"/>
    <col min="12039" max="12288" width="0" style="1" hidden="1"/>
    <col min="12289" max="12289" width="2.5703125" style="1" hidden="1" customWidth="1"/>
    <col min="12290" max="12290" width="8.7109375" style="1" hidden="1" customWidth="1"/>
    <col min="12291" max="12291" width="25.7109375" style="1" hidden="1" customWidth="1"/>
    <col min="12292" max="12292" width="46.42578125" style="1" hidden="1" customWidth="1"/>
    <col min="12293" max="12293" width="59.85546875" style="1" hidden="1" customWidth="1"/>
    <col min="12294" max="12294" width="2.5703125" style="1" hidden="1" customWidth="1"/>
    <col min="12295" max="12544" width="0" style="1" hidden="1"/>
    <col min="12545" max="12545" width="2.5703125" style="1" hidden="1" customWidth="1"/>
    <col min="12546" max="12546" width="8.7109375" style="1" hidden="1" customWidth="1"/>
    <col min="12547" max="12547" width="25.7109375" style="1" hidden="1" customWidth="1"/>
    <col min="12548" max="12548" width="46.42578125" style="1" hidden="1" customWidth="1"/>
    <col min="12549" max="12549" width="59.85546875" style="1" hidden="1" customWidth="1"/>
    <col min="12550" max="12550" width="2.5703125" style="1" hidden="1" customWidth="1"/>
    <col min="12551" max="12800" width="0" style="1" hidden="1"/>
    <col min="12801" max="12801" width="2.5703125" style="1" hidden="1" customWidth="1"/>
    <col min="12802" max="12802" width="8.7109375" style="1" hidden="1" customWidth="1"/>
    <col min="12803" max="12803" width="25.7109375" style="1" hidden="1" customWidth="1"/>
    <col min="12804" max="12804" width="46.42578125" style="1" hidden="1" customWidth="1"/>
    <col min="12805" max="12805" width="59.85546875" style="1" hidden="1" customWidth="1"/>
    <col min="12806" max="12806" width="2.5703125" style="1" hidden="1" customWidth="1"/>
    <col min="12807" max="13056" width="0" style="1" hidden="1"/>
    <col min="13057" max="13057" width="2.5703125" style="1" hidden="1" customWidth="1"/>
    <col min="13058" max="13058" width="8.7109375" style="1" hidden="1" customWidth="1"/>
    <col min="13059" max="13059" width="25.7109375" style="1" hidden="1" customWidth="1"/>
    <col min="13060" max="13060" width="46.42578125" style="1" hidden="1" customWidth="1"/>
    <col min="13061" max="13061" width="59.85546875" style="1" hidden="1" customWidth="1"/>
    <col min="13062" max="13062" width="2.5703125" style="1" hidden="1" customWidth="1"/>
    <col min="13063" max="13312" width="0" style="1" hidden="1"/>
    <col min="13313" max="13313" width="2.5703125" style="1" hidden="1" customWidth="1"/>
    <col min="13314" max="13314" width="8.7109375" style="1" hidden="1" customWidth="1"/>
    <col min="13315" max="13315" width="25.7109375" style="1" hidden="1" customWidth="1"/>
    <col min="13316" max="13316" width="46.42578125" style="1" hidden="1" customWidth="1"/>
    <col min="13317" max="13317" width="59.85546875" style="1" hidden="1" customWidth="1"/>
    <col min="13318" max="13318" width="2.5703125" style="1" hidden="1" customWidth="1"/>
    <col min="13319" max="13568" width="0" style="1" hidden="1"/>
    <col min="13569" max="13569" width="2.5703125" style="1" hidden="1" customWidth="1"/>
    <col min="13570" max="13570" width="8.7109375" style="1" hidden="1" customWidth="1"/>
    <col min="13571" max="13571" width="25.7109375" style="1" hidden="1" customWidth="1"/>
    <col min="13572" max="13572" width="46.42578125" style="1" hidden="1" customWidth="1"/>
    <col min="13573" max="13573" width="59.85546875" style="1" hidden="1" customWidth="1"/>
    <col min="13574" max="13574" width="2.5703125" style="1" hidden="1" customWidth="1"/>
    <col min="13575" max="13824" width="0" style="1" hidden="1"/>
    <col min="13825" max="13825" width="2.5703125" style="1" hidden="1" customWidth="1"/>
    <col min="13826" max="13826" width="8.7109375" style="1" hidden="1" customWidth="1"/>
    <col min="13827" max="13827" width="25.7109375" style="1" hidden="1" customWidth="1"/>
    <col min="13828" max="13828" width="46.42578125" style="1" hidden="1" customWidth="1"/>
    <col min="13829" max="13829" width="59.85546875" style="1" hidden="1" customWidth="1"/>
    <col min="13830" max="13830" width="2.5703125" style="1" hidden="1" customWidth="1"/>
    <col min="13831" max="14080" width="0" style="1" hidden="1"/>
    <col min="14081" max="14081" width="2.5703125" style="1" hidden="1" customWidth="1"/>
    <col min="14082" max="14082" width="8.7109375" style="1" hidden="1" customWidth="1"/>
    <col min="14083" max="14083" width="25.7109375" style="1" hidden="1" customWidth="1"/>
    <col min="14084" max="14084" width="46.42578125" style="1" hidden="1" customWidth="1"/>
    <col min="14085" max="14085" width="59.85546875" style="1" hidden="1" customWidth="1"/>
    <col min="14086" max="14086" width="2.5703125" style="1" hidden="1" customWidth="1"/>
    <col min="14087" max="14336" width="0" style="1" hidden="1"/>
    <col min="14337" max="14337" width="2.5703125" style="1" hidden="1" customWidth="1"/>
    <col min="14338" max="14338" width="8.7109375" style="1" hidden="1" customWidth="1"/>
    <col min="14339" max="14339" width="25.7109375" style="1" hidden="1" customWidth="1"/>
    <col min="14340" max="14340" width="46.42578125" style="1" hidden="1" customWidth="1"/>
    <col min="14341" max="14341" width="59.85546875" style="1" hidden="1" customWidth="1"/>
    <col min="14342" max="14342" width="2.5703125" style="1" hidden="1" customWidth="1"/>
    <col min="14343" max="14592" width="0" style="1" hidden="1"/>
    <col min="14593" max="14593" width="2.5703125" style="1" hidden="1" customWidth="1"/>
    <col min="14594" max="14594" width="8.7109375" style="1" hidden="1" customWidth="1"/>
    <col min="14595" max="14595" width="25.7109375" style="1" hidden="1" customWidth="1"/>
    <col min="14596" max="14596" width="46.42578125" style="1" hidden="1" customWidth="1"/>
    <col min="14597" max="14597" width="59.85546875" style="1" hidden="1" customWidth="1"/>
    <col min="14598" max="14598" width="2.5703125" style="1" hidden="1" customWidth="1"/>
    <col min="14599" max="14848" width="0" style="1" hidden="1"/>
    <col min="14849" max="14849" width="2.5703125" style="1" hidden="1" customWidth="1"/>
    <col min="14850" max="14850" width="8.7109375" style="1" hidden="1" customWidth="1"/>
    <col min="14851" max="14851" width="25.7109375" style="1" hidden="1" customWidth="1"/>
    <col min="14852" max="14852" width="46.42578125" style="1" hidden="1" customWidth="1"/>
    <col min="14853" max="14853" width="59.85546875" style="1" hidden="1" customWidth="1"/>
    <col min="14854" max="14854" width="2.5703125" style="1" hidden="1" customWidth="1"/>
    <col min="14855" max="15104" width="0" style="1" hidden="1"/>
    <col min="15105" max="15105" width="2.5703125" style="1" hidden="1" customWidth="1"/>
    <col min="15106" max="15106" width="8.7109375" style="1" hidden="1" customWidth="1"/>
    <col min="15107" max="15107" width="25.7109375" style="1" hidden="1" customWidth="1"/>
    <col min="15108" max="15108" width="46.42578125" style="1" hidden="1" customWidth="1"/>
    <col min="15109" max="15109" width="59.85546875" style="1" hidden="1" customWidth="1"/>
    <col min="15110" max="15110" width="2.5703125" style="1" hidden="1" customWidth="1"/>
    <col min="15111" max="15360" width="0" style="1" hidden="1"/>
    <col min="15361" max="15361" width="2.5703125" style="1" hidden="1" customWidth="1"/>
    <col min="15362" max="15362" width="8.7109375" style="1" hidden="1" customWidth="1"/>
    <col min="15363" max="15363" width="25.7109375" style="1" hidden="1" customWidth="1"/>
    <col min="15364" max="15364" width="46.42578125" style="1" hidden="1" customWidth="1"/>
    <col min="15365" max="15365" width="59.85546875" style="1" hidden="1" customWidth="1"/>
    <col min="15366" max="15366" width="2.5703125" style="1" hidden="1" customWidth="1"/>
    <col min="15367" max="15616" width="0" style="1" hidden="1"/>
    <col min="15617" max="15617" width="2.5703125" style="1" hidden="1" customWidth="1"/>
    <col min="15618" max="15618" width="8.7109375" style="1" hidden="1" customWidth="1"/>
    <col min="15619" max="15619" width="25.7109375" style="1" hidden="1" customWidth="1"/>
    <col min="15620" max="15620" width="46.42578125" style="1" hidden="1" customWidth="1"/>
    <col min="15621" max="15621" width="59.85546875" style="1" hidden="1" customWidth="1"/>
    <col min="15622" max="15622" width="2.5703125" style="1" hidden="1" customWidth="1"/>
    <col min="15623" max="15872" width="0" style="1" hidden="1"/>
    <col min="15873" max="15873" width="2.5703125" style="1" hidden="1" customWidth="1"/>
    <col min="15874" max="15874" width="8.7109375" style="1" hidden="1" customWidth="1"/>
    <col min="15875" max="15875" width="25.7109375" style="1" hidden="1" customWidth="1"/>
    <col min="15876" max="15876" width="46.42578125" style="1" hidden="1" customWidth="1"/>
    <col min="15877" max="15877" width="59.85546875" style="1" hidden="1" customWidth="1"/>
    <col min="15878" max="15878" width="2.5703125" style="1" hidden="1" customWidth="1"/>
    <col min="15879" max="16128" width="0" style="1" hidden="1"/>
    <col min="16129" max="16129" width="2.5703125" style="1" hidden="1" customWidth="1"/>
    <col min="16130" max="16130" width="8.7109375" style="1" hidden="1" customWidth="1"/>
    <col min="16131" max="16131" width="25.7109375" style="1" hidden="1" customWidth="1"/>
    <col min="16132" max="16132" width="46.42578125" style="1" hidden="1" customWidth="1"/>
    <col min="16133" max="16133" width="59.85546875" style="1" hidden="1" customWidth="1"/>
    <col min="16134" max="16134" width="2.5703125" style="1" hidden="1" customWidth="1"/>
    <col min="16135" max="16384" width="0" style="1" hidden="1"/>
  </cols>
  <sheetData>
    <row r="1" spans="1:5" x14ac:dyDescent="0.2">
      <c r="A1" s="99" t="s">
        <v>979</v>
      </c>
    </row>
    <row r="2" spans="1:5" ht="13.5" thickBot="1" x14ac:dyDescent="0.25"/>
    <row r="3" spans="1:5" ht="43.5" customHeight="1" thickBot="1" x14ac:dyDescent="0.25">
      <c r="B3" s="106" t="s">
        <v>0</v>
      </c>
      <c r="C3" s="107"/>
      <c r="D3" s="107"/>
      <c r="E3" s="108"/>
    </row>
    <row r="4" spans="1:5" ht="60" customHeight="1" x14ac:dyDescent="0.2">
      <c r="B4" s="109" t="s">
        <v>1</v>
      </c>
      <c r="C4" s="109"/>
      <c r="D4" s="109"/>
      <c r="E4" s="109"/>
    </row>
    <row r="5" spans="1:5" ht="18" x14ac:dyDescent="0.2">
      <c r="B5" s="110" t="s">
        <v>977</v>
      </c>
      <c r="C5" s="110"/>
      <c r="D5" s="110"/>
      <c r="E5" s="110"/>
    </row>
    <row r="6" spans="1:5" ht="18" x14ac:dyDescent="0.2">
      <c r="B6" s="111" t="s">
        <v>2</v>
      </c>
      <c r="C6" s="111"/>
      <c r="D6" s="111"/>
      <c r="E6" s="111"/>
    </row>
    <row r="7" spans="1:5" ht="15" thickBot="1" x14ac:dyDescent="0.25">
      <c r="C7" s="112"/>
      <c r="D7" s="112"/>
      <c r="E7" s="112"/>
    </row>
    <row r="8" spans="1:5" ht="30.95" customHeight="1" thickBot="1" x14ac:dyDescent="0.25">
      <c r="B8" s="102" t="s">
        <v>3</v>
      </c>
      <c r="C8" s="103"/>
      <c r="D8" s="103"/>
      <c r="E8" s="104"/>
    </row>
    <row r="9" spans="1:5" ht="13.5" customHeight="1" x14ac:dyDescent="0.2">
      <c r="B9" s="26"/>
      <c r="C9" s="22"/>
      <c r="D9" s="22"/>
      <c r="E9" s="22"/>
    </row>
    <row r="10" spans="1:5" ht="27" customHeight="1" x14ac:dyDescent="0.2">
      <c r="B10" s="113" t="s">
        <v>4</v>
      </c>
      <c r="C10" s="113"/>
      <c r="D10" s="113"/>
      <c r="E10" s="113"/>
    </row>
    <row r="11" spans="1:5" ht="20.45" customHeight="1" x14ac:dyDescent="0.2">
      <c r="B11" s="80" t="s">
        <v>5</v>
      </c>
      <c r="C11" s="30"/>
      <c r="D11" s="30"/>
      <c r="E11" s="30"/>
    </row>
    <row r="12" spans="1:5" ht="38.450000000000003" customHeight="1" x14ac:dyDescent="0.2">
      <c r="B12" s="115" t="s">
        <v>6</v>
      </c>
      <c r="C12" s="115"/>
      <c r="D12" s="115"/>
      <c r="E12" s="115"/>
    </row>
    <row r="13" spans="1:5" ht="16.149999999999999" customHeight="1" x14ac:dyDescent="0.2">
      <c r="B13" s="1"/>
      <c r="C13" s="31"/>
      <c r="D13" s="31"/>
      <c r="E13" s="30"/>
    </row>
    <row r="14" spans="1:5" ht="16.149999999999999" customHeight="1" x14ac:dyDescent="0.2">
      <c r="B14" s="32" t="s">
        <v>7</v>
      </c>
      <c r="C14" s="30"/>
      <c r="D14" s="30"/>
      <c r="E14" s="30"/>
    </row>
    <row r="15" spans="1:5" s="40" customFormat="1" ht="40.15" customHeight="1" x14ac:dyDescent="0.2">
      <c r="B15" s="116" t="s">
        <v>8</v>
      </c>
      <c r="C15" s="116"/>
      <c r="D15" s="116"/>
      <c r="E15" s="116"/>
    </row>
    <row r="16" spans="1:5" ht="16.149999999999999" customHeight="1" x14ac:dyDescent="0.2">
      <c r="B16" s="33" t="s">
        <v>9</v>
      </c>
      <c r="C16" s="34"/>
      <c r="D16" s="34"/>
      <c r="E16" s="34"/>
    </row>
    <row r="17" spans="2:5" ht="16.149999999999999" customHeight="1" x14ac:dyDescent="0.2">
      <c r="B17" s="33" t="s">
        <v>10</v>
      </c>
      <c r="C17" s="35"/>
      <c r="D17" s="36"/>
      <c r="E17" s="36"/>
    </row>
    <row r="18" spans="2:5" ht="16.149999999999999" customHeight="1" x14ac:dyDescent="0.2">
      <c r="B18" s="33" t="s">
        <v>11</v>
      </c>
      <c r="C18" s="34"/>
      <c r="D18" s="34"/>
      <c r="E18" s="34"/>
    </row>
    <row r="19" spans="2:5" ht="31.9" customHeight="1" x14ac:dyDescent="0.2">
      <c r="B19" s="100" t="s">
        <v>12</v>
      </c>
      <c r="C19" s="100"/>
      <c r="D19" s="100"/>
      <c r="E19" s="100"/>
    </row>
    <row r="20" spans="2:5" ht="37.15" customHeight="1" x14ac:dyDescent="0.2">
      <c r="B20" s="100" t="s">
        <v>13</v>
      </c>
      <c r="C20" s="100"/>
      <c r="D20" s="100"/>
      <c r="E20" s="100"/>
    </row>
    <row r="21" spans="2:5" ht="15.6" customHeight="1" x14ac:dyDescent="0.2">
      <c r="B21" s="78"/>
      <c r="C21" s="81" t="s">
        <v>14</v>
      </c>
      <c r="D21" s="78"/>
      <c r="E21" s="78"/>
    </row>
    <row r="22" spans="2:5" ht="15.6" customHeight="1" x14ac:dyDescent="0.2">
      <c r="B22" s="78"/>
      <c r="C22" s="79" t="s">
        <v>15</v>
      </c>
      <c r="D22" s="78"/>
      <c r="E22" s="78"/>
    </row>
    <row r="23" spans="2:5" ht="15.6" customHeight="1" x14ac:dyDescent="0.2">
      <c r="B23" s="78"/>
      <c r="C23" s="79" t="s">
        <v>16</v>
      </c>
      <c r="D23" s="78"/>
      <c r="E23" s="78"/>
    </row>
    <row r="24" spans="2:5" ht="15.6" customHeight="1" x14ac:dyDescent="0.2">
      <c r="B24" s="78"/>
      <c r="C24" s="79" t="s">
        <v>17</v>
      </c>
      <c r="D24" s="78"/>
      <c r="E24" s="78"/>
    </row>
    <row r="25" spans="2:5" ht="15.6" customHeight="1" x14ac:dyDescent="0.2">
      <c r="B25" s="78"/>
      <c r="C25" s="79" t="s">
        <v>18</v>
      </c>
      <c r="D25" s="78"/>
      <c r="E25" s="78"/>
    </row>
    <row r="26" spans="2:5" ht="15.6" customHeight="1" x14ac:dyDescent="0.2">
      <c r="B26" s="78"/>
      <c r="C26" s="79" t="s">
        <v>19</v>
      </c>
      <c r="D26" s="78"/>
      <c r="E26" s="78"/>
    </row>
    <row r="27" spans="2:5" ht="15.6" customHeight="1" x14ac:dyDescent="0.2">
      <c r="B27" s="78"/>
      <c r="C27" s="79" t="s">
        <v>20</v>
      </c>
      <c r="D27" s="78"/>
      <c r="E27" s="78"/>
    </row>
    <row r="28" spans="2:5" ht="15.6" customHeight="1" x14ac:dyDescent="0.2">
      <c r="B28" s="78"/>
      <c r="C28" s="79" t="s">
        <v>21</v>
      </c>
      <c r="D28" s="78"/>
      <c r="E28" s="78"/>
    </row>
    <row r="29" spans="2:5" ht="15.6" customHeight="1" x14ac:dyDescent="0.2">
      <c r="B29" s="78"/>
      <c r="C29" s="79" t="s">
        <v>22</v>
      </c>
      <c r="D29" s="78"/>
      <c r="E29" s="78"/>
    </row>
    <row r="30" spans="2:5" ht="15.6" customHeight="1" x14ac:dyDescent="0.2">
      <c r="B30" s="78"/>
      <c r="C30" s="79" t="s">
        <v>23</v>
      </c>
      <c r="D30" s="78"/>
      <c r="E30" s="78"/>
    </row>
    <row r="31" spans="2:5" ht="15.6" customHeight="1" x14ac:dyDescent="0.2">
      <c r="B31" s="78"/>
      <c r="C31" s="79" t="s">
        <v>981</v>
      </c>
      <c r="D31" s="78"/>
      <c r="E31" s="78"/>
    </row>
    <row r="32" spans="2:5" ht="15.6" customHeight="1" x14ac:dyDescent="0.2">
      <c r="B32" s="78"/>
      <c r="C32" s="79" t="s">
        <v>24</v>
      </c>
      <c r="D32" s="78"/>
      <c r="E32" s="78"/>
    </row>
    <row r="33" spans="2:5" ht="15.6" customHeight="1" x14ac:dyDescent="0.2">
      <c r="B33" s="78"/>
      <c r="C33" s="79" t="s">
        <v>25</v>
      </c>
      <c r="D33" s="78"/>
      <c r="E33" s="78"/>
    </row>
    <row r="34" spans="2:5" ht="15.6" customHeight="1" x14ac:dyDescent="0.2">
      <c r="B34" s="78"/>
      <c r="C34" s="79" t="s">
        <v>26</v>
      </c>
      <c r="D34" s="78"/>
      <c r="E34" s="78"/>
    </row>
    <row r="35" spans="2:5" ht="15.6" customHeight="1" x14ac:dyDescent="0.2">
      <c r="B35" s="78"/>
      <c r="C35" s="79" t="s">
        <v>27</v>
      </c>
      <c r="D35" s="78"/>
      <c r="E35" s="78"/>
    </row>
    <row r="36" spans="2:5" ht="15" x14ac:dyDescent="0.2">
      <c r="B36" s="78"/>
      <c r="C36" s="78"/>
      <c r="D36" s="78"/>
      <c r="E36" s="78"/>
    </row>
    <row r="37" spans="2:5" ht="24" customHeight="1" x14ac:dyDescent="0.2">
      <c r="B37" s="80" t="s">
        <v>28</v>
      </c>
      <c r="C37" s="37"/>
      <c r="D37" s="37"/>
      <c r="E37" s="37"/>
    </row>
    <row r="38" spans="2:5" ht="18" customHeight="1" x14ac:dyDescent="0.25">
      <c r="B38" s="39" t="s">
        <v>29</v>
      </c>
      <c r="C38" s="37"/>
      <c r="D38" s="37"/>
      <c r="E38" s="37"/>
    </row>
    <row r="39" spans="2:5" ht="18" customHeight="1" x14ac:dyDescent="0.2">
      <c r="B39" s="33" t="s">
        <v>30</v>
      </c>
      <c r="C39" s="37"/>
      <c r="D39" s="37"/>
      <c r="E39" s="37"/>
    </row>
    <row r="40" spans="2:5" ht="18" customHeight="1" x14ac:dyDescent="0.2">
      <c r="B40" s="33" t="s">
        <v>31</v>
      </c>
      <c r="C40" s="37"/>
      <c r="D40" s="37"/>
      <c r="E40" s="37"/>
    </row>
    <row r="41" spans="2:5" ht="39" customHeight="1" x14ac:dyDescent="0.2">
      <c r="B41" s="114" t="s">
        <v>32</v>
      </c>
      <c r="C41" s="114"/>
      <c r="D41" s="114"/>
      <c r="E41" s="114"/>
    </row>
    <row r="42" spans="2:5" ht="18" customHeight="1" x14ac:dyDescent="0.2">
      <c r="B42" s="33" t="s">
        <v>33</v>
      </c>
      <c r="C42" s="37"/>
      <c r="D42" s="37"/>
      <c r="E42" s="37"/>
    </row>
    <row r="43" spans="2:5" ht="39" customHeight="1" x14ac:dyDescent="0.2">
      <c r="B43" s="100" t="s">
        <v>34</v>
      </c>
      <c r="C43" s="100"/>
      <c r="D43" s="100"/>
      <c r="E43" s="100"/>
    </row>
    <row r="44" spans="2:5" ht="18" customHeight="1" x14ac:dyDescent="0.2">
      <c r="B44" s="33" t="s">
        <v>35</v>
      </c>
      <c r="C44" s="37"/>
      <c r="D44" s="37"/>
      <c r="E44" s="37"/>
    </row>
    <row r="45" spans="2:5" ht="16.149999999999999" customHeight="1" thickBot="1" x14ac:dyDescent="0.25">
      <c r="B45" s="38"/>
      <c r="C45" s="37"/>
      <c r="D45" s="37"/>
      <c r="E45" s="37"/>
    </row>
    <row r="46" spans="2:5" ht="30.95" customHeight="1" thickBot="1" x14ac:dyDescent="0.25">
      <c r="B46" s="102" t="s">
        <v>36</v>
      </c>
      <c r="C46" s="103"/>
      <c r="D46" s="103"/>
      <c r="E46" s="104"/>
    </row>
    <row r="47" spans="2:5" ht="13.5" customHeight="1" x14ac:dyDescent="0.2">
      <c r="B47" s="28"/>
      <c r="C47" s="23"/>
      <c r="D47" s="23"/>
      <c r="E47" s="24"/>
    </row>
    <row r="48" spans="2:5" ht="25.15" customHeight="1" x14ac:dyDescent="0.2">
      <c r="B48" s="28"/>
      <c r="C48" s="105" t="s">
        <v>37</v>
      </c>
      <c r="D48" s="105"/>
      <c r="E48" s="105"/>
    </row>
    <row r="49" spans="2:5" ht="25.15" customHeight="1" x14ac:dyDescent="0.2">
      <c r="B49" s="28"/>
      <c r="C49" s="101" t="s">
        <v>38</v>
      </c>
      <c r="D49" s="101"/>
      <c r="E49" s="89" t="s">
        <v>39</v>
      </c>
    </row>
    <row r="50" spans="2:5" ht="25.15" customHeight="1" x14ac:dyDescent="0.2">
      <c r="B50" s="28"/>
      <c r="C50" s="101" t="s">
        <v>40</v>
      </c>
      <c r="D50" s="101"/>
      <c r="E50" s="89" t="s">
        <v>39</v>
      </c>
    </row>
    <row r="51" spans="2:5" ht="13.5" customHeight="1" x14ac:dyDescent="0.2">
      <c r="B51" s="28"/>
      <c r="C51" s="23"/>
      <c r="D51" s="23"/>
      <c r="E51" s="24"/>
    </row>
    <row r="52" spans="2:5" ht="14.25" x14ac:dyDescent="0.2">
      <c r="B52" s="29"/>
      <c r="C52" s="21"/>
      <c r="D52" s="21"/>
      <c r="E52" s="21"/>
    </row>
    <row r="53" spans="2:5" ht="14.25" x14ac:dyDescent="0.2">
      <c r="C53" s="21"/>
      <c r="D53" s="21"/>
      <c r="E53" s="25" t="s">
        <v>978</v>
      </c>
    </row>
    <row r="54" spans="2:5" ht="14.25" x14ac:dyDescent="0.2">
      <c r="C54" s="21"/>
      <c r="D54" s="21"/>
    </row>
    <row r="55" spans="2:5" hidden="1" x14ac:dyDescent="0.2"/>
    <row r="56" spans="2:5" hidden="1" x14ac:dyDescent="0.2"/>
    <row r="57" spans="2:5" hidden="1" x14ac:dyDescent="0.2"/>
    <row r="58" spans="2:5" hidden="1" x14ac:dyDescent="0.2"/>
    <row r="59" spans="2:5" hidden="1" x14ac:dyDescent="0.2"/>
    <row r="60" spans="2:5" hidden="1" x14ac:dyDescent="0.2"/>
    <row r="61" spans="2:5" hidden="1" x14ac:dyDescent="0.2"/>
    <row r="62" spans="2:5" hidden="1" x14ac:dyDescent="0.2"/>
  </sheetData>
  <sheetProtection algorithmName="SHA-512" hashValue="j/CRaueewIpl2XUeNXpV9uCVxJZv4Dw/cvl1olB2lr7/AFud2xs1QZhUMaVFhzMDwk699K4wDOhFNeqeIVWy0A==" saltValue="S1Jezx+K99kP6kdTP9i9Ng==" spinCount="100000" sheet="1" formatCells="0" formatColumns="0" formatRows="0"/>
  <mergeCells count="17">
    <mergeCell ref="B8:E8"/>
    <mergeCell ref="B10:E10"/>
    <mergeCell ref="B43:E43"/>
    <mergeCell ref="B41:E41"/>
    <mergeCell ref="B12:E12"/>
    <mergeCell ref="B15:E15"/>
    <mergeCell ref="B19:E19"/>
    <mergeCell ref="B3:E3"/>
    <mergeCell ref="B4:E4"/>
    <mergeCell ref="B5:E5"/>
    <mergeCell ref="B6:E6"/>
    <mergeCell ref="C7:E7"/>
    <mergeCell ref="B20:E20"/>
    <mergeCell ref="C49:D49"/>
    <mergeCell ref="C50:D50"/>
    <mergeCell ref="B46:E46"/>
    <mergeCell ref="C48:E48"/>
  </mergeCells>
  <hyperlinks>
    <hyperlink ref="B11" location="'FA4'!A1" display="FA4" xr:uid="{055B6F26-F290-497E-B847-342C574C2E8D}"/>
    <hyperlink ref="B37" location="'Request form specified fields'!A1" display="Request form specified fields" xr:uid="{94C7F619-051B-4164-B810-A745170EBB48}"/>
    <hyperlink ref="E49" r:id="rId1" xr:uid="{A31630CC-D496-439A-BD76-788FB770D57E}"/>
    <hyperlink ref="E50" r:id="rId2" xr:uid="{85096A12-9CEA-4CB8-B77F-14FB7AAF9D67}"/>
  </hyperlinks>
  <pageMargins left="0.7" right="0.7" top="0.75" bottom="0.75" header="0.3" footer="0.3"/>
  <pageSetup paperSize="9" scale="57"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T80"/>
  <sheetViews>
    <sheetView topLeftCell="B1" zoomScale="80" zoomScaleNormal="80" workbookViewId="0">
      <selection activeCell="B1" sqref="B1"/>
    </sheetView>
  </sheetViews>
  <sheetFormatPr defaultColWidth="9.140625" defaultRowHeight="12.75" x14ac:dyDescent="0.2"/>
  <cols>
    <col min="1" max="1" width="3" style="56" hidden="1" customWidth="1"/>
    <col min="2" max="2" width="2.7109375" style="56" customWidth="1"/>
    <col min="3" max="5" width="16.7109375" style="56" customWidth="1"/>
    <col min="6" max="6" width="12.5703125" style="56" customWidth="1"/>
    <col min="7" max="7" width="24.7109375" style="56" customWidth="1"/>
    <col min="8" max="8" width="18.42578125" style="56" customWidth="1"/>
    <col min="9" max="9" width="21.42578125" style="56" customWidth="1"/>
    <col min="10" max="10" width="24.85546875" style="56" customWidth="1"/>
    <col min="11" max="11" width="30.7109375" style="56" customWidth="1"/>
    <col min="12" max="12" width="31.5703125" style="56" customWidth="1"/>
    <col min="13" max="13" width="21.28515625" style="56" customWidth="1"/>
    <col min="14" max="14" width="24.28515625" style="56" customWidth="1"/>
    <col min="15" max="15" width="16.140625" style="56" customWidth="1"/>
    <col min="16" max="19" width="15.7109375" style="56" customWidth="1"/>
    <col min="20" max="16384" width="9.140625" style="56"/>
  </cols>
  <sheetData>
    <row r="2" spans="2:20" ht="51" customHeight="1" x14ac:dyDescent="0.2">
      <c r="C2" s="150" t="s">
        <v>41</v>
      </c>
      <c r="D2" s="150"/>
      <c r="E2" s="150"/>
      <c r="F2" s="150"/>
      <c r="G2" s="150"/>
      <c r="H2" s="150"/>
      <c r="I2" s="150"/>
      <c r="J2" s="150"/>
      <c r="K2" s="90" t="str">
        <f>IF(COUNTBLANK(E4:E6)+COUNTBLANK(J4:J6)=0,"","Template is incomplete - do not submit until complete")</f>
        <v>Template is incomplete - do not submit until complete</v>
      </c>
      <c r="L2" s="57"/>
      <c r="M2" s="57"/>
    </row>
    <row r="4" spans="2:20" ht="39.75" customHeight="1" x14ac:dyDescent="0.2">
      <c r="C4" s="131" t="s">
        <v>42</v>
      </c>
      <c r="D4" s="132"/>
      <c r="E4" s="119"/>
      <c r="F4" s="120"/>
      <c r="G4" s="121"/>
      <c r="H4" s="131" t="s">
        <v>43</v>
      </c>
      <c r="I4" s="132"/>
      <c r="J4" s="135"/>
      <c r="K4" s="136"/>
      <c r="L4" s="137"/>
    </row>
    <row r="5" spans="2:20" ht="39.950000000000003" customHeight="1" x14ac:dyDescent="0.2">
      <c r="C5" s="131" t="s">
        <v>44</v>
      </c>
      <c r="D5" s="132"/>
      <c r="E5" s="119"/>
      <c r="F5" s="120"/>
      <c r="G5" s="121"/>
      <c r="H5" s="159" t="s">
        <v>45</v>
      </c>
      <c r="I5" s="160"/>
      <c r="J5" s="138"/>
      <c r="K5" s="139"/>
      <c r="L5" s="140"/>
      <c r="M5" s="46" t="s">
        <v>46</v>
      </c>
      <c r="N5" s="161" t="s">
        <v>47</v>
      </c>
      <c r="O5" s="162"/>
    </row>
    <row r="6" spans="2:20" ht="39.950000000000003" customHeight="1" x14ac:dyDescent="0.2">
      <c r="C6" s="131" t="s">
        <v>48</v>
      </c>
      <c r="D6" s="132"/>
      <c r="E6" s="119"/>
      <c r="F6" s="120"/>
      <c r="G6" s="121"/>
      <c r="H6" s="131" t="s">
        <v>49</v>
      </c>
      <c r="I6" s="132"/>
      <c r="J6" s="141" t="s">
        <v>980</v>
      </c>
      <c r="K6" s="142"/>
      <c r="L6" s="143"/>
      <c r="M6" s="47" t="s">
        <v>50</v>
      </c>
      <c r="N6" s="161" t="s">
        <v>51</v>
      </c>
      <c r="O6" s="162"/>
    </row>
    <row r="8" spans="2:20" ht="36" customHeight="1" x14ac:dyDescent="0.2">
      <c r="C8" s="125" t="s">
        <v>52</v>
      </c>
      <c r="D8" s="126"/>
      <c r="E8" s="126"/>
      <c r="F8" s="127"/>
      <c r="G8" s="133" t="s">
        <v>53</v>
      </c>
      <c r="H8" s="122" t="s">
        <v>54</v>
      </c>
      <c r="I8" s="123"/>
      <c r="J8" s="123"/>
      <c r="K8" s="123"/>
      <c r="L8" s="124"/>
      <c r="M8" s="151" t="s">
        <v>55</v>
      </c>
      <c r="N8" s="151" t="s">
        <v>56</v>
      </c>
      <c r="O8" s="153" t="s">
        <v>57</v>
      </c>
      <c r="P8" s="155" t="s">
        <v>58</v>
      </c>
      <c r="Q8" s="156"/>
      <c r="R8" s="156"/>
      <c r="S8" s="156"/>
      <c r="T8" s="3"/>
    </row>
    <row r="9" spans="2:20" ht="123" customHeight="1" x14ac:dyDescent="0.2">
      <c r="C9" s="128"/>
      <c r="D9" s="129"/>
      <c r="E9" s="129"/>
      <c r="F9" s="130"/>
      <c r="G9" s="134"/>
      <c r="H9" s="42" t="s">
        <v>9</v>
      </c>
      <c r="I9" s="42" t="s">
        <v>59</v>
      </c>
      <c r="J9" s="42" t="s">
        <v>11</v>
      </c>
      <c r="K9" s="42" t="s">
        <v>60</v>
      </c>
      <c r="L9" s="42" t="s">
        <v>61</v>
      </c>
      <c r="M9" s="152"/>
      <c r="N9" s="152"/>
      <c r="O9" s="154"/>
      <c r="P9" s="157"/>
      <c r="Q9" s="158"/>
      <c r="R9" s="158"/>
      <c r="S9" s="158"/>
    </row>
    <row r="10" spans="2:20" ht="30.75" customHeight="1" x14ac:dyDescent="0.2">
      <c r="C10" s="144" t="s">
        <v>62</v>
      </c>
      <c r="D10" s="145"/>
      <c r="E10" s="145"/>
      <c r="F10" s="146"/>
      <c r="G10" s="43">
        <v>20</v>
      </c>
      <c r="H10" s="43">
        <v>0</v>
      </c>
      <c r="I10" s="43">
        <v>2</v>
      </c>
      <c r="J10" s="43">
        <v>3</v>
      </c>
      <c r="K10" s="43">
        <v>5</v>
      </c>
      <c r="L10" s="43">
        <v>10</v>
      </c>
      <c r="M10" s="7" t="str">
        <f>IF(SUM(H10:L10)=G10, "Yes", "No")</f>
        <v>Yes</v>
      </c>
      <c r="N10" s="58">
        <v>500</v>
      </c>
      <c r="O10" s="8">
        <f t="shared" ref="O10:O31" si="0">IF(OR(ISBLANK(N10),ISBLANK(N10),N10=0),"",G10/N10)</f>
        <v>0.04</v>
      </c>
      <c r="P10" s="163" t="s">
        <v>63</v>
      </c>
      <c r="Q10" s="163"/>
      <c r="R10" s="163"/>
      <c r="S10" s="163"/>
    </row>
    <row r="11" spans="2:20" ht="30.75" customHeight="1" x14ac:dyDescent="0.2">
      <c r="C11" s="147" t="s">
        <v>64</v>
      </c>
      <c r="D11" s="148"/>
      <c r="E11" s="148"/>
      <c r="F11" s="149"/>
      <c r="G11" s="44">
        <v>10</v>
      </c>
      <c r="H11" s="44">
        <v>1</v>
      </c>
      <c r="I11" s="44">
        <v>0</v>
      </c>
      <c r="J11" s="44">
        <v>2</v>
      </c>
      <c r="K11" s="44">
        <v>5</v>
      </c>
      <c r="L11" s="44">
        <v>3</v>
      </c>
      <c r="M11" s="9" t="str">
        <f>IF(SUM(H11:L11)=G11, "Yes", "No")</f>
        <v>No</v>
      </c>
      <c r="N11" s="59">
        <v>500</v>
      </c>
      <c r="O11" s="10">
        <f t="shared" si="0"/>
        <v>0.02</v>
      </c>
      <c r="P11" s="164"/>
      <c r="Q11" s="164"/>
      <c r="R11" s="164"/>
      <c r="S11" s="164"/>
    </row>
    <row r="12" spans="2:20" s="63" customFormat="1" ht="20.100000000000001" customHeight="1" x14ac:dyDescent="0.2">
      <c r="B12" s="68" t="str">
        <f>$E$6&amp;"1"</f>
        <v>1</v>
      </c>
      <c r="C12" s="117" t="str">
        <f>IFERROR(VLOOKUP(B12,MasterList!A:B,2,FALSE),"")</f>
        <v/>
      </c>
      <c r="D12" s="117"/>
      <c r="E12" s="117"/>
      <c r="F12" s="117"/>
      <c r="G12" s="60"/>
      <c r="H12" s="61"/>
      <c r="I12" s="61"/>
      <c r="J12" s="61"/>
      <c r="K12" s="61"/>
      <c r="L12" s="61"/>
      <c r="M12" s="48" t="str">
        <f t="shared" ref="M12:M31" si="1">IF(SUM(H12:L12)=G12, "Yes", "No")</f>
        <v>Yes</v>
      </c>
      <c r="N12" s="62"/>
      <c r="O12" s="49" t="str">
        <f t="shared" si="0"/>
        <v/>
      </c>
      <c r="P12" s="165"/>
      <c r="Q12" s="165"/>
      <c r="R12" s="165"/>
      <c r="S12" s="165"/>
    </row>
    <row r="13" spans="2:20" ht="20.100000000000001" customHeight="1" x14ac:dyDescent="0.2">
      <c r="B13" s="69" t="str">
        <f>$E$6&amp;"2"</f>
        <v>2</v>
      </c>
      <c r="C13" s="117" t="str">
        <f>IFERROR(VLOOKUP(B13,MasterList!A:B,2,FALSE),"")</f>
        <v/>
      </c>
      <c r="D13" s="117"/>
      <c r="E13" s="117"/>
      <c r="F13" s="117"/>
      <c r="G13" s="65"/>
      <c r="H13" s="66"/>
      <c r="I13" s="66"/>
      <c r="J13" s="66"/>
      <c r="K13" s="66"/>
      <c r="L13" s="66"/>
      <c r="M13" s="2" t="str">
        <f t="shared" si="1"/>
        <v>Yes</v>
      </c>
      <c r="N13" s="67"/>
      <c r="O13" s="41" t="str">
        <f t="shared" si="0"/>
        <v/>
      </c>
      <c r="P13" s="118"/>
      <c r="Q13" s="118"/>
      <c r="R13" s="118"/>
      <c r="S13" s="118"/>
    </row>
    <row r="14" spans="2:20" ht="20.100000000000001" customHeight="1" x14ac:dyDescent="0.2">
      <c r="B14" s="69" t="str">
        <f>$E$6&amp;"3"</f>
        <v>3</v>
      </c>
      <c r="C14" s="117" t="str">
        <f>IFERROR(VLOOKUP(B14,MasterList!A:B,2,FALSE),"")</f>
        <v/>
      </c>
      <c r="D14" s="117"/>
      <c r="E14" s="117"/>
      <c r="F14" s="117"/>
      <c r="G14" s="65"/>
      <c r="H14" s="66"/>
      <c r="I14" s="66"/>
      <c r="J14" s="66"/>
      <c r="K14" s="66"/>
      <c r="L14" s="66"/>
      <c r="M14" s="2" t="str">
        <f t="shared" si="1"/>
        <v>Yes</v>
      </c>
      <c r="N14" s="67"/>
      <c r="O14" s="41" t="str">
        <f t="shared" si="0"/>
        <v/>
      </c>
      <c r="P14" s="118"/>
      <c r="Q14" s="118"/>
      <c r="R14" s="118"/>
      <c r="S14" s="118"/>
    </row>
    <row r="15" spans="2:20" ht="20.100000000000001" customHeight="1" x14ac:dyDescent="0.2">
      <c r="B15" s="69" t="str">
        <f>$E$6&amp;"4"</f>
        <v>4</v>
      </c>
      <c r="C15" s="117" t="str">
        <f>IFERROR(VLOOKUP(B15,MasterList!A:B,2,FALSE),"")</f>
        <v/>
      </c>
      <c r="D15" s="117"/>
      <c r="E15" s="117"/>
      <c r="F15" s="117"/>
      <c r="G15" s="65"/>
      <c r="H15" s="66"/>
      <c r="I15" s="66"/>
      <c r="J15" s="66"/>
      <c r="K15" s="66"/>
      <c r="L15" s="66"/>
      <c r="M15" s="2" t="str">
        <f t="shared" si="1"/>
        <v>Yes</v>
      </c>
      <c r="N15" s="67"/>
      <c r="O15" s="41" t="str">
        <f t="shared" si="0"/>
        <v/>
      </c>
      <c r="P15" s="118"/>
      <c r="Q15" s="118"/>
      <c r="R15" s="118"/>
      <c r="S15" s="118"/>
    </row>
    <row r="16" spans="2:20" ht="20.100000000000001" customHeight="1" x14ac:dyDescent="0.2">
      <c r="B16" s="69" t="str">
        <f>$E$6&amp;"5"</f>
        <v>5</v>
      </c>
      <c r="C16" s="117" t="str">
        <f>IFERROR(VLOOKUP(B16,MasterList!A:B,2,FALSE),"")</f>
        <v/>
      </c>
      <c r="D16" s="117"/>
      <c r="E16" s="117"/>
      <c r="F16" s="117"/>
      <c r="G16" s="65"/>
      <c r="H16" s="66"/>
      <c r="I16" s="66"/>
      <c r="J16" s="66"/>
      <c r="K16" s="66"/>
      <c r="L16" s="66"/>
      <c r="M16" s="2" t="str">
        <f t="shared" si="1"/>
        <v>Yes</v>
      </c>
      <c r="N16" s="67"/>
      <c r="O16" s="41" t="str">
        <f t="shared" si="0"/>
        <v/>
      </c>
      <c r="P16" s="118"/>
      <c r="Q16" s="118"/>
      <c r="R16" s="118"/>
      <c r="S16" s="118"/>
    </row>
    <row r="17" spans="2:19" ht="19.899999999999999" customHeight="1" x14ac:dyDescent="0.2">
      <c r="B17" s="69" t="str">
        <f>$E$6&amp;"6"</f>
        <v>6</v>
      </c>
      <c r="C17" s="117" t="str">
        <f>IFERROR(VLOOKUP(B17,MasterList!A:B,2,FALSE),"")</f>
        <v/>
      </c>
      <c r="D17" s="117"/>
      <c r="E17" s="117"/>
      <c r="F17" s="117"/>
      <c r="G17" s="65"/>
      <c r="H17" s="66"/>
      <c r="I17" s="66"/>
      <c r="J17" s="66"/>
      <c r="K17" s="66"/>
      <c r="L17" s="66"/>
      <c r="M17" s="2" t="str">
        <f t="shared" si="1"/>
        <v>Yes</v>
      </c>
      <c r="N17" s="67"/>
      <c r="O17" s="41" t="str">
        <f t="shared" si="0"/>
        <v/>
      </c>
      <c r="P17" s="118"/>
      <c r="Q17" s="118"/>
      <c r="R17" s="118"/>
      <c r="S17" s="118"/>
    </row>
    <row r="18" spans="2:19" ht="19.899999999999999" customHeight="1" x14ac:dyDescent="0.2">
      <c r="B18" s="69" t="str">
        <f>$E$6&amp;"7"</f>
        <v>7</v>
      </c>
      <c r="C18" s="117" t="str">
        <f>IFERROR(VLOOKUP(B18,MasterList!A:B,2,FALSE),"")</f>
        <v/>
      </c>
      <c r="D18" s="117"/>
      <c r="E18" s="117"/>
      <c r="F18" s="117"/>
      <c r="G18" s="65"/>
      <c r="H18" s="66"/>
      <c r="I18" s="66"/>
      <c r="J18" s="66"/>
      <c r="K18" s="66"/>
      <c r="L18" s="66"/>
      <c r="M18" s="2" t="str">
        <f t="shared" si="1"/>
        <v>Yes</v>
      </c>
      <c r="N18" s="67"/>
      <c r="O18" s="41" t="str">
        <f t="shared" si="0"/>
        <v/>
      </c>
      <c r="P18" s="118"/>
      <c r="Q18" s="118"/>
      <c r="R18" s="118"/>
      <c r="S18" s="118"/>
    </row>
    <row r="19" spans="2:19" ht="19.899999999999999" customHeight="1" x14ac:dyDescent="0.2">
      <c r="B19" s="69" t="str">
        <f>$E$6&amp;"8"</f>
        <v>8</v>
      </c>
      <c r="C19" s="117" t="str">
        <f>IFERROR(VLOOKUP(B19,MasterList!A:B,2,FALSE),"")</f>
        <v/>
      </c>
      <c r="D19" s="117"/>
      <c r="E19" s="117"/>
      <c r="F19" s="117"/>
      <c r="G19" s="65"/>
      <c r="H19" s="66"/>
      <c r="I19" s="66"/>
      <c r="J19" s="66"/>
      <c r="K19" s="66"/>
      <c r="L19" s="66"/>
      <c r="M19" s="2" t="str">
        <f t="shared" si="1"/>
        <v>Yes</v>
      </c>
      <c r="N19" s="67"/>
      <c r="O19" s="41" t="str">
        <f t="shared" si="0"/>
        <v/>
      </c>
      <c r="P19" s="118"/>
      <c r="Q19" s="118"/>
      <c r="R19" s="118"/>
      <c r="S19" s="118"/>
    </row>
    <row r="20" spans="2:19" ht="19.899999999999999" customHeight="1" x14ac:dyDescent="0.2">
      <c r="B20" s="69" t="str">
        <f>$E$6&amp;"9"</f>
        <v>9</v>
      </c>
      <c r="C20" s="117" t="str">
        <f>IFERROR(VLOOKUP(B20,MasterList!A:B,2,FALSE),"")</f>
        <v/>
      </c>
      <c r="D20" s="117"/>
      <c r="E20" s="117"/>
      <c r="F20" s="117"/>
      <c r="G20" s="65"/>
      <c r="H20" s="66"/>
      <c r="I20" s="66"/>
      <c r="J20" s="66"/>
      <c r="K20" s="66"/>
      <c r="L20" s="66"/>
      <c r="M20" s="2" t="str">
        <f t="shared" si="1"/>
        <v>Yes</v>
      </c>
      <c r="N20" s="67"/>
      <c r="O20" s="41" t="str">
        <f t="shared" si="0"/>
        <v/>
      </c>
      <c r="P20" s="118"/>
      <c r="Q20" s="118"/>
      <c r="R20" s="118"/>
      <c r="S20" s="118"/>
    </row>
    <row r="21" spans="2:19" ht="19.899999999999999" customHeight="1" x14ac:dyDescent="0.2">
      <c r="B21" s="69" t="str">
        <f>$E$6&amp;"10"</f>
        <v>10</v>
      </c>
      <c r="C21" s="117" t="str">
        <f>IFERROR(VLOOKUP(B21,MasterList!A:B,2,FALSE),"")</f>
        <v/>
      </c>
      <c r="D21" s="117"/>
      <c r="E21" s="117"/>
      <c r="F21" s="117"/>
      <c r="G21" s="65"/>
      <c r="H21" s="66"/>
      <c r="I21" s="66"/>
      <c r="J21" s="66"/>
      <c r="K21" s="66"/>
      <c r="L21" s="66"/>
      <c r="M21" s="2" t="str">
        <f t="shared" si="1"/>
        <v>Yes</v>
      </c>
      <c r="N21" s="67"/>
      <c r="O21" s="41" t="str">
        <f t="shared" si="0"/>
        <v/>
      </c>
      <c r="P21" s="118"/>
      <c r="Q21" s="118"/>
      <c r="R21" s="118"/>
      <c r="S21" s="118"/>
    </row>
    <row r="22" spans="2:19" ht="19.899999999999999" customHeight="1" x14ac:dyDescent="0.2">
      <c r="B22" s="69" t="str">
        <f>$E$6&amp;"11"</f>
        <v>11</v>
      </c>
      <c r="C22" s="117" t="str">
        <f>IFERROR(VLOOKUP(B22,MasterList!A:B,2,FALSE),"")</f>
        <v/>
      </c>
      <c r="D22" s="117"/>
      <c r="E22" s="117"/>
      <c r="F22" s="117"/>
      <c r="G22" s="65"/>
      <c r="H22" s="66"/>
      <c r="I22" s="66"/>
      <c r="J22" s="66"/>
      <c r="K22" s="66"/>
      <c r="L22" s="66"/>
      <c r="M22" s="2" t="str">
        <f t="shared" si="1"/>
        <v>Yes</v>
      </c>
      <c r="N22" s="67"/>
      <c r="O22" s="41" t="str">
        <f t="shared" si="0"/>
        <v/>
      </c>
      <c r="P22" s="118"/>
      <c r="Q22" s="118"/>
      <c r="R22" s="118"/>
      <c r="S22" s="118"/>
    </row>
    <row r="23" spans="2:19" ht="19.899999999999999" customHeight="1" x14ac:dyDescent="0.2">
      <c r="B23" s="69" t="str">
        <f>$E$6&amp;"12"</f>
        <v>12</v>
      </c>
      <c r="C23" s="117" t="str">
        <f>IFERROR(VLOOKUP(B23,MasterList!A:B,2,FALSE),"")</f>
        <v/>
      </c>
      <c r="D23" s="117"/>
      <c r="E23" s="117"/>
      <c r="F23" s="117"/>
      <c r="G23" s="65"/>
      <c r="H23" s="66"/>
      <c r="I23" s="66"/>
      <c r="J23" s="66"/>
      <c r="K23" s="66"/>
      <c r="L23" s="66"/>
      <c r="M23" s="2" t="str">
        <f t="shared" si="1"/>
        <v>Yes</v>
      </c>
      <c r="N23" s="67"/>
      <c r="O23" s="41" t="str">
        <f t="shared" si="0"/>
        <v/>
      </c>
      <c r="P23" s="118"/>
      <c r="Q23" s="118"/>
      <c r="R23" s="118"/>
      <c r="S23" s="118"/>
    </row>
    <row r="24" spans="2:19" ht="19.899999999999999" customHeight="1" x14ac:dyDescent="0.2">
      <c r="B24" s="69" t="str">
        <f>$E$6&amp;"13"</f>
        <v>13</v>
      </c>
      <c r="C24" s="117" t="str">
        <f>IFERROR(VLOOKUP(B24,MasterList!A:B,2,FALSE),"")</f>
        <v/>
      </c>
      <c r="D24" s="117"/>
      <c r="E24" s="117"/>
      <c r="F24" s="117"/>
      <c r="G24" s="65"/>
      <c r="H24" s="66"/>
      <c r="I24" s="66"/>
      <c r="J24" s="66"/>
      <c r="K24" s="66"/>
      <c r="L24" s="66"/>
      <c r="M24" s="2" t="str">
        <f t="shared" si="1"/>
        <v>Yes</v>
      </c>
      <c r="N24" s="67"/>
      <c r="O24" s="41" t="str">
        <f t="shared" si="0"/>
        <v/>
      </c>
      <c r="P24" s="118"/>
      <c r="Q24" s="118"/>
      <c r="R24" s="118"/>
      <c r="S24" s="118"/>
    </row>
    <row r="25" spans="2:19" ht="19.899999999999999" customHeight="1" x14ac:dyDescent="0.2">
      <c r="B25" s="69" t="str">
        <f>$E$6&amp;"14"</f>
        <v>14</v>
      </c>
      <c r="C25" s="117" t="str">
        <f>IFERROR(VLOOKUP(B25,MasterList!A:B,2,FALSE),"")</f>
        <v/>
      </c>
      <c r="D25" s="117"/>
      <c r="E25" s="117"/>
      <c r="F25" s="117"/>
      <c r="G25" s="65"/>
      <c r="H25" s="66"/>
      <c r="I25" s="66"/>
      <c r="J25" s="66"/>
      <c r="K25" s="66"/>
      <c r="L25" s="66"/>
      <c r="M25" s="2" t="str">
        <f t="shared" si="1"/>
        <v>Yes</v>
      </c>
      <c r="N25" s="67"/>
      <c r="O25" s="41" t="str">
        <f t="shared" si="0"/>
        <v/>
      </c>
      <c r="P25" s="118"/>
      <c r="Q25" s="118"/>
      <c r="R25" s="118"/>
      <c r="S25" s="118"/>
    </row>
    <row r="26" spans="2:19" ht="19.899999999999999" customHeight="1" x14ac:dyDescent="0.2">
      <c r="B26" s="69" t="str">
        <f>$E$6&amp;"15"</f>
        <v>15</v>
      </c>
      <c r="C26" s="117" t="str">
        <f>IFERROR(VLOOKUP(B26,MasterList!A:B,2,FALSE),"")</f>
        <v/>
      </c>
      <c r="D26" s="117"/>
      <c r="E26" s="117"/>
      <c r="F26" s="117"/>
      <c r="G26" s="65"/>
      <c r="H26" s="66"/>
      <c r="I26" s="66"/>
      <c r="J26" s="66"/>
      <c r="K26" s="66"/>
      <c r="L26" s="66"/>
      <c r="M26" s="2" t="str">
        <f t="shared" si="1"/>
        <v>Yes</v>
      </c>
      <c r="N26" s="67"/>
      <c r="O26" s="41" t="str">
        <f t="shared" si="0"/>
        <v/>
      </c>
      <c r="P26" s="118"/>
      <c r="Q26" s="118"/>
      <c r="R26" s="118"/>
      <c r="S26" s="118"/>
    </row>
    <row r="27" spans="2:19" ht="19.899999999999999" customHeight="1" x14ac:dyDescent="0.2">
      <c r="B27" s="69" t="str">
        <f>$E$6&amp;"16"</f>
        <v>16</v>
      </c>
      <c r="C27" s="117" t="str">
        <f>IFERROR(VLOOKUP(B27,MasterList!A:B,2,FALSE),"")</f>
        <v/>
      </c>
      <c r="D27" s="117"/>
      <c r="E27" s="117"/>
      <c r="F27" s="117"/>
      <c r="G27" s="65"/>
      <c r="H27" s="66"/>
      <c r="I27" s="66"/>
      <c r="J27" s="66"/>
      <c r="K27" s="66"/>
      <c r="L27" s="66"/>
      <c r="M27" s="2" t="str">
        <f t="shared" si="1"/>
        <v>Yes</v>
      </c>
      <c r="N27" s="67"/>
      <c r="O27" s="41" t="str">
        <f t="shared" si="0"/>
        <v/>
      </c>
      <c r="P27" s="118"/>
      <c r="Q27" s="118"/>
      <c r="R27" s="118"/>
      <c r="S27" s="118"/>
    </row>
    <row r="28" spans="2:19" ht="19.899999999999999" customHeight="1" x14ac:dyDescent="0.2">
      <c r="B28" s="69" t="str">
        <f>$E$6&amp;"17"</f>
        <v>17</v>
      </c>
      <c r="C28" s="117" t="str">
        <f>IFERROR(VLOOKUP(B28,MasterList!A:B,2,FALSE),"")</f>
        <v/>
      </c>
      <c r="D28" s="117"/>
      <c r="E28" s="117"/>
      <c r="F28" s="117"/>
      <c r="G28" s="65"/>
      <c r="H28" s="66"/>
      <c r="I28" s="66"/>
      <c r="J28" s="66"/>
      <c r="K28" s="66"/>
      <c r="L28" s="66"/>
      <c r="M28" s="2" t="str">
        <f t="shared" si="1"/>
        <v>Yes</v>
      </c>
      <c r="N28" s="67"/>
      <c r="O28" s="41" t="str">
        <f t="shared" si="0"/>
        <v/>
      </c>
      <c r="P28" s="118"/>
      <c r="Q28" s="118"/>
      <c r="R28" s="118"/>
      <c r="S28" s="118"/>
    </row>
    <row r="29" spans="2:19" ht="19.899999999999999" customHeight="1" x14ac:dyDescent="0.2">
      <c r="B29" s="69" t="str">
        <f>$E$6&amp;"18"</f>
        <v>18</v>
      </c>
      <c r="C29" s="117" t="str">
        <f>IFERROR(VLOOKUP(B29,MasterList!A:B,2,FALSE),"")</f>
        <v/>
      </c>
      <c r="D29" s="117"/>
      <c r="E29" s="117"/>
      <c r="F29" s="117"/>
      <c r="G29" s="65"/>
      <c r="H29" s="66"/>
      <c r="I29" s="66"/>
      <c r="J29" s="66"/>
      <c r="K29" s="66"/>
      <c r="L29" s="66"/>
      <c r="M29" s="2" t="str">
        <f t="shared" si="1"/>
        <v>Yes</v>
      </c>
      <c r="N29" s="67"/>
      <c r="O29" s="41" t="str">
        <f t="shared" si="0"/>
        <v/>
      </c>
      <c r="P29" s="118"/>
      <c r="Q29" s="118"/>
      <c r="R29" s="118"/>
      <c r="S29" s="118"/>
    </row>
    <row r="30" spans="2:19" ht="19.899999999999999" customHeight="1" x14ac:dyDescent="0.2">
      <c r="B30" s="69" t="str">
        <f>$E$6&amp;"19"</f>
        <v>19</v>
      </c>
      <c r="C30" s="117" t="str">
        <f>IFERROR(VLOOKUP(B30,MasterList!A:B,2,FALSE),"")</f>
        <v/>
      </c>
      <c r="D30" s="117"/>
      <c r="E30" s="117"/>
      <c r="F30" s="117"/>
      <c r="G30" s="65"/>
      <c r="H30" s="66"/>
      <c r="I30" s="66"/>
      <c r="J30" s="66"/>
      <c r="K30" s="66"/>
      <c r="L30" s="66"/>
      <c r="M30" s="2" t="str">
        <f t="shared" si="1"/>
        <v>Yes</v>
      </c>
      <c r="N30" s="67"/>
      <c r="O30" s="41" t="str">
        <f t="shared" si="0"/>
        <v/>
      </c>
      <c r="P30" s="118"/>
      <c r="Q30" s="118"/>
      <c r="R30" s="118"/>
      <c r="S30" s="118"/>
    </row>
    <row r="31" spans="2:19" ht="19.899999999999999" customHeight="1" x14ac:dyDescent="0.2">
      <c r="B31" s="69" t="str">
        <f>$E$6&amp;"20"</f>
        <v>20</v>
      </c>
      <c r="C31" s="117" t="str">
        <f>IFERROR(VLOOKUP(B31,MasterList!A:B,2,FALSE),"")</f>
        <v/>
      </c>
      <c r="D31" s="117"/>
      <c r="E31" s="117"/>
      <c r="F31" s="117"/>
      <c r="G31" s="65"/>
      <c r="H31" s="66"/>
      <c r="I31" s="66"/>
      <c r="J31" s="66"/>
      <c r="K31" s="66"/>
      <c r="L31" s="66"/>
      <c r="M31" s="2" t="str">
        <f t="shared" si="1"/>
        <v>Yes</v>
      </c>
      <c r="N31" s="67"/>
      <c r="O31" s="41" t="str">
        <f t="shared" si="0"/>
        <v/>
      </c>
      <c r="P31" s="118"/>
      <c r="Q31" s="118"/>
      <c r="R31" s="118"/>
      <c r="S31" s="118"/>
    </row>
    <row r="32" spans="2:19" ht="19.899999999999999" customHeight="1" x14ac:dyDescent="0.2">
      <c r="B32" s="69" t="str">
        <f>$E$6&amp;"21"</f>
        <v>21</v>
      </c>
      <c r="C32" s="117" t="str">
        <f>IFERROR(VLOOKUP(B32,MasterList!A:B,2,FALSE),"")</f>
        <v/>
      </c>
      <c r="D32" s="117"/>
      <c r="E32" s="117"/>
      <c r="F32" s="117"/>
      <c r="G32" s="65"/>
      <c r="H32" s="66"/>
      <c r="I32" s="66"/>
      <c r="J32" s="66"/>
      <c r="K32" s="66"/>
      <c r="L32" s="66"/>
      <c r="M32" s="2" t="str">
        <f t="shared" ref="M32:M35" si="2">IF(SUM(H32:L32)=G32, "Yes", "No")</f>
        <v>Yes</v>
      </c>
      <c r="N32" s="67"/>
      <c r="O32" s="41" t="str">
        <f t="shared" ref="O32:O35" si="3">IF(OR(ISBLANK(N32),ISBLANK(N32),N32=0),"",G32/N32)</f>
        <v/>
      </c>
      <c r="P32" s="118"/>
      <c r="Q32" s="118"/>
      <c r="R32" s="118"/>
      <c r="S32" s="118"/>
    </row>
    <row r="33" spans="2:19" ht="19.899999999999999" customHeight="1" x14ac:dyDescent="0.2">
      <c r="B33" s="69" t="str">
        <f>$E$6&amp;"22"</f>
        <v>22</v>
      </c>
      <c r="C33" s="117" t="str">
        <f>IFERROR(VLOOKUP(B33,MasterList!A:B,2,FALSE),"")</f>
        <v/>
      </c>
      <c r="D33" s="117"/>
      <c r="E33" s="117"/>
      <c r="F33" s="117"/>
      <c r="G33" s="65"/>
      <c r="H33" s="66"/>
      <c r="I33" s="66"/>
      <c r="J33" s="66"/>
      <c r="K33" s="66"/>
      <c r="L33" s="66"/>
      <c r="M33" s="2" t="str">
        <f t="shared" si="2"/>
        <v>Yes</v>
      </c>
      <c r="N33" s="67"/>
      <c r="O33" s="41" t="str">
        <f t="shared" si="3"/>
        <v/>
      </c>
      <c r="P33" s="118"/>
      <c r="Q33" s="118"/>
      <c r="R33" s="118"/>
      <c r="S33" s="118"/>
    </row>
    <row r="34" spans="2:19" ht="19.899999999999999" customHeight="1" x14ac:dyDescent="0.2">
      <c r="B34" s="69" t="str">
        <f>$E$6&amp;"23"</f>
        <v>23</v>
      </c>
      <c r="C34" s="117" t="str">
        <f>IFERROR(VLOOKUP(B34,MasterList!A:B,2,FALSE),"")</f>
        <v/>
      </c>
      <c r="D34" s="117"/>
      <c r="E34" s="117"/>
      <c r="F34" s="117"/>
      <c r="G34" s="65"/>
      <c r="H34" s="66"/>
      <c r="I34" s="66"/>
      <c r="J34" s="66"/>
      <c r="K34" s="66"/>
      <c r="L34" s="66"/>
      <c r="M34" s="2" t="str">
        <f t="shared" si="2"/>
        <v>Yes</v>
      </c>
      <c r="N34" s="67"/>
      <c r="O34" s="41" t="str">
        <f t="shared" si="3"/>
        <v/>
      </c>
      <c r="P34" s="118"/>
      <c r="Q34" s="118"/>
      <c r="R34" s="118"/>
      <c r="S34" s="118"/>
    </row>
    <row r="35" spans="2:19" ht="19.899999999999999" customHeight="1" x14ac:dyDescent="0.2">
      <c r="B35" s="69" t="str">
        <f>$E$6&amp;"24"</f>
        <v>24</v>
      </c>
      <c r="C35" s="117" t="str">
        <f>IFERROR(VLOOKUP(B35,MasterList!A:B,2,FALSE),"")</f>
        <v/>
      </c>
      <c r="D35" s="117"/>
      <c r="E35" s="117"/>
      <c r="F35" s="117"/>
      <c r="G35" s="65"/>
      <c r="H35" s="66"/>
      <c r="I35" s="66"/>
      <c r="J35" s="66"/>
      <c r="K35" s="66"/>
      <c r="L35" s="66"/>
      <c r="M35" s="2" t="str">
        <f t="shared" si="2"/>
        <v>Yes</v>
      </c>
      <c r="N35" s="67"/>
      <c r="O35" s="41" t="str">
        <f t="shared" si="3"/>
        <v/>
      </c>
      <c r="P35" s="118"/>
      <c r="Q35" s="118"/>
      <c r="R35" s="118"/>
      <c r="S35" s="118"/>
    </row>
    <row r="36" spans="2:19" ht="19.899999999999999" customHeight="1" x14ac:dyDescent="0.2">
      <c r="B36" s="69" t="str">
        <f>$E$6&amp;"25"</f>
        <v>25</v>
      </c>
      <c r="C36" s="117" t="str">
        <f>IFERROR(VLOOKUP(B36,MasterList!A:B,2,FALSE),"")</f>
        <v/>
      </c>
      <c r="D36" s="117"/>
      <c r="E36" s="117"/>
      <c r="F36" s="117"/>
      <c r="G36" s="65"/>
      <c r="H36" s="66"/>
      <c r="I36" s="66"/>
      <c r="J36" s="66"/>
      <c r="K36" s="66"/>
      <c r="L36" s="66"/>
      <c r="M36" s="2" t="str">
        <f t="shared" ref="M36:M62" si="4">IF(SUM(H36:L36)=G36, "Yes", "No")</f>
        <v>Yes</v>
      </c>
      <c r="N36" s="67"/>
      <c r="O36" s="41" t="str">
        <f t="shared" ref="O36:O62" si="5">IF(OR(ISBLANK(N36),ISBLANK(N36),N36=0),"",G36/N36)</f>
        <v/>
      </c>
      <c r="P36" s="118"/>
      <c r="Q36" s="118"/>
      <c r="R36" s="118"/>
      <c r="S36" s="118"/>
    </row>
    <row r="37" spans="2:19" ht="19.899999999999999" customHeight="1" x14ac:dyDescent="0.2">
      <c r="B37" s="69" t="str">
        <f>$E$6&amp;"26"</f>
        <v>26</v>
      </c>
      <c r="C37" s="117" t="str">
        <f>IFERROR(VLOOKUP(B37,MasterList!A:B,2,FALSE),"")</f>
        <v/>
      </c>
      <c r="D37" s="117"/>
      <c r="E37" s="117"/>
      <c r="F37" s="117"/>
      <c r="G37" s="65"/>
      <c r="H37" s="66"/>
      <c r="I37" s="66"/>
      <c r="J37" s="66"/>
      <c r="K37" s="66"/>
      <c r="L37" s="66"/>
      <c r="M37" s="2" t="str">
        <f t="shared" si="4"/>
        <v>Yes</v>
      </c>
      <c r="N37" s="67"/>
      <c r="O37" s="41" t="str">
        <f t="shared" si="5"/>
        <v/>
      </c>
      <c r="P37" s="118"/>
      <c r="Q37" s="118"/>
      <c r="R37" s="118"/>
      <c r="S37" s="118"/>
    </row>
    <row r="38" spans="2:19" ht="19.899999999999999" customHeight="1" x14ac:dyDescent="0.2">
      <c r="B38" s="69" t="str">
        <f>$E$6&amp;"27"</f>
        <v>27</v>
      </c>
      <c r="C38" s="117" t="str">
        <f>IFERROR(VLOOKUP(B38,MasterList!A:B,2,FALSE),"")</f>
        <v/>
      </c>
      <c r="D38" s="117"/>
      <c r="E38" s="117"/>
      <c r="F38" s="117"/>
      <c r="G38" s="65"/>
      <c r="H38" s="66"/>
      <c r="I38" s="66"/>
      <c r="J38" s="66"/>
      <c r="K38" s="66"/>
      <c r="L38" s="66"/>
      <c r="M38" s="2" t="str">
        <f t="shared" si="4"/>
        <v>Yes</v>
      </c>
      <c r="N38" s="67"/>
      <c r="O38" s="41" t="str">
        <f t="shared" si="5"/>
        <v/>
      </c>
      <c r="P38" s="118"/>
      <c r="Q38" s="118"/>
      <c r="R38" s="118"/>
      <c r="S38" s="118"/>
    </row>
    <row r="39" spans="2:19" ht="19.899999999999999" customHeight="1" x14ac:dyDescent="0.2">
      <c r="B39" s="69" t="str">
        <f>$E$6&amp;"28"</f>
        <v>28</v>
      </c>
      <c r="C39" s="117" t="str">
        <f>IFERROR(VLOOKUP(B39,MasterList!A:B,2,FALSE),"")</f>
        <v/>
      </c>
      <c r="D39" s="117"/>
      <c r="E39" s="117"/>
      <c r="F39" s="117"/>
      <c r="G39" s="65"/>
      <c r="H39" s="66"/>
      <c r="I39" s="66"/>
      <c r="J39" s="66"/>
      <c r="K39" s="66"/>
      <c r="L39" s="66"/>
      <c r="M39" s="2" t="str">
        <f t="shared" si="4"/>
        <v>Yes</v>
      </c>
      <c r="N39" s="67"/>
      <c r="O39" s="41" t="str">
        <f t="shared" si="5"/>
        <v/>
      </c>
      <c r="P39" s="118"/>
      <c r="Q39" s="118"/>
      <c r="R39" s="118"/>
      <c r="S39" s="118"/>
    </row>
    <row r="40" spans="2:19" ht="19.899999999999999" customHeight="1" x14ac:dyDescent="0.2">
      <c r="B40" s="69" t="str">
        <f>$E$6&amp;"29"</f>
        <v>29</v>
      </c>
      <c r="C40" s="117" t="str">
        <f>IFERROR(VLOOKUP(B40,MasterList!A:B,2,FALSE),"")</f>
        <v/>
      </c>
      <c r="D40" s="117"/>
      <c r="E40" s="117"/>
      <c r="F40" s="117"/>
      <c r="G40" s="65"/>
      <c r="H40" s="66"/>
      <c r="I40" s="66"/>
      <c r="J40" s="66"/>
      <c r="K40" s="66"/>
      <c r="L40" s="66"/>
      <c r="M40" s="2" t="str">
        <f t="shared" si="4"/>
        <v>Yes</v>
      </c>
      <c r="N40" s="67"/>
      <c r="O40" s="41" t="str">
        <f t="shared" si="5"/>
        <v/>
      </c>
      <c r="P40" s="118"/>
      <c r="Q40" s="118"/>
      <c r="R40" s="118"/>
      <c r="S40" s="118"/>
    </row>
    <row r="41" spans="2:19" ht="19.899999999999999" customHeight="1" x14ac:dyDescent="0.2">
      <c r="B41" s="69" t="str">
        <f>$E$6&amp;"30"</f>
        <v>30</v>
      </c>
      <c r="C41" s="117" t="str">
        <f>IFERROR(VLOOKUP(B41,MasterList!A:B,2,FALSE),"")</f>
        <v/>
      </c>
      <c r="D41" s="117"/>
      <c r="E41" s="117"/>
      <c r="F41" s="117"/>
      <c r="G41" s="65"/>
      <c r="H41" s="66"/>
      <c r="I41" s="66"/>
      <c r="J41" s="66"/>
      <c r="K41" s="66"/>
      <c r="L41" s="66"/>
      <c r="M41" s="2" t="str">
        <f t="shared" si="4"/>
        <v>Yes</v>
      </c>
      <c r="N41" s="67"/>
      <c r="O41" s="41" t="str">
        <f t="shared" si="5"/>
        <v/>
      </c>
      <c r="P41" s="118"/>
      <c r="Q41" s="118"/>
      <c r="R41" s="118"/>
      <c r="S41" s="118"/>
    </row>
    <row r="42" spans="2:19" ht="19.899999999999999" customHeight="1" x14ac:dyDescent="0.2">
      <c r="B42" s="69" t="str">
        <f>$E$6&amp;"31"</f>
        <v>31</v>
      </c>
      <c r="C42" s="117" t="str">
        <f>IFERROR(VLOOKUP(B42,MasterList!A:B,2,FALSE),"")</f>
        <v/>
      </c>
      <c r="D42" s="117"/>
      <c r="E42" s="117"/>
      <c r="F42" s="117"/>
      <c r="G42" s="65"/>
      <c r="H42" s="66"/>
      <c r="I42" s="66"/>
      <c r="J42" s="66"/>
      <c r="K42" s="66"/>
      <c r="L42" s="66"/>
      <c r="M42" s="2" t="str">
        <f t="shared" si="4"/>
        <v>Yes</v>
      </c>
      <c r="N42" s="67"/>
      <c r="O42" s="41" t="str">
        <f t="shared" si="5"/>
        <v/>
      </c>
      <c r="P42" s="118"/>
      <c r="Q42" s="118"/>
      <c r="R42" s="118"/>
      <c r="S42" s="118"/>
    </row>
    <row r="43" spans="2:19" ht="19.899999999999999" customHeight="1" x14ac:dyDescent="0.2">
      <c r="B43" s="69" t="str">
        <f>$E$6&amp;"32"</f>
        <v>32</v>
      </c>
      <c r="C43" s="117" t="str">
        <f>IFERROR(VLOOKUP(B43,MasterList!A:B,2,FALSE),"")</f>
        <v/>
      </c>
      <c r="D43" s="117"/>
      <c r="E43" s="117"/>
      <c r="F43" s="117"/>
      <c r="G43" s="65"/>
      <c r="H43" s="66"/>
      <c r="I43" s="66"/>
      <c r="J43" s="66"/>
      <c r="K43" s="66"/>
      <c r="L43" s="66"/>
      <c r="M43" s="2" t="str">
        <f t="shared" si="4"/>
        <v>Yes</v>
      </c>
      <c r="N43" s="67"/>
      <c r="O43" s="41" t="str">
        <f t="shared" si="5"/>
        <v/>
      </c>
      <c r="P43" s="118"/>
      <c r="Q43" s="118"/>
      <c r="R43" s="118"/>
      <c r="S43" s="118"/>
    </row>
    <row r="44" spans="2:19" ht="19.899999999999999" customHeight="1" x14ac:dyDescent="0.2">
      <c r="B44" s="69" t="str">
        <f>$E$6&amp;"33"</f>
        <v>33</v>
      </c>
      <c r="C44" s="117" t="str">
        <f>IFERROR(VLOOKUP(B44,MasterList!A:B,2,FALSE),"")</f>
        <v/>
      </c>
      <c r="D44" s="117"/>
      <c r="E44" s="117"/>
      <c r="F44" s="117"/>
      <c r="G44" s="65"/>
      <c r="H44" s="66"/>
      <c r="I44" s="66"/>
      <c r="J44" s="66"/>
      <c r="K44" s="66"/>
      <c r="L44" s="66"/>
      <c r="M44" s="2" t="str">
        <f t="shared" si="4"/>
        <v>Yes</v>
      </c>
      <c r="N44" s="67"/>
      <c r="O44" s="41" t="str">
        <f t="shared" si="5"/>
        <v/>
      </c>
      <c r="P44" s="118"/>
      <c r="Q44" s="118"/>
      <c r="R44" s="118"/>
      <c r="S44" s="118"/>
    </row>
    <row r="45" spans="2:19" ht="19.899999999999999" customHeight="1" x14ac:dyDescent="0.2">
      <c r="B45" s="69" t="str">
        <f>$E$6&amp;"34"</f>
        <v>34</v>
      </c>
      <c r="C45" s="117" t="str">
        <f>IFERROR(VLOOKUP(B45,MasterList!A:B,2,FALSE),"")</f>
        <v/>
      </c>
      <c r="D45" s="117"/>
      <c r="E45" s="117"/>
      <c r="F45" s="117"/>
      <c r="G45" s="65"/>
      <c r="H45" s="66"/>
      <c r="I45" s="66"/>
      <c r="J45" s="66"/>
      <c r="K45" s="66"/>
      <c r="L45" s="66"/>
      <c r="M45" s="2" t="str">
        <f t="shared" si="4"/>
        <v>Yes</v>
      </c>
      <c r="N45" s="67"/>
      <c r="O45" s="41" t="str">
        <f t="shared" si="5"/>
        <v/>
      </c>
      <c r="P45" s="118"/>
      <c r="Q45" s="118"/>
      <c r="R45" s="118"/>
      <c r="S45" s="118"/>
    </row>
    <row r="46" spans="2:19" ht="19.899999999999999" customHeight="1" x14ac:dyDescent="0.2">
      <c r="B46" s="69" t="str">
        <f>$E$6&amp;"35"</f>
        <v>35</v>
      </c>
      <c r="C46" s="117" t="str">
        <f>IFERROR(VLOOKUP(B46,MasterList!A:B,2,FALSE),"")</f>
        <v/>
      </c>
      <c r="D46" s="117"/>
      <c r="E46" s="117"/>
      <c r="F46" s="117"/>
      <c r="G46" s="65"/>
      <c r="H46" s="66"/>
      <c r="I46" s="66"/>
      <c r="J46" s="66"/>
      <c r="K46" s="66"/>
      <c r="L46" s="66"/>
      <c r="M46" s="2" t="str">
        <f t="shared" si="4"/>
        <v>Yes</v>
      </c>
      <c r="N46" s="67"/>
      <c r="O46" s="41" t="str">
        <f t="shared" si="5"/>
        <v/>
      </c>
      <c r="P46" s="118"/>
      <c r="Q46" s="118"/>
      <c r="R46" s="118"/>
      <c r="S46" s="118"/>
    </row>
    <row r="47" spans="2:19" ht="19.899999999999999" customHeight="1" x14ac:dyDescent="0.2">
      <c r="B47" s="69" t="str">
        <f>$E$6&amp;"36"</f>
        <v>36</v>
      </c>
      <c r="C47" s="117" t="str">
        <f>IFERROR(VLOOKUP(B47,MasterList!A:B,2,FALSE),"")</f>
        <v/>
      </c>
      <c r="D47" s="117"/>
      <c r="E47" s="117"/>
      <c r="F47" s="117"/>
      <c r="G47" s="65"/>
      <c r="H47" s="66"/>
      <c r="I47" s="66"/>
      <c r="J47" s="66"/>
      <c r="K47" s="66"/>
      <c r="L47" s="66"/>
      <c r="M47" s="2" t="str">
        <f t="shared" si="4"/>
        <v>Yes</v>
      </c>
      <c r="N47" s="67"/>
      <c r="O47" s="41" t="str">
        <f t="shared" si="5"/>
        <v/>
      </c>
      <c r="P47" s="118"/>
      <c r="Q47" s="118"/>
      <c r="R47" s="118"/>
      <c r="S47" s="118"/>
    </row>
    <row r="48" spans="2:19" ht="19.899999999999999" customHeight="1" x14ac:dyDescent="0.2">
      <c r="B48" s="69" t="str">
        <f>$E$6&amp;"37"</f>
        <v>37</v>
      </c>
      <c r="C48" s="117" t="str">
        <f>IFERROR(VLOOKUP(B48,MasterList!A:B,2,FALSE),"")</f>
        <v/>
      </c>
      <c r="D48" s="117"/>
      <c r="E48" s="117"/>
      <c r="F48" s="117"/>
      <c r="G48" s="65"/>
      <c r="H48" s="66"/>
      <c r="I48" s="66"/>
      <c r="J48" s="66"/>
      <c r="K48" s="66"/>
      <c r="L48" s="66"/>
      <c r="M48" s="2" t="str">
        <f t="shared" si="4"/>
        <v>Yes</v>
      </c>
      <c r="N48" s="67"/>
      <c r="O48" s="41" t="str">
        <f t="shared" si="5"/>
        <v/>
      </c>
      <c r="P48" s="118"/>
      <c r="Q48" s="118"/>
      <c r="R48" s="118"/>
      <c r="S48" s="118"/>
    </row>
    <row r="49" spans="2:19" ht="19.899999999999999" customHeight="1" x14ac:dyDescent="0.2">
      <c r="B49" s="69" t="str">
        <f>$E$6&amp;"38"</f>
        <v>38</v>
      </c>
      <c r="C49" s="117" t="str">
        <f>IFERROR(VLOOKUP(B49,MasterList!A:B,2,FALSE),"")</f>
        <v/>
      </c>
      <c r="D49" s="117"/>
      <c r="E49" s="117"/>
      <c r="F49" s="117"/>
      <c r="G49" s="65"/>
      <c r="H49" s="66"/>
      <c r="I49" s="66"/>
      <c r="J49" s="66"/>
      <c r="K49" s="66"/>
      <c r="L49" s="66"/>
      <c r="M49" s="2" t="str">
        <f t="shared" si="4"/>
        <v>Yes</v>
      </c>
      <c r="N49" s="67"/>
      <c r="O49" s="41" t="str">
        <f t="shared" si="5"/>
        <v/>
      </c>
      <c r="P49" s="118"/>
      <c r="Q49" s="118"/>
      <c r="R49" s="118"/>
      <c r="S49" s="118"/>
    </row>
    <row r="50" spans="2:19" ht="19.899999999999999" customHeight="1" x14ac:dyDescent="0.2">
      <c r="B50" s="69" t="str">
        <f>$E$6&amp;"39"</f>
        <v>39</v>
      </c>
      <c r="C50" s="117" t="str">
        <f>IFERROR(VLOOKUP(B50,MasterList!A:B,2,FALSE),"")</f>
        <v/>
      </c>
      <c r="D50" s="117"/>
      <c r="E50" s="117"/>
      <c r="F50" s="117"/>
      <c r="G50" s="65"/>
      <c r="H50" s="66"/>
      <c r="I50" s="66"/>
      <c r="J50" s="66"/>
      <c r="K50" s="66"/>
      <c r="L50" s="66"/>
      <c r="M50" s="2" t="str">
        <f t="shared" si="4"/>
        <v>Yes</v>
      </c>
      <c r="N50" s="67"/>
      <c r="O50" s="41" t="str">
        <f t="shared" si="5"/>
        <v/>
      </c>
      <c r="P50" s="118"/>
      <c r="Q50" s="118"/>
      <c r="R50" s="118"/>
      <c r="S50" s="118"/>
    </row>
    <row r="51" spans="2:19" ht="19.899999999999999" customHeight="1" x14ac:dyDescent="0.2">
      <c r="B51" s="69" t="str">
        <f>$E$6&amp;"40"</f>
        <v>40</v>
      </c>
      <c r="C51" s="117" t="str">
        <f>IFERROR(VLOOKUP(B51,MasterList!A:B,2,FALSE),"")</f>
        <v/>
      </c>
      <c r="D51" s="117"/>
      <c r="E51" s="117"/>
      <c r="F51" s="117"/>
      <c r="G51" s="65"/>
      <c r="H51" s="66"/>
      <c r="I51" s="66"/>
      <c r="J51" s="66"/>
      <c r="K51" s="66"/>
      <c r="L51" s="66"/>
      <c r="M51" s="2" t="str">
        <f t="shared" si="4"/>
        <v>Yes</v>
      </c>
      <c r="N51" s="67"/>
      <c r="O51" s="41" t="str">
        <f t="shared" si="5"/>
        <v/>
      </c>
      <c r="P51" s="118"/>
      <c r="Q51" s="118"/>
      <c r="R51" s="118"/>
      <c r="S51" s="118"/>
    </row>
    <row r="52" spans="2:19" ht="19.899999999999999" customHeight="1" x14ac:dyDescent="0.2">
      <c r="B52" s="69" t="str">
        <f>$E$6&amp;"41"</f>
        <v>41</v>
      </c>
      <c r="C52" s="117" t="str">
        <f>IFERROR(VLOOKUP(B52,MasterList!A:B,2,FALSE),"")</f>
        <v/>
      </c>
      <c r="D52" s="117"/>
      <c r="E52" s="117"/>
      <c r="F52" s="117"/>
      <c r="G52" s="65"/>
      <c r="H52" s="66"/>
      <c r="I52" s="66"/>
      <c r="J52" s="66"/>
      <c r="K52" s="66"/>
      <c r="L52" s="66"/>
      <c r="M52" s="2" t="str">
        <f t="shared" si="4"/>
        <v>Yes</v>
      </c>
      <c r="N52" s="67"/>
      <c r="O52" s="41" t="str">
        <f t="shared" si="5"/>
        <v/>
      </c>
      <c r="P52" s="118"/>
      <c r="Q52" s="118"/>
      <c r="R52" s="118"/>
      <c r="S52" s="118"/>
    </row>
    <row r="53" spans="2:19" ht="19.899999999999999" customHeight="1" x14ac:dyDescent="0.2">
      <c r="B53" s="69" t="str">
        <f>$E$6&amp;"42"</f>
        <v>42</v>
      </c>
      <c r="C53" s="117" t="str">
        <f>IFERROR(VLOOKUP(B53,MasterList!A:B,2,FALSE),"")</f>
        <v/>
      </c>
      <c r="D53" s="117"/>
      <c r="E53" s="117"/>
      <c r="F53" s="117"/>
      <c r="G53" s="65"/>
      <c r="H53" s="66"/>
      <c r="I53" s="66"/>
      <c r="J53" s="66"/>
      <c r="K53" s="66"/>
      <c r="L53" s="66"/>
      <c r="M53" s="2" t="str">
        <f t="shared" si="4"/>
        <v>Yes</v>
      </c>
      <c r="N53" s="67"/>
      <c r="O53" s="41" t="str">
        <f t="shared" si="5"/>
        <v/>
      </c>
      <c r="P53" s="118"/>
      <c r="Q53" s="118"/>
      <c r="R53" s="118"/>
      <c r="S53" s="118"/>
    </row>
    <row r="54" spans="2:19" ht="19.899999999999999" customHeight="1" x14ac:dyDescent="0.2">
      <c r="B54" s="69" t="str">
        <f>$E$6&amp;"43"</f>
        <v>43</v>
      </c>
      <c r="C54" s="117" t="str">
        <f>IFERROR(VLOOKUP(B54,MasterList!A:B,2,FALSE),"")</f>
        <v/>
      </c>
      <c r="D54" s="117"/>
      <c r="E54" s="117"/>
      <c r="F54" s="117"/>
      <c r="G54" s="65"/>
      <c r="H54" s="66"/>
      <c r="I54" s="66"/>
      <c r="J54" s="66"/>
      <c r="K54" s="66"/>
      <c r="L54" s="66"/>
      <c r="M54" s="2" t="str">
        <f t="shared" si="4"/>
        <v>Yes</v>
      </c>
      <c r="N54" s="67"/>
      <c r="O54" s="41" t="str">
        <f t="shared" si="5"/>
        <v/>
      </c>
      <c r="P54" s="118"/>
      <c r="Q54" s="118"/>
      <c r="R54" s="118"/>
      <c r="S54" s="118"/>
    </row>
    <row r="55" spans="2:19" ht="19.899999999999999" customHeight="1" x14ac:dyDescent="0.2">
      <c r="B55" s="69" t="str">
        <f>$E$6&amp;"44"</f>
        <v>44</v>
      </c>
      <c r="C55" s="117" t="str">
        <f>IFERROR(VLOOKUP(B55,MasterList!A:B,2,FALSE),"")</f>
        <v/>
      </c>
      <c r="D55" s="117"/>
      <c r="E55" s="117"/>
      <c r="F55" s="117"/>
      <c r="G55" s="65"/>
      <c r="H55" s="66"/>
      <c r="I55" s="66"/>
      <c r="J55" s="66"/>
      <c r="K55" s="66"/>
      <c r="L55" s="66"/>
      <c r="M55" s="2" t="str">
        <f t="shared" si="4"/>
        <v>Yes</v>
      </c>
      <c r="N55" s="67"/>
      <c r="O55" s="41" t="str">
        <f t="shared" si="5"/>
        <v/>
      </c>
      <c r="P55" s="118"/>
      <c r="Q55" s="118"/>
      <c r="R55" s="118"/>
      <c r="S55" s="118"/>
    </row>
    <row r="56" spans="2:19" ht="19.899999999999999" customHeight="1" x14ac:dyDescent="0.2">
      <c r="B56" s="69" t="str">
        <f>$E$6&amp;"45"</f>
        <v>45</v>
      </c>
      <c r="C56" s="117" t="str">
        <f>IFERROR(VLOOKUP(B56,MasterList!A:B,2,FALSE),"")</f>
        <v/>
      </c>
      <c r="D56" s="117"/>
      <c r="E56" s="117"/>
      <c r="F56" s="117"/>
      <c r="G56" s="65"/>
      <c r="H56" s="66"/>
      <c r="I56" s="66"/>
      <c r="J56" s="66"/>
      <c r="K56" s="66"/>
      <c r="L56" s="66"/>
      <c r="M56" s="2" t="str">
        <f t="shared" si="4"/>
        <v>Yes</v>
      </c>
      <c r="N56" s="67"/>
      <c r="O56" s="41" t="str">
        <f t="shared" si="5"/>
        <v/>
      </c>
      <c r="P56" s="118"/>
      <c r="Q56" s="118"/>
      <c r="R56" s="118"/>
      <c r="S56" s="118"/>
    </row>
    <row r="57" spans="2:19" ht="19.899999999999999" customHeight="1" x14ac:dyDescent="0.2">
      <c r="B57" s="69" t="str">
        <f>$E$6&amp;"46"</f>
        <v>46</v>
      </c>
      <c r="C57" s="117" t="str">
        <f>IFERROR(VLOOKUP(B57,MasterList!A:B,2,FALSE),"")</f>
        <v/>
      </c>
      <c r="D57" s="117"/>
      <c r="E57" s="117"/>
      <c r="F57" s="117"/>
      <c r="G57" s="65"/>
      <c r="H57" s="66"/>
      <c r="I57" s="66"/>
      <c r="J57" s="66"/>
      <c r="K57" s="66"/>
      <c r="L57" s="66"/>
      <c r="M57" s="2" t="str">
        <f t="shared" si="4"/>
        <v>Yes</v>
      </c>
      <c r="N57" s="67"/>
      <c r="O57" s="41" t="str">
        <f t="shared" si="5"/>
        <v/>
      </c>
      <c r="P57" s="118"/>
      <c r="Q57" s="118"/>
      <c r="R57" s="118"/>
      <c r="S57" s="118"/>
    </row>
    <row r="58" spans="2:19" ht="19.899999999999999" customHeight="1" x14ac:dyDescent="0.2">
      <c r="B58" s="69" t="str">
        <f>$E$6&amp;"47"</f>
        <v>47</v>
      </c>
      <c r="C58" s="117" t="str">
        <f>IFERROR(VLOOKUP(B58,MasterList!A:B,2,FALSE),"")</f>
        <v/>
      </c>
      <c r="D58" s="117"/>
      <c r="E58" s="117"/>
      <c r="F58" s="117"/>
      <c r="G58" s="65"/>
      <c r="H58" s="66"/>
      <c r="I58" s="66"/>
      <c r="J58" s="66"/>
      <c r="K58" s="66"/>
      <c r="L58" s="66"/>
      <c r="M58" s="2" t="str">
        <f t="shared" si="4"/>
        <v>Yes</v>
      </c>
      <c r="N58" s="67"/>
      <c r="O58" s="41" t="str">
        <f t="shared" si="5"/>
        <v/>
      </c>
      <c r="P58" s="118"/>
      <c r="Q58" s="118"/>
      <c r="R58" s="118"/>
      <c r="S58" s="118"/>
    </row>
    <row r="59" spans="2:19" ht="19.899999999999999" customHeight="1" x14ac:dyDescent="0.2">
      <c r="B59" s="69" t="str">
        <f>$E$6&amp;"48"</f>
        <v>48</v>
      </c>
      <c r="C59" s="117" t="str">
        <f>IFERROR(VLOOKUP(B59,MasterList!A:B,2,FALSE),"")</f>
        <v/>
      </c>
      <c r="D59" s="117"/>
      <c r="E59" s="117"/>
      <c r="F59" s="117"/>
      <c r="G59" s="65"/>
      <c r="H59" s="66"/>
      <c r="I59" s="66"/>
      <c r="J59" s="66"/>
      <c r="K59" s="66"/>
      <c r="L59" s="66"/>
      <c r="M59" s="2" t="str">
        <f t="shared" si="4"/>
        <v>Yes</v>
      </c>
      <c r="N59" s="67"/>
      <c r="O59" s="41" t="str">
        <f t="shared" si="5"/>
        <v/>
      </c>
      <c r="P59" s="118"/>
      <c r="Q59" s="118"/>
      <c r="R59" s="118"/>
      <c r="S59" s="118"/>
    </row>
    <row r="60" spans="2:19" ht="19.899999999999999" customHeight="1" x14ac:dyDescent="0.2">
      <c r="B60" s="69" t="str">
        <f>$E$6&amp;"49"</f>
        <v>49</v>
      </c>
      <c r="C60" s="117" t="str">
        <f>IFERROR(VLOOKUP(B60,MasterList!A:B,2,FALSE),"")</f>
        <v/>
      </c>
      <c r="D60" s="117"/>
      <c r="E60" s="117"/>
      <c r="F60" s="117"/>
      <c r="G60" s="65"/>
      <c r="H60" s="66"/>
      <c r="I60" s="66"/>
      <c r="J60" s="66"/>
      <c r="K60" s="66"/>
      <c r="L60" s="66"/>
      <c r="M60" s="2" t="str">
        <f t="shared" si="4"/>
        <v>Yes</v>
      </c>
      <c r="N60" s="67"/>
      <c r="O60" s="41" t="str">
        <f t="shared" si="5"/>
        <v/>
      </c>
      <c r="P60" s="118"/>
      <c r="Q60" s="118"/>
      <c r="R60" s="118"/>
      <c r="S60" s="118"/>
    </row>
    <row r="61" spans="2:19" ht="19.899999999999999" customHeight="1" x14ac:dyDescent="0.2">
      <c r="B61" s="69" t="str">
        <f>$E$6&amp;"50"</f>
        <v>50</v>
      </c>
      <c r="C61" s="117" t="str">
        <f>IFERROR(VLOOKUP(B61,MasterList!A:B,2,FALSE),"")</f>
        <v/>
      </c>
      <c r="D61" s="117"/>
      <c r="E61" s="117"/>
      <c r="F61" s="117"/>
      <c r="G61" s="65"/>
      <c r="H61" s="66"/>
      <c r="I61" s="66"/>
      <c r="J61" s="66"/>
      <c r="K61" s="66"/>
      <c r="L61" s="66"/>
      <c r="M61" s="2" t="str">
        <f t="shared" si="4"/>
        <v>Yes</v>
      </c>
      <c r="N61" s="67"/>
      <c r="O61" s="41" t="str">
        <f t="shared" si="5"/>
        <v/>
      </c>
      <c r="P61" s="118"/>
      <c r="Q61" s="118"/>
      <c r="R61" s="118"/>
      <c r="S61" s="118"/>
    </row>
    <row r="62" spans="2:19" ht="19.899999999999999" customHeight="1" x14ac:dyDescent="0.2">
      <c r="B62" s="69" t="str">
        <f>$E$6&amp;"51"</f>
        <v>51</v>
      </c>
      <c r="C62" s="117" t="str">
        <f>IFERROR(VLOOKUP(B62,MasterList!A:B,2,FALSE),"")</f>
        <v/>
      </c>
      <c r="D62" s="117"/>
      <c r="E62" s="117"/>
      <c r="F62" s="117"/>
      <c r="G62" s="65"/>
      <c r="H62" s="66"/>
      <c r="I62" s="66"/>
      <c r="J62" s="66"/>
      <c r="K62" s="66"/>
      <c r="L62" s="66"/>
      <c r="M62" s="2" t="str">
        <f t="shared" si="4"/>
        <v>Yes</v>
      </c>
      <c r="N62" s="67"/>
      <c r="O62" s="41" t="str">
        <f t="shared" si="5"/>
        <v/>
      </c>
      <c r="P62" s="118"/>
      <c r="Q62" s="118"/>
      <c r="R62" s="118"/>
      <c r="S62" s="118"/>
    </row>
    <row r="63" spans="2:19" ht="19.899999999999999" customHeight="1" x14ac:dyDescent="0.2">
      <c r="B63" s="69" t="str">
        <f>$E$6&amp;"52"</f>
        <v>52</v>
      </c>
      <c r="C63" s="117" t="str">
        <f>IFERROR(VLOOKUP(B63,MasterList!A:B,2,FALSE),"")</f>
        <v/>
      </c>
      <c r="D63" s="117"/>
      <c r="E63" s="117"/>
      <c r="F63" s="117"/>
      <c r="G63" s="65"/>
      <c r="H63" s="66"/>
      <c r="I63" s="66"/>
      <c r="J63" s="66"/>
      <c r="K63" s="66"/>
      <c r="L63" s="66"/>
      <c r="M63" s="2" t="str">
        <f t="shared" ref="M63:M73" si="6">IF(SUM(H63:L63)=G63, "Yes", "No")</f>
        <v>Yes</v>
      </c>
      <c r="N63" s="67"/>
      <c r="O63" s="41" t="str">
        <f t="shared" ref="O63:O73" si="7">IF(OR(ISBLANK(N63),ISBLANK(N63),N63=0),"",G63/N63)</f>
        <v/>
      </c>
      <c r="P63" s="118"/>
      <c r="Q63" s="118"/>
      <c r="R63" s="118"/>
      <c r="S63" s="118"/>
    </row>
    <row r="64" spans="2:19" ht="19.899999999999999" customHeight="1" x14ac:dyDescent="0.2">
      <c r="B64" s="69" t="str">
        <f>$E$6&amp;"53"</f>
        <v>53</v>
      </c>
      <c r="C64" s="117" t="str">
        <f>IFERROR(VLOOKUP(B64,MasterList!A:B,2,FALSE),"")</f>
        <v/>
      </c>
      <c r="D64" s="117"/>
      <c r="E64" s="117"/>
      <c r="F64" s="117"/>
      <c r="G64" s="65"/>
      <c r="H64" s="66"/>
      <c r="I64" s="66"/>
      <c r="J64" s="66"/>
      <c r="K64" s="66"/>
      <c r="L64" s="66"/>
      <c r="M64" s="2" t="str">
        <f t="shared" si="6"/>
        <v>Yes</v>
      </c>
      <c r="N64" s="67"/>
      <c r="O64" s="41" t="str">
        <f t="shared" si="7"/>
        <v/>
      </c>
      <c r="P64" s="118"/>
      <c r="Q64" s="118"/>
      <c r="R64" s="118"/>
      <c r="S64" s="118"/>
    </row>
    <row r="65" spans="2:19" ht="19.899999999999999" customHeight="1" x14ac:dyDescent="0.2">
      <c r="B65" s="69" t="str">
        <f>$E$6&amp;"54"</f>
        <v>54</v>
      </c>
      <c r="C65" s="117" t="str">
        <f>IFERROR(VLOOKUP(B65,MasterList!A:B,2,FALSE),"")</f>
        <v/>
      </c>
      <c r="D65" s="117"/>
      <c r="E65" s="117"/>
      <c r="F65" s="117"/>
      <c r="G65" s="65"/>
      <c r="H65" s="66"/>
      <c r="I65" s="66"/>
      <c r="J65" s="66"/>
      <c r="K65" s="66"/>
      <c r="L65" s="66"/>
      <c r="M65" s="2" t="str">
        <f t="shared" si="6"/>
        <v>Yes</v>
      </c>
      <c r="N65" s="67"/>
      <c r="O65" s="41" t="str">
        <f t="shared" si="7"/>
        <v/>
      </c>
      <c r="P65" s="118"/>
      <c r="Q65" s="118"/>
      <c r="R65" s="118"/>
      <c r="S65" s="118"/>
    </row>
    <row r="66" spans="2:19" ht="19.899999999999999" customHeight="1" x14ac:dyDescent="0.2">
      <c r="B66" s="69" t="str">
        <f>$E$6&amp;"55"</f>
        <v>55</v>
      </c>
      <c r="C66" s="117" t="str">
        <f>IFERROR(VLOOKUP(B66,MasterList!A:B,2,FALSE),"")</f>
        <v/>
      </c>
      <c r="D66" s="117"/>
      <c r="E66" s="117"/>
      <c r="F66" s="117"/>
      <c r="G66" s="65"/>
      <c r="H66" s="66"/>
      <c r="I66" s="66"/>
      <c r="J66" s="66"/>
      <c r="K66" s="66"/>
      <c r="L66" s="66"/>
      <c r="M66" s="2" t="str">
        <f t="shared" si="6"/>
        <v>Yes</v>
      </c>
      <c r="N66" s="67"/>
      <c r="O66" s="41" t="str">
        <f t="shared" si="7"/>
        <v/>
      </c>
      <c r="P66" s="118"/>
      <c r="Q66" s="118"/>
      <c r="R66" s="118"/>
      <c r="S66" s="118"/>
    </row>
    <row r="67" spans="2:19" ht="19.899999999999999" customHeight="1" x14ac:dyDescent="0.2">
      <c r="B67" s="69" t="str">
        <f>$E$6&amp;"56"</f>
        <v>56</v>
      </c>
      <c r="C67" s="117" t="str">
        <f>IFERROR(VLOOKUP(B67,MasterList!A:B,2,FALSE),"")</f>
        <v/>
      </c>
      <c r="D67" s="117"/>
      <c r="E67" s="117"/>
      <c r="F67" s="117"/>
      <c r="G67" s="65"/>
      <c r="H67" s="66"/>
      <c r="I67" s="66"/>
      <c r="J67" s="66"/>
      <c r="K67" s="66"/>
      <c r="L67" s="66"/>
      <c r="M67" s="2" t="str">
        <f t="shared" si="6"/>
        <v>Yes</v>
      </c>
      <c r="N67" s="67"/>
      <c r="O67" s="41" t="str">
        <f t="shared" si="7"/>
        <v/>
      </c>
      <c r="P67" s="118"/>
      <c r="Q67" s="118"/>
      <c r="R67" s="118"/>
      <c r="S67" s="118"/>
    </row>
    <row r="68" spans="2:19" ht="19.899999999999999" customHeight="1" x14ac:dyDescent="0.2">
      <c r="B68" s="69" t="str">
        <f>$E$6&amp;"57"</f>
        <v>57</v>
      </c>
      <c r="C68" s="117" t="str">
        <f>IFERROR(VLOOKUP(B68,MasterList!A:B,2,FALSE),"")</f>
        <v/>
      </c>
      <c r="D68" s="117"/>
      <c r="E68" s="117"/>
      <c r="F68" s="117"/>
      <c r="G68" s="65"/>
      <c r="H68" s="66"/>
      <c r="I68" s="66"/>
      <c r="J68" s="66"/>
      <c r="K68" s="66"/>
      <c r="L68" s="66"/>
      <c r="M68" s="2" t="str">
        <f t="shared" si="6"/>
        <v>Yes</v>
      </c>
      <c r="N68" s="67"/>
      <c r="O68" s="41" t="str">
        <f t="shared" si="7"/>
        <v/>
      </c>
      <c r="P68" s="118"/>
      <c r="Q68" s="118"/>
      <c r="R68" s="118"/>
      <c r="S68" s="118"/>
    </row>
    <row r="69" spans="2:19" ht="19.899999999999999" customHeight="1" x14ac:dyDescent="0.2">
      <c r="B69" s="69" t="str">
        <f>$E$6&amp;"58"</f>
        <v>58</v>
      </c>
      <c r="C69" s="117" t="str">
        <f>IFERROR(VLOOKUP(B69,MasterList!A:B,2,FALSE),"")</f>
        <v/>
      </c>
      <c r="D69" s="117"/>
      <c r="E69" s="117"/>
      <c r="F69" s="117"/>
      <c r="G69" s="65"/>
      <c r="H69" s="66"/>
      <c r="I69" s="66"/>
      <c r="J69" s="66"/>
      <c r="K69" s="66"/>
      <c r="L69" s="66"/>
      <c r="M69" s="2" t="str">
        <f t="shared" si="6"/>
        <v>Yes</v>
      </c>
      <c r="N69" s="67"/>
      <c r="O69" s="41" t="str">
        <f t="shared" si="7"/>
        <v/>
      </c>
      <c r="P69" s="118"/>
      <c r="Q69" s="118"/>
      <c r="R69" s="118"/>
      <c r="S69" s="118"/>
    </row>
    <row r="70" spans="2:19" ht="19.899999999999999" customHeight="1" x14ac:dyDescent="0.2">
      <c r="B70" s="69" t="str">
        <f>$E$6&amp;"59"</f>
        <v>59</v>
      </c>
      <c r="C70" s="117" t="str">
        <f>IFERROR(VLOOKUP(B70,MasterList!A:B,2,FALSE),"")</f>
        <v/>
      </c>
      <c r="D70" s="117"/>
      <c r="E70" s="117"/>
      <c r="F70" s="117"/>
      <c r="G70" s="65"/>
      <c r="H70" s="66"/>
      <c r="I70" s="66"/>
      <c r="J70" s="66"/>
      <c r="K70" s="66"/>
      <c r="L70" s="66"/>
      <c r="M70" s="2" t="str">
        <f t="shared" si="6"/>
        <v>Yes</v>
      </c>
      <c r="N70" s="67"/>
      <c r="O70" s="41" t="str">
        <f t="shared" si="7"/>
        <v/>
      </c>
      <c r="P70" s="118"/>
      <c r="Q70" s="118"/>
      <c r="R70" s="118"/>
      <c r="S70" s="118"/>
    </row>
    <row r="71" spans="2:19" ht="19.899999999999999" customHeight="1" x14ac:dyDescent="0.2">
      <c r="B71" s="69" t="str">
        <f>$E$6&amp;"60"</f>
        <v>60</v>
      </c>
      <c r="C71" s="117" t="str">
        <f>IFERROR(VLOOKUP(B71,MasterList!A:B,2,FALSE),"")</f>
        <v/>
      </c>
      <c r="D71" s="117"/>
      <c r="E71" s="117"/>
      <c r="F71" s="117"/>
      <c r="G71" s="65"/>
      <c r="H71" s="66"/>
      <c r="I71" s="66"/>
      <c r="J71" s="66"/>
      <c r="K71" s="66"/>
      <c r="L71" s="66"/>
      <c r="M71" s="2" t="str">
        <f t="shared" si="6"/>
        <v>Yes</v>
      </c>
      <c r="N71" s="67"/>
      <c r="O71" s="41" t="str">
        <f t="shared" si="7"/>
        <v/>
      </c>
      <c r="P71" s="118"/>
      <c r="Q71" s="118"/>
      <c r="R71" s="118"/>
      <c r="S71" s="118"/>
    </row>
    <row r="72" spans="2:19" ht="19.899999999999999" customHeight="1" x14ac:dyDescent="0.2">
      <c r="B72" s="69" t="str">
        <f>$E$6&amp;"61"</f>
        <v>61</v>
      </c>
      <c r="C72" s="117" t="str">
        <f>IFERROR(VLOOKUP(B72,MasterList!A:B,2,FALSE),"")</f>
        <v/>
      </c>
      <c r="D72" s="117"/>
      <c r="E72" s="117"/>
      <c r="F72" s="117"/>
      <c r="G72" s="65"/>
      <c r="H72" s="66"/>
      <c r="I72" s="66"/>
      <c r="J72" s="66"/>
      <c r="K72" s="66"/>
      <c r="L72" s="66"/>
      <c r="M72" s="2" t="str">
        <f t="shared" si="6"/>
        <v>Yes</v>
      </c>
      <c r="N72" s="67"/>
      <c r="O72" s="41" t="str">
        <f t="shared" si="7"/>
        <v/>
      </c>
      <c r="P72" s="118"/>
      <c r="Q72" s="118"/>
      <c r="R72" s="118"/>
      <c r="S72" s="118"/>
    </row>
    <row r="73" spans="2:19" ht="19.899999999999999" customHeight="1" x14ac:dyDescent="0.2">
      <c r="B73" s="69" t="str">
        <f>$E$6&amp;"62"</f>
        <v>62</v>
      </c>
      <c r="C73" s="117" t="str">
        <f>IFERROR(VLOOKUP(B73,MasterList!A:B,2,FALSE),"")</f>
        <v/>
      </c>
      <c r="D73" s="117"/>
      <c r="E73" s="117"/>
      <c r="F73" s="117"/>
      <c r="G73" s="65"/>
      <c r="H73" s="66"/>
      <c r="I73" s="66"/>
      <c r="J73" s="66"/>
      <c r="K73" s="66"/>
      <c r="L73" s="66"/>
      <c r="M73" s="2" t="str">
        <f t="shared" si="6"/>
        <v>Yes</v>
      </c>
      <c r="N73" s="67"/>
      <c r="O73" s="41" t="str">
        <f t="shared" si="7"/>
        <v/>
      </c>
      <c r="P73" s="118"/>
      <c r="Q73" s="118"/>
      <c r="R73" s="118"/>
      <c r="S73" s="118"/>
    </row>
    <row r="74" spans="2:19" ht="19.899999999999999" customHeight="1" x14ac:dyDescent="0.2">
      <c r="B74" s="69" t="str">
        <f>$E$6&amp;"63"</f>
        <v>63</v>
      </c>
      <c r="C74" s="117" t="str">
        <f>IFERROR(VLOOKUP(B74,MasterList!A:B,2,FALSE),"")</f>
        <v/>
      </c>
      <c r="D74" s="117"/>
      <c r="E74" s="117"/>
      <c r="F74" s="117"/>
      <c r="G74" s="65"/>
      <c r="H74" s="66"/>
      <c r="I74" s="66"/>
      <c r="J74" s="66"/>
      <c r="K74" s="66"/>
      <c r="L74" s="66"/>
      <c r="M74" s="2" t="str">
        <f t="shared" ref="M74" si="8">IF(SUM(H74:L74)=G74, "Yes", "No")</f>
        <v>Yes</v>
      </c>
      <c r="N74" s="67"/>
      <c r="O74" s="41" t="str">
        <f t="shared" ref="O74" si="9">IF(OR(ISBLANK(N74),ISBLANK(N74),N74=0),"",G74/N74)</f>
        <v/>
      </c>
      <c r="P74" s="118"/>
      <c r="Q74" s="118"/>
      <c r="R74" s="118"/>
      <c r="S74" s="118"/>
    </row>
    <row r="75" spans="2:19" x14ac:dyDescent="0.2">
      <c r="B75" s="64"/>
    </row>
    <row r="76" spans="2:19" x14ac:dyDescent="0.2">
      <c r="B76" s="64"/>
    </row>
    <row r="77" spans="2:19" x14ac:dyDescent="0.2">
      <c r="B77" s="64"/>
    </row>
    <row r="78" spans="2:19" x14ac:dyDescent="0.2">
      <c r="B78" s="64"/>
    </row>
    <row r="79" spans="2:19" x14ac:dyDescent="0.2">
      <c r="B79" s="64"/>
    </row>
    <row r="80" spans="2:19" x14ac:dyDescent="0.2">
      <c r="B80" s="64"/>
    </row>
  </sheetData>
  <sheetProtection algorithmName="SHA-512" hashValue="66LikwsViBHeUQiB2hodUmGTsvJhgdUNAvcgX8X7MM6dXjXfecH9N/ryYOx5oAm9qOjf0mELSWYygNfxz8EzoA==" saltValue="2IKGB9piPfq7eifI/hcXwQ==" spinCount="100000" sheet="1" formatCells="0" formatColumns="0" formatRows="0"/>
  <mergeCells count="152">
    <mergeCell ref="P18:S18"/>
    <mergeCell ref="P10:S10"/>
    <mergeCell ref="P11:S11"/>
    <mergeCell ref="P12:S12"/>
    <mergeCell ref="P13:S13"/>
    <mergeCell ref="P29:S29"/>
    <mergeCell ref="P30:S30"/>
    <mergeCell ref="P31:S31"/>
    <mergeCell ref="P24:S24"/>
    <mergeCell ref="P25:S25"/>
    <mergeCell ref="P26:S26"/>
    <mergeCell ref="P27:S27"/>
    <mergeCell ref="P28:S28"/>
    <mergeCell ref="P19:S19"/>
    <mergeCell ref="P20:S20"/>
    <mergeCell ref="P21:S21"/>
    <mergeCell ref="P22:S22"/>
    <mergeCell ref="P23:S23"/>
    <mergeCell ref="C2:J2"/>
    <mergeCell ref="M8:M9"/>
    <mergeCell ref="N8:N9"/>
    <mergeCell ref="O8:O9"/>
    <mergeCell ref="P8:S9"/>
    <mergeCell ref="P14:S14"/>
    <mergeCell ref="P15:S15"/>
    <mergeCell ref="P16:S16"/>
    <mergeCell ref="P17:S17"/>
    <mergeCell ref="H5:I5"/>
    <mergeCell ref="N5:O5"/>
    <mergeCell ref="N6:O6"/>
    <mergeCell ref="C26:F26"/>
    <mergeCell ref="C27:F27"/>
    <mergeCell ref="C28:F28"/>
    <mergeCell ref="C29:F29"/>
    <mergeCell ref="C12:F12"/>
    <mergeCell ref="C13:F13"/>
    <mergeCell ref="C14:F14"/>
    <mergeCell ref="C15:F15"/>
    <mergeCell ref="C16:F16"/>
    <mergeCell ref="C24:F24"/>
    <mergeCell ref="C17:F17"/>
    <mergeCell ref="C18:F18"/>
    <mergeCell ref="C19:F19"/>
    <mergeCell ref="C20:F20"/>
    <mergeCell ref="C21:F21"/>
    <mergeCell ref="C22:F22"/>
    <mergeCell ref="C23:F23"/>
    <mergeCell ref="C32:F32"/>
    <mergeCell ref="P32:S32"/>
    <mergeCell ref="P33:S33"/>
    <mergeCell ref="P34:S34"/>
    <mergeCell ref="P35:S35"/>
    <mergeCell ref="E6:G6"/>
    <mergeCell ref="E4:G4"/>
    <mergeCell ref="E5:G5"/>
    <mergeCell ref="C30:F30"/>
    <mergeCell ref="H8:L8"/>
    <mergeCell ref="C8:F9"/>
    <mergeCell ref="C4:D4"/>
    <mergeCell ref="C5:D5"/>
    <mergeCell ref="C6:D6"/>
    <mergeCell ref="G8:G9"/>
    <mergeCell ref="J4:L4"/>
    <mergeCell ref="J5:L5"/>
    <mergeCell ref="H6:I6"/>
    <mergeCell ref="J6:L6"/>
    <mergeCell ref="C31:F31"/>
    <mergeCell ref="C10:F10"/>
    <mergeCell ref="C11:F11"/>
    <mergeCell ref="C25:F25"/>
    <mergeCell ref="H4:I4"/>
    <mergeCell ref="C36:F36"/>
    <mergeCell ref="P36:S36"/>
    <mergeCell ref="C37:F37"/>
    <mergeCell ref="P37:S37"/>
    <mergeCell ref="C38:F38"/>
    <mergeCell ref="P38:S38"/>
    <mergeCell ref="C33:F33"/>
    <mergeCell ref="C34:F34"/>
    <mergeCell ref="C35:F35"/>
    <mergeCell ref="C42:F42"/>
    <mergeCell ref="P42:S42"/>
    <mergeCell ref="C43:F43"/>
    <mergeCell ref="P43:S43"/>
    <mergeCell ref="C44:F44"/>
    <mergeCell ref="P44:S44"/>
    <mergeCell ref="C39:F39"/>
    <mergeCell ref="P39:S39"/>
    <mergeCell ref="C40:F40"/>
    <mergeCell ref="P40:S40"/>
    <mergeCell ref="C41:F41"/>
    <mergeCell ref="P41:S41"/>
    <mergeCell ref="C48:F48"/>
    <mergeCell ref="P48:S48"/>
    <mergeCell ref="C49:F49"/>
    <mergeCell ref="P49:S49"/>
    <mergeCell ref="C50:F50"/>
    <mergeCell ref="P50:S50"/>
    <mergeCell ref="C45:F45"/>
    <mergeCell ref="P45:S45"/>
    <mergeCell ref="C46:F46"/>
    <mergeCell ref="P46:S46"/>
    <mergeCell ref="C47:F47"/>
    <mergeCell ref="P47:S47"/>
    <mergeCell ref="C54:F54"/>
    <mergeCell ref="P54:S54"/>
    <mergeCell ref="C55:F55"/>
    <mergeCell ref="P55:S55"/>
    <mergeCell ref="C56:F56"/>
    <mergeCell ref="P56:S56"/>
    <mergeCell ref="C51:F51"/>
    <mergeCell ref="P51:S51"/>
    <mergeCell ref="C52:F52"/>
    <mergeCell ref="P52:S52"/>
    <mergeCell ref="C53:F53"/>
    <mergeCell ref="P53:S53"/>
    <mergeCell ref="C60:F60"/>
    <mergeCell ref="P60:S60"/>
    <mergeCell ref="C61:F61"/>
    <mergeCell ref="P61:S61"/>
    <mergeCell ref="C62:F62"/>
    <mergeCell ref="P62:S62"/>
    <mergeCell ref="C57:F57"/>
    <mergeCell ref="P57:S57"/>
    <mergeCell ref="C58:F58"/>
    <mergeCell ref="P58:S58"/>
    <mergeCell ref="C59:F59"/>
    <mergeCell ref="P59:S59"/>
    <mergeCell ref="C66:F66"/>
    <mergeCell ref="P66:S66"/>
    <mergeCell ref="C67:F67"/>
    <mergeCell ref="P67:S67"/>
    <mergeCell ref="C68:F68"/>
    <mergeCell ref="P68:S68"/>
    <mergeCell ref="C63:F63"/>
    <mergeCell ref="P63:S63"/>
    <mergeCell ref="C64:F64"/>
    <mergeCell ref="P64:S64"/>
    <mergeCell ref="C65:F65"/>
    <mergeCell ref="P65:S65"/>
    <mergeCell ref="C74:F74"/>
    <mergeCell ref="P74:S74"/>
    <mergeCell ref="C72:F72"/>
    <mergeCell ref="P72:S72"/>
    <mergeCell ref="C73:F73"/>
    <mergeCell ref="P73:S73"/>
    <mergeCell ref="C69:F69"/>
    <mergeCell ref="P69:S69"/>
    <mergeCell ref="C70:F70"/>
    <mergeCell ref="P70:S70"/>
    <mergeCell ref="C71:F71"/>
    <mergeCell ref="P71:S71"/>
  </mergeCells>
  <phoneticPr fontId="39" type="noConversion"/>
  <conditionalFormatting sqref="M10:M74">
    <cfRule type="containsText" dxfId="10" priority="1" operator="containsText" text="Yes">
      <formula>NOT(ISERROR(SEARCH("Yes",M10)))</formula>
    </cfRule>
    <cfRule type="containsText" dxfId="9" priority="2" operator="containsText" text="No">
      <formula>NOT(ISERROR(SEARCH("No",M10)))</formula>
    </cfRule>
  </conditionalFormatting>
  <dataValidations count="1">
    <dataValidation type="whole" operator="greaterThanOrEqual" allowBlank="1" showInputMessage="1" showErrorMessage="1" errorTitle="Data Type Error" error="Please enter a whole number that is greater than or equal to zero." sqref="G12:L74 N12:N74" xr:uid="{9E4A1BFE-C73E-4C16-ADC9-35FFBAF7F54A}">
      <formula1>0</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Options!$A$2:$A$24</xm:f>
          </x14:formula1>
          <xm:sqref>E6:G6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2:U68"/>
  <sheetViews>
    <sheetView zoomScale="80" zoomScaleNormal="80" workbookViewId="0"/>
  </sheetViews>
  <sheetFormatPr defaultColWidth="9.140625" defaultRowHeight="12.75" x14ac:dyDescent="0.2"/>
  <cols>
    <col min="1" max="1" width="3.140625" style="56" customWidth="1"/>
    <col min="2" max="5" width="16.7109375" style="56" customWidth="1"/>
    <col min="6" max="6" width="12.42578125" style="56" customWidth="1"/>
    <col min="7" max="11" width="12.7109375" style="56" customWidth="1"/>
    <col min="12" max="12" width="16.5703125" style="56" customWidth="1"/>
    <col min="13" max="13" width="22.42578125" style="56" customWidth="1"/>
    <col min="14" max="14" width="12.7109375" style="56" customWidth="1"/>
    <col min="15" max="15" width="23.5703125" style="56" customWidth="1"/>
    <col min="16" max="18" width="12.7109375" style="56" customWidth="1"/>
    <col min="19" max="19" width="27" style="56" customWidth="1"/>
    <col min="20" max="20" width="20" style="56" customWidth="1"/>
    <col min="21" max="21" width="64.28515625" style="56" customWidth="1"/>
    <col min="22" max="16384" width="9.140625" style="56"/>
  </cols>
  <sheetData>
    <row r="2" spans="2:21" ht="36.75" customHeight="1" x14ac:dyDescent="0.2">
      <c r="B2" s="168" t="s">
        <v>49</v>
      </c>
      <c r="C2" s="169"/>
      <c r="D2" s="170" t="str">
        <f>'FA4'!J6</f>
        <v>Q3 2024 to 2025: 01 October to 31 December 2024</v>
      </c>
      <c r="E2" s="171"/>
      <c r="F2" s="171"/>
      <c r="G2" s="172"/>
      <c r="J2" s="70"/>
      <c r="K2" s="70"/>
    </row>
    <row r="4" spans="2:21" ht="44.25" customHeight="1" x14ac:dyDescent="0.2">
      <c r="B4" s="173" t="s">
        <v>65</v>
      </c>
      <c r="C4" s="174"/>
      <c r="D4" s="174"/>
      <c r="E4" s="175"/>
      <c r="F4" s="181" t="s">
        <v>66</v>
      </c>
      <c r="G4" s="181"/>
      <c r="H4" s="182"/>
      <c r="I4" s="182"/>
      <c r="J4" s="182"/>
      <c r="K4" s="182"/>
      <c r="L4" s="182"/>
      <c r="M4" s="182"/>
      <c r="N4" s="182"/>
      <c r="O4" s="182"/>
      <c r="P4" s="182"/>
      <c r="Q4" s="182"/>
      <c r="R4" s="182"/>
      <c r="S4" s="182"/>
      <c r="T4" s="177" t="s">
        <v>67</v>
      </c>
      <c r="U4" s="179" t="s">
        <v>68</v>
      </c>
    </row>
    <row r="5" spans="2:21" ht="103.5" customHeight="1" x14ac:dyDescent="0.2">
      <c r="B5" s="134"/>
      <c r="C5" s="158"/>
      <c r="D5" s="158"/>
      <c r="E5" s="176"/>
      <c r="F5" s="75" t="s">
        <v>15</v>
      </c>
      <c r="G5" s="75" t="s">
        <v>16</v>
      </c>
      <c r="H5" s="75" t="s">
        <v>17</v>
      </c>
      <c r="I5" s="75" t="s">
        <v>18</v>
      </c>
      <c r="J5" s="75" t="s">
        <v>19</v>
      </c>
      <c r="K5" s="75" t="s">
        <v>20</v>
      </c>
      <c r="L5" s="75" t="s">
        <v>21</v>
      </c>
      <c r="M5" s="76" t="s">
        <v>22</v>
      </c>
      <c r="N5" s="75" t="s">
        <v>23</v>
      </c>
      <c r="O5" s="76" t="s">
        <v>981</v>
      </c>
      <c r="P5" s="75" t="s">
        <v>24</v>
      </c>
      <c r="Q5" s="75" t="s">
        <v>25</v>
      </c>
      <c r="R5" s="75" t="s">
        <v>26</v>
      </c>
      <c r="S5" s="77" t="s">
        <v>27</v>
      </c>
      <c r="T5" s="178"/>
      <c r="U5" s="180"/>
    </row>
    <row r="6" spans="2:21" ht="19.899999999999999" customHeight="1" x14ac:dyDescent="0.2">
      <c r="B6" s="166" t="str">
        <f>IF(ISBLANK('FA4'!C12),"",'FA4'!C12)</f>
        <v/>
      </c>
      <c r="C6" s="166"/>
      <c r="D6" s="166"/>
      <c r="E6" s="167"/>
      <c r="F6" s="71"/>
      <c r="G6" s="71"/>
      <c r="H6" s="71"/>
      <c r="I6" s="71"/>
      <c r="J6" s="66"/>
      <c r="K6" s="66"/>
      <c r="L6" s="66"/>
      <c r="M6" s="66"/>
      <c r="N6" s="66"/>
      <c r="O6" s="66"/>
      <c r="P6" s="66"/>
      <c r="Q6" s="66"/>
      <c r="R6" s="66"/>
      <c r="S6" s="66"/>
      <c r="T6" s="66"/>
      <c r="U6" s="72"/>
    </row>
    <row r="7" spans="2:21" ht="19.899999999999999" customHeight="1" x14ac:dyDescent="0.2">
      <c r="B7" s="166" t="str">
        <f>IF(ISBLANK('FA4'!C13),"",'FA4'!C13)</f>
        <v/>
      </c>
      <c r="C7" s="166"/>
      <c r="D7" s="166"/>
      <c r="E7" s="167"/>
      <c r="F7" s="66"/>
      <c r="G7" s="66"/>
      <c r="H7" s="66"/>
      <c r="I7" s="66"/>
      <c r="J7" s="66"/>
      <c r="K7" s="66"/>
      <c r="L7" s="66"/>
      <c r="M7" s="66"/>
      <c r="N7" s="66"/>
      <c r="O7" s="66"/>
      <c r="P7" s="66"/>
      <c r="Q7" s="66"/>
      <c r="R7" s="66"/>
      <c r="S7" s="66"/>
      <c r="T7" s="66"/>
      <c r="U7" s="72"/>
    </row>
    <row r="8" spans="2:21" ht="19.899999999999999" customHeight="1" x14ac:dyDescent="0.2">
      <c r="B8" s="166" t="str">
        <f>IF(ISBLANK('FA4'!C14),"",'FA4'!C14)</f>
        <v/>
      </c>
      <c r="C8" s="166"/>
      <c r="D8" s="166"/>
      <c r="E8" s="167"/>
      <c r="F8" s="66"/>
      <c r="G8" s="66"/>
      <c r="H8" s="66"/>
      <c r="I8" s="66"/>
      <c r="J8" s="66"/>
      <c r="K8" s="66"/>
      <c r="L8" s="66"/>
      <c r="M8" s="66"/>
      <c r="N8" s="66"/>
      <c r="O8" s="66"/>
      <c r="P8" s="66"/>
      <c r="Q8" s="66"/>
      <c r="R8" s="66"/>
      <c r="S8" s="66"/>
      <c r="T8" s="66"/>
      <c r="U8" s="72"/>
    </row>
    <row r="9" spans="2:21" ht="19.899999999999999" customHeight="1" x14ac:dyDescent="0.2">
      <c r="B9" s="166" t="str">
        <f>IF(ISBLANK('FA4'!C15),"",'FA4'!C15)</f>
        <v/>
      </c>
      <c r="C9" s="166"/>
      <c r="D9" s="166"/>
      <c r="E9" s="167"/>
      <c r="F9" s="66"/>
      <c r="G9" s="66"/>
      <c r="H9" s="66"/>
      <c r="I9" s="66"/>
      <c r="J9" s="66"/>
      <c r="K9" s="66"/>
      <c r="L9" s="66"/>
      <c r="M9" s="66"/>
      <c r="N9" s="66"/>
      <c r="O9" s="66"/>
      <c r="P9" s="66"/>
      <c r="Q9" s="66"/>
      <c r="R9" s="66"/>
      <c r="S9" s="66"/>
      <c r="T9" s="66"/>
      <c r="U9" s="72"/>
    </row>
    <row r="10" spans="2:21" ht="19.899999999999999" customHeight="1" x14ac:dyDescent="0.2">
      <c r="B10" s="166" t="str">
        <f>IF(ISBLANK('FA4'!C16),"",'FA4'!C16)</f>
        <v/>
      </c>
      <c r="C10" s="166"/>
      <c r="D10" s="166"/>
      <c r="E10" s="167"/>
      <c r="F10" s="66"/>
      <c r="G10" s="66"/>
      <c r="H10" s="66"/>
      <c r="I10" s="66"/>
      <c r="J10" s="66"/>
      <c r="K10" s="66"/>
      <c r="L10" s="66"/>
      <c r="M10" s="66"/>
      <c r="N10" s="66"/>
      <c r="O10" s="66"/>
      <c r="P10" s="66"/>
      <c r="Q10" s="66"/>
      <c r="R10" s="66"/>
      <c r="S10" s="66"/>
      <c r="T10" s="66"/>
      <c r="U10" s="72"/>
    </row>
    <row r="11" spans="2:21" ht="19.899999999999999" customHeight="1" x14ac:dyDescent="0.2">
      <c r="B11" s="166" t="str">
        <f>IF(ISBLANK('FA4'!C17),"",'FA4'!C17)</f>
        <v/>
      </c>
      <c r="C11" s="166"/>
      <c r="D11" s="166"/>
      <c r="E11" s="167"/>
      <c r="F11" s="66"/>
      <c r="G11" s="66"/>
      <c r="H11" s="66"/>
      <c r="I11" s="66"/>
      <c r="J11" s="66"/>
      <c r="K11" s="66"/>
      <c r="L11" s="66"/>
      <c r="M11" s="66"/>
      <c r="N11" s="66"/>
      <c r="O11" s="66"/>
      <c r="P11" s="66"/>
      <c r="Q11" s="66"/>
      <c r="R11" s="66"/>
      <c r="S11" s="66"/>
      <c r="T11" s="66"/>
      <c r="U11" s="72"/>
    </row>
    <row r="12" spans="2:21" ht="19.899999999999999" customHeight="1" x14ac:dyDescent="0.2">
      <c r="B12" s="166" t="str">
        <f>IF(ISBLANK('FA4'!C18),"",'FA4'!C18)</f>
        <v/>
      </c>
      <c r="C12" s="166"/>
      <c r="D12" s="166"/>
      <c r="E12" s="167"/>
      <c r="F12" s="66"/>
      <c r="G12" s="66"/>
      <c r="H12" s="66"/>
      <c r="I12" s="66"/>
      <c r="J12" s="66"/>
      <c r="K12" s="66"/>
      <c r="L12" s="66"/>
      <c r="M12" s="66"/>
      <c r="N12" s="66"/>
      <c r="O12" s="66"/>
      <c r="P12" s="66"/>
      <c r="Q12" s="66"/>
      <c r="R12" s="66"/>
      <c r="S12" s="66"/>
      <c r="T12" s="66"/>
      <c r="U12" s="72"/>
    </row>
    <row r="13" spans="2:21" ht="19.899999999999999" customHeight="1" x14ac:dyDescent="0.2">
      <c r="B13" s="166" t="str">
        <f>IF(ISBLANK('FA4'!C19),"",'FA4'!C19)</f>
        <v/>
      </c>
      <c r="C13" s="166"/>
      <c r="D13" s="166"/>
      <c r="E13" s="167"/>
      <c r="F13" s="66"/>
      <c r="G13" s="66"/>
      <c r="H13" s="66"/>
      <c r="I13" s="66"/>
      <c r="J13" s="66"/>
      <c r="K13" s="66"/>
      <c r="L13" s="66"/>
      <c r="M13" s="66"/>
      <c r="N13" s="66"/>
      <c r="O13" s="66"/>
      <c r="P13" s="66"/>
      <c r="Q13" s="66"/>
      <c r="R13" s="66"/>
      <c r="S13" s="66"/>
      <c r="T13" s="66"/>
      <c r="U13" s="72"/>
    </row>
    <row r="14" spans="2:21" ht="19.899999999999999" customHeight="1" x14ac:dyDescent="0.2">
      <c r="B14" s="166" t="str">
        <f>IF(ISBLANK('FA4'!C20),"",'FA4'!C20)</f>
        <v/>
      </c>
      <c r="C14" s="166"/>
      <c r="D14" s="166"/>
      <c r="E14" s="167"/>
      <c r="F14" s="66"/>
      <c r="G14" s="66"/>
      <c r="H14" s="66"/>
      <c r="I14" s="66"/>
      <c r="J14" s="66"/>
      <c r="K14" s="66"/>
      <c r="L14" s="66"/>
      <c r="M14" s="66"/>
      <c r="N14" s="66"/>
      <c r="O14" s="66"/>
      <c r="P14" s="66"/>
      <c r="Q14" s="66"/>
      <c r="R14" s="66"/>
      <c r="S14" s="66"/>
      <c r="T14" s="66"/>
      <c r="U14" s="72"/>
    </row>
    <row r="15" spans="2:21" ht="19.899999999999999" customHeight="1" x14ac:dyDescent="0.2">
      <c r="B15" s="166" t="str">
        <f>IF(ISBLANK('FA4'!C21),"",'FA4'!C21)</f>
        <v/>
      </c>
      <c r="C15" s="166"/>
      <c r="D15" s="166"/>
      <c r="E15" s="167"/>
      <c r="F15" s="66"/>
      <c r="G15" s="66"/>
      <c r="H15" s="66"/>
      <c r="I15" s="66"/>
      <c r="J15" s="66"/>
      <c r="K15" s="66"/>
      <c r="L15" s="66"/>
      <c r="M15" s="66"/>
      <c r="N15" s="66"/>
      <c r="O15" s="66"/>
      <c r="P15" s="66"/>
      <c r="Q15" s="66"/>
      <c r="R15" s="66"/>
      <c r="S15" s="66"/>
      <c r="T15" s="66"/>
      <c r="U15" s="72"/>
    </row>
    <row r="16" spans="2:21" ht="19.899999999999999" customHeight="1" x14ac:dyDescent="0.2">
      <c r="B16" s="166" t="str">
        <f>IF(ISBLANK('FA4'!C22),"",'FA4'!C22)</f>
        <v/>
      </c>
      <c r="C16" s="166"/>
      <c r="D16" s="166"/>
      <c r="E16" s="167"/>
      <c r="F16" s="66"/>
      <c r="G16" s="66"/>
      <c r="H16" s="66"/>
      <c r="I16" s="66"/>
      <c r="J16" s="66"/>
      <c r="K16" s="66"/>
      <c r="L16" s="66"/>
      <c r="M16" s="66"/>
      <c r="N16" s="66"/>
      <c r="O16" s="66"/>
      <c r="P16" s="66"/>
      <c r="Q16" s="66"/>
      <c r="R16" s="66"/>
      <c r="S16" s="66"/>
      <c r="T16" s="66"/>
      <c r="U16" s="72"/>
    </row>
    <row r="17" spans="2:21" ht="19.899999999999999" customHeight="1" x14ac:dyDescent="0.2">
      <c r="B17" s="166" t="str">
        <f>IF(ISBLANK('FA4'!C23),"",'FA4'!C23)</f>
        <v/>
      </c>
      <c r="C17" s="166"/>
      <c r="D17" s="166"/>
      <c r="E17" s="167"/>
      <c r="F17" s="66"/>
      <c r="G17" s="66"/>
      <c r="H17" s="66"/>
      <c r="I17" s="66"/>
      <c r="J17" s="66"/>
      <c r="K17" s="66"/>
      <c r="L17" s="66"/>
      <c r="M17" s="66"/>
      <c r="N17" s="66"/>
      <c r="O17" s="66"/>
      <c r="P17" s="66"/>
      <c r="Q17" s="66"/>
      <c r="R17" s="66"/>
      <c r="S17" s="66"/>
      <c r="T17" s="66"/>
      <c r="U17" s="72"/>
    </row>
    <row r="18" spans="2:21" ht="19.899999999999999" customHeight="1" x14ac:dyDescent="0.2">
      <c r="B18" s="166" t="str">
        <f>IF(ISBLANK('FA4'!C24),"",'FA4'!C24)</f>
        <v/>
      </c>
      <c r="C18" s="166"/>
      <c r="D18" s="166"/>
      <c r="E18" s="167"/>
      <c r="F18" s="66"/>
      <c r="G18" s="66"/>
      <c r="H18" s="66"/>
      <c r="I18" s="66"/>
      <c r="J18" s="66"/>
      <c r="K18" s="66"/>
      <c r="L18" s="66"/>
      <c r="M18" s="66"/>
      <c r="N18" s="66"/>
      <c r="O18" s="66"/>
      <c r="P18" s="66"/>
      <c r="Q18" s="66"/>
      <c r="R18" s="66"/>
      <c r="S18" s="66"/>
      <c r="T18" s="66"/>
      <c r="U18" s="72"/>
    </row>
    <row r="19" spans="2:21" ht="19.899999999999999" customHeight="1" x14ac:dyDescent="0.2">
      <c r="B19" s="166" t="str">
        <f>IF(ISBLANK('FA4'!C25),"",'FA4'!C25)</f>
        <v/>
      </c>
      <c r="C19" s="166"/>
      <c r="D19" s="166"/>
      <c r="E19" s="167"/>
      <c r="F19" s="66"/>
      <c r="G19" s="66"/>
      <c r="H19" s="66"/>
      <c r="I19" s="66"/>
      <c r="J19" s="66"/>
      <c r="K19" s="66"/>
      <c r="L19" s="66"/>
      <c r="M19" s="66"/>
      <c r="N19" s="66"/>
      <c r="O19" s="66"/>
      <c r="P19" s="66"/>
      <c r="Q19" s="66"/>
      <c r="R19" s="66"/>
      <c r="S19" s="66"/>
      <c r="T19" s="66"/>
      <c r="U19" s="72"/>
    </row>
    <row r="20" spans="2:21" ht="19.899999999999999" customHeight="1" x14ac:dyDescent="0.2">
      <c r="B20" s="166" t="str">
        <f>IF(ISBLANK('FA4'!C26),"",'FA4'!C26)</f>
        <v/>
      </c>
      <c r="C20" s="166"/>
      <c r="D20" s="166"/>
      <c r="E20" s="167"/>
      <c r="F20" s="66"/>
      <c r="G20" s="66"/>
      <c r="H20" s="66"/>
      <c r="I20" s="66"/>
      <c r="J20" s="66"/>
      <c r="K20" s="66"/>
      <c r="L20" s="66"/>
      <c r="M20" s="66"/>
      <c r="N20" s="66"/>
      <c r="O20" s="66"/>
      <c r="P20" s="66"/>
      <c r="Q20" s="66"/>
      <c r="R20" s="66"/>
      <c r="S20" s="66"/>
      <c r="T20" s="66"/>
      <c r="U20" s="72"/>
    </row>
    <row r="21" spans="2:21" ht="19.899999999999999" customHeight="1" x14ac:dyDescent="0.2">
      <c r="B21" s="166" t="str">
        <f>IF(ISBLANK('FA4'!C27),"",'FA4'!C27)</f>
        <v/>
      </c>
      <c r="C21" s="166"/>
      <c r="D21" s="166"/>
      <c r="E21" s="167"/>
      <c r="F21" s="66"/>
      <c r="G21" s="66"/>
      <c r="H21" s="66"/>
      <c r="I21" s="66"/>
      <c r="J21" s="66"/>
      <c r="K21" s="66"/>
      <c r="L21" s="66"/>
      <c r="M21" s="66"/>
      <c r="N21" s="66"/>
      <c r="O21" s="66"/>
      <c r="P21" s="66"/>
      <c r="Q21" s="66"/>
      <c r="R21" s="66"/>
      <c r="S21" s="66"/>
      <c r="T21" s="66"/>
      <c r="U21" s="72"/>
    </row>
    <row r="22" spans="2:21" ht="19.899999999999999" customHeight="1" x14ac:dyDescent="0.2">
      <c r="B22" s="166" t="str">
        <f>IF(ISBLANK('FA4'!C28),"",'FA4'!C28)</f>
        <v/>
      </c>
      <c r="C22" s="166"/>
      <c r="D22" s="166"/>
      <c r="E22" s="167"/>
      <c r="F22" s="66"/>
      <c r="G22" s="66"/>
      <c r="H22" s="66"/>
      <c r="I22" s="66"/>
      <c r="J22" s="66"/>
      <c r="K22" s="66"/>
      <c r="L22" s="66"/>
      <c r="M22" s="66"/>
      <c r="N22" s="66"/>
      <c r="O22" s="66"/>
      <c r="P22" s="66"/>
      <c r="Q22" s="66"/>
      <c r="R22" s="66"/>
      <c r="S22" s="66"/>
      <c r="T22" s="66"/>
      <c r="U22" s="72"/>
    </row>
    <row r="23" spans="2:21" ht="19.899999999999999" customHeight="1" x14ac:dyDescent="0.2">
      <c r="B23" s="166" t="str">
        <f>IF(ISBLANK('FA4'!C29),"",'FA4'!C29)</f>
        <v/>
      </c>
      <c r="C23" s="166"/>
      <c r="D23" s="166"/>
      <c r="E23" s="167"/>
      <c r="F23" s="66"/>
      <c r="G23" s="66"/>
      <c r="H23" s="66"/>
      <c r="I23" s="66"/>
      <c r="J23" s="66"/>
      <c r="K23" s="66"/>
      <c r="L23" s="66"/>
      <c r="M23" s="66"/>
      <c r="N23" s="66"/>
      <c r="O23" s="66"/>
      <c r="P23" s="66"/>
      <c r="Q23" s="66"/>
      <c r="R23" s="66"/>
      <c r="S23" s="66"/>
      <c r="T23" s="66"/>
      <c r="U23" s="72"/>
    </row>
    <row r="24" spans="2:21" ht="19.899999999999999" customHeight="1" x14ac:dyDescent="0.2">
      <c r="B24" s="166" t="str">
        <f>IF(ISBLANK('FA4'!C30),"",'FA4'!C30)</f>
        <v/>
      </c>
      <c r="C24" s="166"/>
      <c r="D24" s="166"/>
      <c r="E24" s="167"/>
      <c r="F24" s="66"/>
      <c r="G24" s="66"/>
      <c r="H24" s="66"/>
      <c r="I24" s="66"/>
      <c r="J24" s="66"/>
      <c r="K24" s="66"/>
      <c r="L24" s="66"/>
      <c r="M24" s="66"/>
      <c r="N24" s="66"/>
      <c r="O24" s="66"/>
      <c r="P24" s="66"/>
      <c r="Q24" s="66"/>
      <c r="R24" s="66"/>
      <c r="S24" s="66"/>
      <c r="T24" s="66"/>
      <c r="U24" s="72"/>
    </row>
    <row r="25" spans="2:21" ht="19.899999999999999" customHeight="1" x14ac:dyDescent="0.2">
      <c r="B25" s="166" t="str">
        <f>IF(ISBLANK('FA4'!C31),"",'FA4'!C31)</f>
        <v/>
      </c>
      <c r="C25" s="166"/>
      <c r="D25" s="166"/>
      <c r="E25" s="167"/>
      <c r="F25" s="66"/>
      <c r="G25" s="66"/>
      <c r="H25" s="66"/>
      <c r="I25" s="66"/>
      <c r="J25" s="66"/>
      <c r="K25" s="66"/>
      <c r="L25" s="66"/>
      <c r="M25" s="66"/>
      <c r="N25" s="66"/>
      <c r="O25" s="66"/>
      <c r="P25" s="66"/>
      <c r="Q25" s="66"/>
      <c r="R25" s="66"/>
      <c r="S25" s="66"/>
      <c r="T25" s="66"/>
      <c r="U25" s="72"/>
    </row>
    <row r="26" spans="2:21" ht="19.899999999999999" customHeight="1" x14ac:dyDescent="0.2">
      <c r="B26" s="166" t="str">
        <f>IF(ISBLANK('FA4'!C32),"",'FA4'!C32)</f>
        <v/>
      </c>
      <c r="C26" s="166"/>
      <c r="D26" s="166"/>
      <c r="E26" s="167"/>
      <c r="F26" s="66"/>
      <c r="G26" s="66"/>
      <c r="H26" s="66"/>
      <c r="I26" s="66"/>
      <c r="J26" s="66"/>
      <c r="K26" s="66"/>
      <c r="L26" s="66"/>
      <c r="M26" s="66"/>
      <c r="N26" s="66"/>
      <c r="O26" s="66"/>
      <c r="P26" s="66"/>
      <c r="Q26" s="66"/>
      <c r="R26" s="66"/>
      <c r="S26" s="66"/>
      <c r="T26" s="66"/>
      <c r="U26" s="72"/>
    </row>
    <row r="27" spans="2:21" ht="19.899999999999999" customHeight="1" x14ac:dyDescent="0.2">
      <c r="B27" s="166" t="str">
        <f>IF(ISBLANK('FA4'!C33),"",'FA4'!C33)</f>
        <v/>
      </c>
      <c r="C27" s="166"/>
      <c r="D27" s="166"/>
      <c r="E27" s="167"/>
      <c r="F27" s="66"/>
      <c r="G27" s="66"/>
      <c r="H27" s="66"/>
      <c r="I27" s="66"/>
      <c r="J27" s="66"/>
      <c r="K27" s="66"/>
      <c r="L27" s="66"/>
      <c r="M27" s="66"/>
      <c r="N27" s="66"/>
      <c r="O27" s="66"/>
      <c r="P27" s="66"/>
      <c r="Q27" s="66"/>
      <c r="R27" s="66"/>
      <c r="S27" s="66"/>
      <c r="T27" s="66"/>
      <c r="U27" s="72"/>
    </row>
    <row r="28" spans="2:21" ht="19.899999999999999" customHeight="1" x14ac:dyDescent="0.2">
      <c r="B28" s="166" t="str">
        <f>IF(ISBLANK('FA4'!C34),"",'FA4'!C34)</f>
        <v/>
      </c>
      <c r="C28" s="166"/>
      <c r="D28" s="166"/>
      <c r="E28" s="167"/>
      <c r="F28" s="66"/>
      <c r="G28" s="66"/>
      <c r="H28" s="66"/>
      <c r="I28" s="66"/>
      <c r="J28" s="66"/>
      <c r="K28" s="66"/>
      <c r="L28" s="66"/>
      <c r="M28" s="66"/>
      <c r="N28" s="66"/>
      <c r="O28" s="66"/>
      <c r="P28" s="66"/>
      <c r="Q28" s="66"/>
      <c r="R28" s="66"/>
      <c r="S28" s="66"/>
      <c r="T28" s="66"/>
      <c r="U28" s="72"/>
    </row>
    <row r="29" spans="2:21" ht="19.899999999999999" customHeight="1" x14ac:dyDescent="0.2">
      <c r="B29" s="166" t="str">
        <f>IF(ISBLANK('FA4'!C35),"",'FA4'!C35)</f>
        <v/>
      </c>
      <c r="C29" s="166"/>
      <c r="D29" s="166"/>
      <c r="E29" s="167"/>
      <c r="F29" s="66"/>
      <c r="G29" s="66"/>
      <c r="H29" s="66"/>
      <c r="I29" s="66"/>
      <c r="J29" s="66"/>
      <c r="K29" s="66"/>
      <c r="L29" s="66"/>
      <c r="M29" s="66"/>
      <c r="N29" s="66"/>
      <c r="O29" s="66"/>
      <c r="P29" s="66"/>
      <c r="Q29" s="66"/>
      <c r="R29" s="66"/>
      <c r="S29" s="66"/>
      <c r="T29" s="66"/>
      <c r="U29" s="72"/>
    </row>
    <row r="30" spans="2:21" ht="19.899999999999999" customHeight="1" x14ac:dyDescent="0.2">
      <c r="B30" s="166" t="str">
        <f>IF(ISBLANK('FA4'!C36),"",'FA4'!C36)</f>
        <v/>
      </c>
      <c r="C30" s="166"/>
      <c r="D30" s="166"/>
      <c r="E30" s="167"/>
      <c r="F30" s="66"/>
      <c r="G30" s="66"/>
      <c r="H30" s="66"/>
      <c r="I30" s="66"/>
      <c r="J30" s="66"/>
      <c r="K30" s="66"/>
      <c r="L30" s="66"/>
      <c r="M30" s="66"/>
      <c r="N30" s="66"/>
      <c r="O30" s="66"/>
      <c r="P30" s="66"/>
      <c r="Q30" s="66"/>
      <c r="R30" s="66"/>
      <c r="S30" s="66"/>
      <c r="T30" s="66"/>
      <c r="U30" s="72"/>
    </row>
    <row r="31" spans="2:21" ht="19.899999999999999" customHeight="1" x14ac:dyDescent="0.2">
      <c r="B31" s="166" t="str">
        <f>IF(ISBLANK('FA4'!C37),"",'FA4'!C37)</f>
        <v/>
      </c>
      <c r="C31" s="166"/>
      <c r="D31" s="166"/>
      <c r="E31" s="167"/>
      <c r="F31" s="66"/>
      <c r="G31" s="66"/>
      <c r="H31" s="66"/>
      <c r="I31" s="66"/>
      <c r="J31" s="66"/>
      <c r="K31" s="66"/>
      <c r="L31" s="66"/>
      <c r="M31" s="66"/>
      <c r="N31" s="66"/>
      <c r="O31" s="66"/>
      <c r="P31" s="66"/>
      <c r="Q31" s="66"/>
      <c r="R31" s="66"/>
      <c r="S31" s="66"/>
      <c r="T31" s="66"/>
      <c r="U31" s="72"/>
    </row>
    <row r="32" spans="2:21" ht="19.899999999999999" customHeight="1" x14ac:dyDescent="0.2">
      <c r="B32" s="166" t="str">
        <f>IF(ISBLANK('FA4'!C38),"",'FA4'!C38)</f>
        <v/>
      </c>
      <c r="C32" s="166"/>
      <c r="D32" s="166"/>
      <c r="E32" s="167"/>
      <c r="F32" s="66"/>
      <c r="G32" s="66"/>
      <c r="H32" s="66"/>
      <c r="I32" s="66"/>
      <c r="J32" s="66"/>
      <c r="K32" s="66"/>
      <c r="L32" s="66"/>
      <c r="M32" s="66"/>
      <c r="N32" s="66"/>
      <c r="O32" s="66"/>
      <c r="P32" s="66"/>
      <c r="Q32" s="66"/>
      <c r="R32" s="66"/>
      <c r="S32" s="66"/>
      <c r="T32" s="66"/>
      <c r="U32" s="72"/>
    </row>
    <row r="33" spans="2:21" ht="19.899999999999999" customHeight="1" x14ac:dyDescent="0.2">
      <c r="B33" s="166" t="str">
        <f>IF(ISBLANK('FA4'!C39),"",'FA4'!C39)</f>
        <v/>
      </c>
      <c r="C33" s="166"/>
      <c r="D33" s="166"/>
      <c r="E33" s="167"/>
      <c r="F33" s="66"/>
      <c r="G33" s="66"/>
      <c r="H33" s="66"/>
      <c r="I33" s="66"/>
      <c r="J33" s="66"/>
      <c r="K33" s="66"/>
      <c r="L33" s="66"/>
      <c r="M33" s="66"/>
      <c r="N33" s="66"/>
      <c r="O33" s="66"/>
      <c r="P33" s="66"/>
      <c r="Q33" s="66"/>
      <c r="R33" s="66"/>
      <c r="S33" s="66"/>
      <c r="T33" s="66"/>
      <c r="U33" s="72"/>
    </row>
    <row r="34" spans="2:21" ht="19.899999999999999" customHeight="1" x14ac:dyDescent="0.2">
      <c r="B34" s="166" t="str">
        <f>IF(ISBLANK('FA4'!C40),"",'FA4'!C40)</f>
        <v/>
      </c>
      <c r="C34" s="166"/>
      <c r="D34" s="166"/>
      <c r="E34" s="167"/>
      <c r="F34" s="66"/>
      <c r="G34" s="66"/>
      <c r="H34" s="66"/>
      <c r="I34" s="66"/>
      <c r="J34" s="66"/>
      <c r="K34" s="66"/>
      <c r="L34" s="66"/>
      <c r="M34" s="66"/>
      <c r="N34" s="66"/>
      <c r="O34" s="66"/>
      <c r="P34" s="66"/>
      <c r="Q34" s="66"/>
      <c r="R34" s="66"/>
      <c r="S34" s="66"/>
      <c r="T34" s="66"/>
      <c r="U34" s="72"/>
    </row>
    <row r="35" spans="2:21" ht="19.899999999999999" customHeight="1" x14ac:dyDescent="0.2">
      <c r="B35" s="166" t="str">
        <f>IF(ISBLANK('FA4'!C41),"",'FA4'!C41)</f>
        <v/>
      </c>
      <c r="C35" s="166"/>
      <c r="D35" s="166"/>
      <c r="E35" s="167"/>
      <c r="F35" s="66"/>
      <c r="G35" s="66"/>
      <c r="H35" s="66"/>
      <c r="I35" s="66"/>
      <c r="J35" s="66"/>
      <c r="K35" s="66"/>
      <c r="L35" s="66"/>
      <c r="M35" s="66"/>
      <c r="N35" s="66"/>
      <c r="O35" s="66"/>
      <c r="P35" s="66"/>
      <c r="Q35" s="66"/>
      <c r="R35" s="66"/>
      <c r="S35" s="66"/>
      <c r="T35" s="66"/>
      <c r="U35" s="72"/>
    </row>
    <row r="36" spans="2:21" ht="19.899999999999999" customHeight="1" x14ac:dyDescent="0.2">
      <c r="B36" s="166" t="str">
        <f>IF(ISBLANK('FA4'!C42),"",'FA4'!C42)</f>
        <v/>
      </c>
      <c r="C36" s="166"/>
      <c r="D36" s="166"/>
      <c r="E36" s="167"/>
      <c r="F36" s="66"/>
      <c r="G36" s="66"/>
      <c r="H36" s="66"/>
      <c r="I36" s="66"/>
      <c r="J36" s="66"/>
      <c r="K36" s="66"/>
      <c r="L36" s="66"/>
      <c r="M36" s="66"/>
      <c r="N36" s="66"/>
      <c r="O36" s="66"/>
      <c r="P36" s="66"/>
      <c r="Q36" s="66"/>
      <c r="R36" s="66"/>
      <c r="S36" s="66"/>
      <c r="T36" s="66"/>
      <c r="U36" s="72"/>
    </row>
    <row r="37" spans="2:21" ht="19.899999999999999" customHeight="1" x14ac:dyDescent="0.2">
      <c r="B37" s="166" t="str">
        <f>IF(ISBLANK('FA4'!C43),"",'FA4'!C43)</f>
        <v/>
      </c>
      <c r="C37" s="166"/>
      <c r="D37" s="166"/>
      <c r="E37" s="167"/>
      <c r="F37" s="66"/>
      <c r="G37" s="66"/>
      <c r="H37" s="66"/>
      <c r="I37" s="66"/>
      <c r="J37" s="66"/>
      <c r="K37" s="66"/>
      <c r="L37" s="66"/>
      <c r="M37" s="66"/>
      <c r="N37" s="66"/>
      <c r="O37" s="66"/>
      <c r="P37" s="66"/>
      <c r="Q37" s="66"/>
      <c r="R37" s="66"/>
      <c r="S37" s="66"/>
      <c r="T37" s="66"/>
      <c r="U37" s="72"/>
    </row>
    <row r="38" spans="2:21" ht="19.899999999999999" customHeight="1" x14ac:dyDescent="0.2">
      <c r="B38" s="166" t="str">
        <f>IF(ISBLANK('FA4'!C44),"",'FA4'!C44)</f>
        <v/>
      </c>
      <c r="C38" s="166"/>
      <c r="D38" s="166"/>
      <c r="E38" s="167"/>
      <c r="F38" s="66"/>
      <c r="G38" s="66"/>
      <c r="H38" s="66"/>
      <c r="I38" s="66"/>
      <c r="J38" s="66"/>
      <c r="K38" s="66"/>
      <c r="L38" s="66"/>
      <c r="M38" s="66"/>
      <c r="N38" s="66"/>
      <c r="O38" s="66"/>
      <c r="P38" s="66"/>
      <c r="Q38" s="66"/>
      <c r="R38" s="66"/>
      <c r="S38" s="66"/>
      <c r="T38" s="66"/>
      <c r="U38" s="72"/>
    </row>
    <row r="39" spans="2:21" ht="19.899999999999999" customHeight="1" x14ac:dyDescent="0.2">
      <c r="B39" s="166" t="str">
        <f>IF(ISBLANK('FA4'!C45),"",'FA4'!C45)</f>
        <v/>
      </c>
      <c r="C39" s="166"/>
      <c r="D39" s="166"/>
      <c r="E39" s="167"/>
      <c r="F39" s="66"/>
      <c r="G39" s="66"/>
      <c r="H39" s="66"/>
      <c r="I39" s="66"/>
      <c r="J39" s="66"/>
      <c r="K39" s="66"/>
      <c r="L39" s="66"/>
      <c r="M39" s="66"/>
      <c r="N39" s="66"/>
      <c r="O39" s="66"/>
      <c r="P39" s="66"/>
      <c r="Q39" s="66"/>
      <c r="R39" s="66"/>
      <c r="S39" s="66"/>
      <c r="T39" s="66"/>
      <c r="U39" s="72"/>
    </row>
    <row r="40" spans="2:21" ht="19.899999999999999" customHeight="1" x14ac:dyDescent="0.2">
      <c r="B40" s="166" t="str">
        <f>IF(ISBLANK('FA4'!C46),"",'FA4'!C46)</f>
        <v/>
      </c>
      <c r="C40" s="166"/>
      <c r="D40" s="166"/>
      <c r="E40" s="167"/>
      <c r="F40" s="66"/>
      <c r="G40" s="66"/>
      <c r="H40" s="66"/>
      <c r="I40" s="66"/>
      <c r="J40" s="66"/>
      <c r="K40" s="66"/>
      <c r="L40" s="66"/>
      <c r="M40" s="66"/>
      <c r="N40" s="66"/>
      <c r="O40" s="66"/>
      <c r="P40" s="66"/>
      <c r="Q40" s="66"/>
      <c r="R40" s="66"/>
      <c r="S40" s="66"/>
      <c r="T40" s="66"/>
      <c r="U40" s="72"/>
    </row>
    <row r="41" spans="2:21" ht="19.899999999999999" customHeight="1" x14ac:dyDescent="0.2">
      <c r="B41" s="166" t="str">
        <f>IF(ISBLANK('FA4'!C47),"",'FA4'!C47)</f>
        <v/>
      </c>
      <c r="C41" s="166"/>
      <c r="D41" s="166"/>
      <c r="E41" s="167"/>
      <c r="F41" s="66"/>
      <c r="G41" s="66"/>
      <c r="H41" s="66"/>
      <c r="I41" s="66"/>
      <c r="J41" s="66"/>
      <c r="K41" s="66"/>
      <c r="L41" s="66"/>
      <c r="M41" s="66"/>
      <c r="N41" s="66"/>
      <c r="O41" s="66"/>
      <c r="P41" s="66"/>
      <c r="Q41" s="66"/>
      <c r="R41" s="66"/>
      <c r="S41" s="66"/>
      <c r="T41" s="66"/>
      <c r="U41" s="72"/>
    </row>
    <row r="42" spans="2:21" ht="19.899999999999999" customHeight="1" x14ac:dyDescent="0.2">
      <c r="B42" s="166" t="str">
        <f>IF(ISBLANK('FA4'!C48),"",'FA4'!C48)</f>
        <v/>
      </c>
      <c r="C42" s="166"/>
      <c r="D42" s="166"/>
      <c r="E42" s="167"/>
      <c r="F42" s="66"/>
      <c r="G42" s="66"/>
      <c r="H42" s="66"/>
      <c r="I42" s="66"/>
      <c r="J42" s="66"/>
      <c r="K42" s="66"/>
      <c r="L42" s="66"/>
      <c r="M42" s="66"/>
      <c r="N42" s="66"/>
      <c r="O42" s="66"/>
      <c r="P42" s="66"/>
      <c r="Q42" s="66"/>
      <c r="R42" s="66"/>
      <c r="S42" s="66"/>
      <c r="T42" s="66"/>
      <c r="U42" s="72"/>
    </row>
    <row r="43" spans="2:21" ht="19.899999999999999" customHeight="1" x14ac:dyDescent="0.2">
      <c r="B43" s="166" t="str">
        <f>IF(ISBLANK('FA4'!C49),"",'FA4'!C49)</f>
        <v/>
      </c>
      <c r="C43" s="166"/>
      <c r="D43" s="166"/>
      <c r="E43" s="167"/>
      <c r="F43" s="66"/>
      <c r="G43" s="66"/>
      <c r="H43" s="66"/>
      <c r="I43" s="66"/>
      <c r="J43" s="66"/>
      <c r="K43" s="66"/>
      <c r="L43" s="66"/>
      <c r="M43" s="66"/>
      <c r="N43" s="66"/>
      <c r="O43" s="66"/>
      <c r="P43" s="66"/>
      <c r="Q43" s="66"/>
      <c r="R43" s="66"/>
      <c r="S43" s="66"/>
      <c r="T43" s="66"/>
      <c r="U43" s="72"/>
    </row>
    <row r="44" spans="2:21" ht="19.899999999999999" customHeight="1" x14ac:dyDescent="0.2">
      <c r="B44" s="166" t="str">
        <f>IF(ISBLANK('FA4'!C50),"",'FA4'!C50)</f>
        <v/>
      </c>
      <c r="C44" s="166"/>
      <c r="D44" s="166"/>
      <c r="E44" s="167"/>
      <c r="F44" s="66"/>
      <c r="G44" s="66"/>
      <c r="H44" s="66"/>
      <c r="I44" s="66"/>
      <c r="J44" s="66"/>
      <c r="K44" s="66"/>
      <c r="L44" s="66"/>
      <c r="M44" s="66"/>
      <c r="N44" s="66"/>
      <c r="O44" s="66"/>
      <c r="P44" s="66"/>
      <c r="Q44" s="66"/>
      <c r="R44" s="66"/>
      <c r="S44" s="66"/>
      <c r="T44" s="66"/>
      <c r="U44" s="72"/>
    </row>
    <row r="45" spans="2:21" ht="19.899999999999999" customHeight="1" x14ac:dyDescent="0.2">
      <c r="B45" s="166" t="str">
        <f>IF(ISBLANK('FA4'!C51),"",'FA4'!C51)</f>
        <v/>
      </c>
      <c r="C45" s="166"/>
      <c r="D45" s="166"/>
      <c r="E45" s="167"/>
      <c r="F45" s="66"/>
      <c r="G45" s="66"/>
      <c r="H45" s="66"/>
      <c r="I45" s="66"/>
      <c r="J45" s="66"/>
      <c r="K45" s="66"/>
      <c r="L45" s="66"/>
      <c r="M45" s="66"/>
      <c r="N45" s="66"/>
      <c r="O45" s="66"/>
      <c r="P45" s="66"/>
      <c r="Q45" s="66"/>
      <c r="R45" s="66"/>
      <c r="S45" s="66"/>
      <c r="T45" s="66"/>
      <c r="U45" s="72"/>
    </row>
    <row r="46" spans="2:21" ht="19.899999999999999" customHeight="1" x14ac:dyDescent="0.2">
      <c r="B46" s="166" t="str">
        <f>IF(ISBLANK('FA4'!C52),"",'FA4'!C52)</f>
        <v/>
      </c>
      <c r="C46" s="166"/>
      <c r="D46" s="166"/>
      <c r="E46" s="167"/>
      <c r="F46" s="66"/>
      <c r="G46" s="66"/>
      <c r="H46" s="66"/>
      <c r="I46" s="66"/>
      <c r="J46" s="66"/>
      <c r="K46" s="66"/>
      <c r="L46" s="66"/>
      <c r="M46" s="66"/>
      <c r="N46" s="66"/>
      <c r="O46" s="66"/>
      <c r="P46" s="66"/>
      <c r="Q46" s="66"/>
      <c r="R46" s="66"/>
      <c r="S46" s="66"/>
      <c r="T46" s="66"/>
      <c r="U46" s="72"/>
    </row>
    <row r="47" spans="2:21" ht="19.899999999999999" customHeight="1" x14ac:dyDescent="0.2">
      <c r="B47" s="166" t="str">
        <f>IF(ISBLANK('FA4'!C53),"",'FA4'!C53)</f>
        <v/>
      </c>
      <c r="C47" s="166"/>
      <c r="D47" s="166"/>
      <c r="E47" s="167"/>
      <c r="F47" s="66"/>
      <c r="G47" s="66"/>
      <c r="H47" s="66"/>
      <c r="I47" s="66"/>
      <c r="J47" s="66"/>
      <c r="K47" s="66"/>
      <c r="L47" s="66"/>
      <c r="M47" s="66"/>
      <c r="N47" s="66"/>
      <c r="O47" s="66"/>
      <c r="P47" s="66"/>
      <c r="Q47" s="66"/>
      <c r="R47" s="66"/>
      <c r="S47" s="66"/>
      <c r="T47" s="66"/>
      <c r="U47" s="72"/>
    </row>
    <row r="48" spans="2:21" ht="19.899999999999999" customHeight="1" x14ac:dyDescent="0.2">
      <c r="B48" s="166" t="str">
        <f>IF(ISBLANK('FA4'!C54),"",'FA4'!C54)</f>
        <v/>
      </c>
      <c r="C48" s="166"/>
      <c r="D48" s="166"/>
      <c r="E48" s="167"/>
      <c r="F48" s="66"/>
      <c r="G48" s="66"/>
      <c r="H48" s="66"/>
      <c r="I48" s="66"/>
      <c r="J48" s="66"/>
      <c r="K48" s="66"/>
      <c r="L48" s="66"/>
      <c r="M48" s="66"/>
      <c r="N48" s="66"/>
      <c r="O48" s="66"/>
      <c r="P48" s="66"/>
      <c r="Q48" s="66"/>
      <c r="R48" s="66"/>
      <c r="S48" s="66"/>
      <c r="T48" s="66"/>
      <c r="U48" s="72"/>
    </row>
    <row r="49" spans="2:21" ht="19.899999999999999" customHeight="1" x14ac:dyDescent="0.2">
      <c r="B49" s="166" t="str">
        <f>IF(ISBLANK('FA4'!C55),"",'FA4'!C55)</f>
        <v/>
      </c>
      <c r="C49" s="166"/>
      <c r="D49" s="166"/>
      <c r="E49" s="167"/>
      <c r="F49" s="66"/>
      <c r="G49" s="66"/>
      <c r="H49" s="66"/>
      <c r="I49" s="66"/>
      <c r="J49" s="66"/>
      <c r="K49" s="66"/>
      <c r="L49" s="66"/>
      <c r="M49" s="66"/>
      <c r="N49" s="66"/>
      <c r="O49" s="66"/>
      <c r="P49" s="66"/>
      <c r="Q49" s="66"/>
      <c r="R49" s="66"/>
      <c r="S49" s="66"/>
      <c r="T49" s="66"/>
      <c r="U49" s="72"/>
    </row>
    <row r="50" spans="2:21" ht="19.899999999999999" customHeight="1" x14ac:dyDescent="0.2">
      <c r="B50" s="166" t="str">
        <f>IF(ISBLANK('FA4'!C56),"",'FA4'!C56)</f>
        <v/>
      </c>
      <c r="C50" s="166"/>
      <c r="D50" s="166"/>
      <c r="E50" s="167"/>
      <c r="F50" s="66"/>
      <c r="G50" s="66"/>
      <c r="H50" s="66"/>
      <c r="I50" s="66"/>
      <c r="J50" s="66"/>
      <c r="K50" s="66"/>
      <c r="L50" s="66"/>
      <c r="M50" s="66"/>
      <c r="N50" s="66"/>
      <c r="O50" s="66"/>
      <c r="P50" s="66"/>
      <c r="Q50" s="66"/>
      <c r="R50" s="66"/>
      <c r="S50" s="66"/>
      <c r="T50" s="66"/>
      <c r="U50" s="72"/>
    </row>
    <row r="51" spans="2:21" ht="19.899999999999999" customHeight="1" x14ac:dyDescent="0.2">
      <c r="B51" s="166" t="str">
        <f>IF(ISBLANK('FA4'!C57),"",'FA4'!C57)</f>
        <v/>
      </c>
      <c r="C51" s="166"/>
      <c r="D51" s="166"/>
      <c r="E51" s="167"/>
      <c r="F51" s="66"/>
      <c r="G51" s="66"/>
      <c r="H51" s="66"/>
      <c r="I51" s="66"/>
      <c r="J51" s="66"/>
      <c r="K51" s="66"/>
      <c r="L51" s="66"/>
      <c r="M51" s="66"/>
      <c r="N51" s="66"/>
      <c r="O51" s="66"/>
      <c r="P51" s="66"/>
      <c r="Q51" s="66"/>
      <c r="R51" s="66"/>
      <c r="S51" s="66"/>
      <c r="T51" s="66"/>
      <c r="U51" s="72"/>
    </row>
    <row r="52" spans="2:21" ht="19.899999999999999" customHeight="1" x14ac:dyDescent="0.2">
      <c r="B52" s="166" t="str">
        <f>IF(ISBLANK('FA4'!C58),"",'FA4'!C58)</f>
        <v/>
      </c>
      <c r="C52" s="166"/>
      <c r="D52" s="166"/>
      <c r="E52" s="167"/>
      <c r="F52" s="66"/>
      <c r="G52" s="66"/>
      <c r="H52" s="66"/>
      <c r="I52" s="66"/>
      <c r="J52" s="66"/>
      <c r="K52" s="66"/>
      <c r="L52" s="66"/>
      <c r="M52" s="66"/>
      <c r="N52" s="66"/>
      <c r="O52" s="66"/>
      <c r="P52" s="66"/>
      <c r="Q52" s="66"/>
      <c r="R52" s="66"/>
      <c r="S52" s="66"/>
      <c r="T52" s="66"/>
      <c r="U52" s="72"/>
    </row>
    <row r="53" spans="2:21" ht="19.899999999999999" customHeight="1" x14ac:dyDescent="0.2">
      <c r="B53" s="166" t="str">
        <f>IF(ISBLANK('FA4'!C59),"",'FA4'!C59)</f>
        <v/>
      </c>
      <c r="C53" s="166"/>
      <c r="D53" s="166"/>
      <c r="E53" s="167"/>
      <c r="F53" s="66"/>
      <c r="G53" s="66"/>
      <c r="H53" s="66"/>
      <c r="I53" s="66"/>
      <c r="J53" s="66"/>
      <c r="K53" s="66"/>
      <c r="L53" s="66"/>
      <c r="M53" s="66"/>
      <c r="N53" s="66"/>
      <c r="O53" s="66"/>
      <c r="P53" s="66"/>
      <c r="Q53" s="66"/>
      <c r="R53" s="66"/>
      <c r="S53" s="66"/>
      <c r="T53" s="66"/>
      <c r="U53" s="72"/>
    </row>
    <row r="54" spans="2:21" ht="19.899999999999999" customHeight="1" x14ac:dyDescent="0.2">
      <c r="B54" s="166" t="str">
        <f>IF(ISBLANK('FA4'!C60),"",'FA4'!C60)</f>
        <v/>
      </c>
      <c r="C54" s="166"/>
      <c r="D54" s="166"/>
      <c r="E54" s="167"/>
      <c r="F54" s="66"/>
      <c r="G54" s="66"/>
      <c r="H54" s="66"/>
      <c r="I54" s="66"/>
      <c r="J54" s="66"/>
      <c r="K54" s="66"/>
      <c r="L54" s="66"/>
      <c r="M54" s="66"/>
      <c r="N54" s="66"/>
      <c r="O54" s="66"/>
      <c r="P54" s="66"/>
      <c r="Q54" s="66"/>
      <c r="R54" s="66"/>
      <c r="S54" s="66"/>
      <c r="T54" s="66"/>
      <c r="U54" s="72"/>
    </row>
    <row r="55" spans="2:21" ht="19.899999999999999" customHeight="1" x14ac:dyDescent="0.2">
      <c r="B55" s="166" t="str">
        <f>IF(ISBLANK('FA4'!C61),"",'FA4'!C61)</f>
        <v/>
      </c>
      <c r="C55" s="166"/>
      <c r="D55" s="166"/>
      <c r="E55" s="167"/>
      <c r="F55" s="66"/>
      <c r="G55" s="66"/>
      <c r="H55" s="66"/>
      <c r="I55" s="66"/>
      <c r="J55" s="66"/>
      <c r="K55" s="66"/>
      <c r="L55" s="66"/>
      <c r="M55" s="66"/>
      <c r="N55" s="66"/>
      <c r="O55" s="66"/>
      <c r="P55" s="66"/>
      <c r="Q55" s="66"/>
      <c r="R55" s="66"/>
      <c r="S55" s="66"/>
      <c r="T55" s="66"/>
      <c r="U55" s="72"/>
    </row>
    <row r="56" spans="2:21" ht="19.899999999999999" customHeight="1" x14ac:dyDescent="0.2">
      <c r="B56" s="166" t="str">
        <f>IF(ISBLANK('FA4'!C62),"",'FA4'!C62)</f>
        <v/>
      </c>
      <c r="C56" s="166"/>
      <c r="D56" s="166"/>
      <c r="E56" s="167"/>
      <c r="F56" s="66"/>
      <c r="G56" s="66"/>
      <c r="H56" s="66"/>
      <c r="I56" s="66"/>
      <c r="J56" s="66"/>
      <c r="K56" s="66"/>
      <c r="L56" s="66"/>
      <c r="M56" s="66"/>
      <c r="N56" s="66"/>
      <c r="O56" s="66"/>
      <c r="P56" s="66"/>
      <c r="Q56" s="66"/>
      <c r="R56" s="66"/>
      <c r="S56" s="66"/>
      <c r="T56" s="66"/>
      <c r="U56" s="72"/>
    </row>
    <row r="57" spans="2:21" ht="19.899999999999999" customHeight="1" x14ac:dyDescent="0.2">
      <c r="B57" s="166" t="str">
        <f>IF(ISBLANK('FA4'!C63),"",'FA4'!C63)</f>
        <v/>
      </c>
      <c r="C57" s="166"/>
      <c r="D57" s="166"/>
      <c r="E57" s="167"/>
      <c r="F57" s="66"/>
      <c r="G57" s="66"/>
      <c r="H57" s="66"/>
      <c r="I57" s="66"/>
      <c r="J57" s="66"/>
      <c r="K57" s="66"/>
      <c r="L57" s="66"/>
      <c r="M57" s="66"/>
      <c r="N57" s="66"/>
      <c r="O57" s="66"/>
      <c r="P57" s="66"/>
      <c r="Q57" s="66"/>
      <c r="R57" s="66"/>
      <c r="S57" s="66"/>
      <c r="T57" s="66"/>
      <c r="U57" s="72"/>
    </row>
    <row r="58" spans="2:21" ht="19.899999999999999" customHeight="1" x14ac:dyDescent="0.2">
      <c r="B58" s="166" t="str">
        <f>IF(ISBLANK('FA4'!C64),"",'FA4'!C64)</f>
        <v/>
      </c>
      <c r="C58" s="166"/>
      <c r="D58" s="166"/>
      <c r="E58" s="167"/>
      <c r="F58" s="66"/>
      <c r="G58" s="66"/>
      <c r="H58" s="66"/>
      <c r="I58" s="66"/>
      <c r="J58" s="66"/>
      <c r="K58" s="66"/>
      <c r="L58" s="66"/>
      <c r="M58" s="66"/>
      <c r="N58" s="66"/>
      <c r="O58" s="66"/>
      <c r="P58" s="66"/>
      <c r="Q58" s="66"/>
      <c r="R58" s="66"/>
      <c r="S58" s="66"/>
      <c r="T58" s="66"/>
      <c r="U58" s="72"/>
    </row>
    <row r="59" spans="2:21" ht="19.899999999999999" customHeight="1" x14ac:dyDescent="0.2">
      <c r="B59" s="166" t="str">
        <f>IF(ISBLANK('FA4'!C65),"",'FA4'!C65)</f>
        <v/>
      </c>
      <c r="C59" s="166"/>
      <c r="D59" s="166"/>
      <c r="E59" s="167"/>
      <c r="F59" s="66"/>
      <c r="G59" s="66"/>
      <c r="H59" s="66"/>
      <c r="I59" s="66"/>
      <c r="J59" s="66"/>
      <c r="K59" s="66"/>
      <c r="L59" s="66"/>
      <c r="M59" s="66"/>
      <c r="N59" s="66"/>
      <c r="O59" s="66"/>
      <c r="P59" s="66"/>
      <c r="Q59" s="66"/>
      <c r="R59" s="66"/>
      <c r="S59" s="66"/>
      <c r="T59" s="66"/>
      <c r="U59" s="72"/>
    </row>
    <row r="60" spans="2:21" ht="19.899999999999999" customHeight="1" x14ac:dyDescent="0.2">
      <c r="B60" s="166" t="str">
        <f>IF(ISBLANK('FA4'!C66),"",'FA4'!C66)</f>
        <v/>
      </c>
      <c r="C60" s="166"/>
      <c r="D60" s="166"/>
      <c r="E60" s="167"/>
      <c r="F60" s="66"/>
      <c r="G60" s="66"/>
      <c r="H60" s="66"/>
      <c r="I60" s="66"/>
      <c r="J60" s="66"/>
      <c r="K60" s="66"/>
      <c r="L60" s="66"/>
      <c r="M60" s="66"/>
      <c r="N60" s="66"/>
      <c r="O60" s="66"/>
      <c r="P60" s="66"/>
      <c r="Q60" s="66"/>
      <c r="R60" s="66"/>
      <c r="S60" s="66"/>
      <c r="T60" s="66"/>
      <c r="U60" s="72"/>
    </row>
    <row r="61" spans="2:21" ht="19.899999999999999" customHeight="1" x14ac:dyDescent="0.2">
      <c r="B61" s="166" t="str">
        <f>IF(ISBLANK('FA4'!C67),"",'FA4'!C67)</f>
        <v/>
      </c>
      <c r="C61" s="166"/>
      <c r="D61" s="166"/>
      <c r="E61" s="167"/>
      <c r="F61" s="66"/>
      <c r="G61" s="66"/>
      <c r="H61" s="66"/>
      <c r="I61" s="66"/>
      <c r="J61" s="66"/>
      <c r="K61" s="66"/>
      <c r="L61" s="66"/>
      <c r="M61" s="66"/>
      <c r="N61" s="66"/>
      <c r="O61" s="66"/>
      <c r="P61" s="66"/>
      <c r="Q61" s="66"/>
      <c r="R61" s="66"/>
      <c r="S61" s="66"/>
      <c r="T61" s="66"/>
      <c r="U61" s="72"/>
    </row>
    <row r="62" spans="2:21" ht="19.899999999999999" customHeight="1" x14ac:dyDescent="0.2">
      <c r="B62" s="166" t="str">
        <f>IF(ISBLANK('FA4'!C68),"",'FA4'!C68)</f>
        <v/>
      </c>
      <c r="C62" s="166"/>
      <c r="D62" s="166"/>
      <c r="E62" s="167"/>
      <c r="F62" s="66"/>
      <c r="G62" s="66"/>
      <c r="H62" s="66"/>
      <c r="I62" s="66"/>
      <c r="J62" s="66"/>
      <c r="K62" s="66"/>
      <c r="L62" s="66"/>
      <c r="M62" s="66"/>
      <c r="N62" s="66"/>
      <c r="O62" s="66"/>
      <c r="P62" s="66"/>
      <c r="Q62" s="66"/>
      <c r="R62" s="66"/>
      <c r="S62" s="66"/>
      <c r="T62" s="66"/>
      <c r="U62" s="72"/>
    </row>
    <row r="63" spans="2:21" ht="19.899999999999999" customHeight="1" x14ac:dyDescent="0.2">
      <c r="B63" s="166" t="str">
        <f>IF(ISBLANK('FA4'!C69),"",'FA4'!C69)</f>
        <v/>
      </c>
      <c r="C63" s="166"/>
      <c r="D63" s="166"/>
      <c r="E63" s="167"/>
      <c r="F63" s="66"/>
      <c r="G63" s="66"/>
      <c r="H63" s="66"/>
      <c r="I63" s="66"/>
      <c r="J63" s="66"/>
      <c r="K63" s="66"/>
      <c r="L63" s="66"/>
      <c r="M63" s="66"/>
      <c r="N63" s="66"/>
      <c r="O63" s="66"/>
      <c r="P63" s="66"/>
      <c r="Q63" s="66"/>
      <c r="R63" s="66"/>
      <c r="S63" s="66"/>
      <c r="T63" s="66"/>
      <c r="U63" s="72"/>
    </row>
    <row r="64" spans="2:21" ht="19.899999999999999" customHeight="1" x14ac:dyDescent="0.2">
      <c r="B64" s="166" t="str">
        <f>IF(ISBLANK('FA4'!C70),"",'FA4'!C70)</f>
        <v/>
      </c>
      <c r="C64" s="166"/>
      <c r="D64" s="166"/>
      <c r="E64" s="167"/>
      <c r="F64" s="66"/>
      <c r="G64" s="66"/>
      <c r="H64" s="66"/>
      <c r="I64" s="66"/>
      <c r="J64" s="66"/>
      <c r="K64" s="66"/>
      <c r="L64" s="66"/>
      <c r="M64" s="66"/>
      <c r="N64" s="66"/>
      <c r="O64" s="66"/>
      <c r="P64" s="66"/>
      <c r="Q64" s="66"/>
      <c r="R64" s="66"/>
      <c r="S64" s="66"/>
      <c r="T64" s="66"/>
      <c r="U64" s="72"/>
    </row>
    <row r="65" spans="2:21" ht="19.899999999999999" customHeight="1" x14ac:dyDescent="0.2">
      <c r="B65" s="166" t="str">
        <f>IF(ISBLANK('FA4'!C71),"",'FA4'!C71)</f>
        <v/>
      </c>
      <c r="C65" s="166"/>
      <c r="D65" s="166"/>
      <c r="E65" s="167"/>
      <c r="F65" s="66"/>
      <c r="G65" s="66"/>
      <c r="H65" s="66"/>
      <c r="I65" s="66"/>
      <c r="J65" s="66"/>
      <c r="K65" s="66"/>
      <c r="L65" s="66"/>
      <c r="M65" s="66"/>
      <c r="N65" s="66"/>
      <c r="O65" s="66"/>
      <c r="P65" s="66"/>
      <c r="Q65" s="66"/>
      <c r="R65" s="66"/>
      <c r="S65" s="66"/>
      <c r="T65" s="66"/>
      <c r="U65" s="72"/>
    </row>
    <row r="66" spans="2:21" ht="19.899999999999999" customHeight="1" x14ac:dyDescent="0.2">
      <c r="B66" s="166" t="str">
        <f>IF(ISBLANK('FA4'!C72),"",'FA4'!C72)</f>
        <v/>
      </c>
      <c r="C66" s="166"/>
      <c r="D66" s="166"/>
      <c r="E66" s="167"/>
      <c r="F66" s="66"/>
      <c r="G66" s="66"/>
      <c r="H66" s="66"/>
      <c r="I66" s="66"/>
      <c r="J66" s="66"/>
      <c r="K66" s="66"/>
      <c r="L66" s="66"/>
      <c r="M66" s="66"/>
      <c r="N66" s="66"/>
      <c r="O66" s="66"/>
      <c r="P66" s="66"/>
      <c r="Q66" s="66"/>
      <c r="R66" s="66"/>
      <c r="S66" s="66"/>
      <c r="T66" s="66"/>
      <c r="U66" s="72"/>
    </row>
    <row r="67" spans="2:21" ht="19.899999999999999" customHeight="1" x14ac:dyDescent="0.2">
      <c r="B67" s="166" t="str">
        <f>IF(ISBLANK('FA4'!C73),"",'FA4'!C73)</f>
        <v/>
      </c>
      <c r="C67" s="166"/>
      <c r="D67" s="166"/>
      <c r="E67" s="167"/>
      <c r="F67" s="66"/>
      <c r="G67" s="66"/>
      <c r="H67" s="66"/>
      <c r="I67" s="66"/>
      <c r="J67" s="66"/>
      <c r="K67" s="66"/>
      <c r="L67" s="66"/>
      <c r="M67" s="66"/>
      <c r="N67" s="66"/>
      <c r="O67" s="66"/>
      <c r="P67" s="66"/>
      <c r="Q67" s="66"/>
      <c r="R67" s="66"/>
      <c r="S67" s="66"/>
      <c r="T67" s="66"/>
      <c r="U67" s="72"/>
    </row>
    <row r="68" spans="2:21" ht="19.899999999999999" customHeight="1" x14ac:dyDescent="0.2">
      <c r="B68" s="166" t="str">
        <f>IF(ISBLANK('FA4'!C74),"",'FA4'!C74)</f>
        <v/>
      </c>
      <c r="C68" s="166"/>
      <c r="D68" s="166"/>
      <c r="E68" s="167"/>
      <c r="F68" s="66"/>
      <c r="G68" s="66"/>
      <c r="H68" s="66"/>
      <c r="I68" s="66"/>
      <c r="J68" s="66"/>
      <c r="K68" s="66"/>
      <c r="L68" s="66"/>
      <c r="M68" s="66"/>
      <c r="N68" s="66"/>
      <c r="O68" s="66"/>
      <c r="P68" s="66"/>
      <c r="Q68" s="66"/>
      <c r="R68" s="66"/>
      <c r="S68" s="66"/>
      <c r="T68" s="66"/>
      <c r="U68" s="72"/>
    </row>
  </sheetData>
  <sheetProtection algorithmName="SHA-512" hashValue="g3hipkBmKxVJuzLvYRW8fJOZSA73WOPv0VUunL7JYFgKZTmg1I/355cLFIwk24nueh9imABqCqC2Gezosytbvg==" saltValue="iPUOCx4kyAQn7krCe/FkCA==" spinCount="100000" sheet="1" formatCells="0" formatColumns="0" formatRows="0"/>
  <mergeCells count="69">
    <mergeCell ref="T4:T5"/>
    <mergeCell ref="U4:U5"/>
    <mergeCell ref="F4:S4"/>
    <mergeCell ref="B23:E23"/>
    <mergeCell ref="B24:E24"/>
    <mergeCell ref="B25:E25"/>
    <mergeCell ref="B4:E5"/>
    <mergeCell ref="B16:E16"/>
    <mergeCell ref="B17:E17"/>
    <mergeCell ref="B18:E18"/>
    <mergeCell ref="B19:E19"/>
    <mergeCell ref="B20:E20"/>
    <mergeCell ref="B21:E21"/>
    <mergeCell ref="B10:E10"/>
    <mergeCell ref="B11:E11"/>
    <mergeCell ref="B12:E12"/>
    <mergeCell ref="B13:E13"/>
    <mergeCell ref="B14:E14"/>
    <mergeCell ref="B2:C2"/>
    <mergeCell ref="B22:E22"/>
    <mergeCell ref="B6:E6"/>
    <mergeCell ref="B7:E7"/>
    <mergeCell ref="B8:E8"/>
    <mergeCell ref="B9:E9"/>
    <mergeCell ref="B15:E15"/>
    <mergeCell ref="D2:G2"/>
    <mergeCell ref="B30:E30"/>
    <mergeCell ref="B31:E31"/>
    <mergeCell ref="B32:E32"/>
    <mergeCell ref="B26:E26"/>
    <mergeCell ref="B27:E27"/>
    <mergeCell ref="B28:E28"/>
    <mergeCell ref="B29:E29"/>
    <mergeCell ref="B36:E36"/>
    <mergeCell ref="B37:E37"/>
    <mergeCell ref="B38:E38"/>
    <mergeCell ref="B33:E33"/>
    <mergeCell ref="B34:E34"/>
    <mergeCell ref="B35:E35"/>
    <mergeCell ref="B42:E42"/>
    <mergeCell ref="B43:E43"/>
    <mergeCell ref="B44:E44"/>
    <mergeCell ref="B39:E39"/>
    <mergeCell ref="B40:E40"/>
    <mergeCell ref="B41:E41"/>
    <mergeCell ref="B48:E48"/>
    <mergeCell ref="B49:E49"/>
    <mergeCell ref="B50:E50"/>
    <mergeCell ref="B45:E45"/>
    <mergeCell ref="B46:E46"/>
    <mergeCell ref="B47:E47"/>
    <mergeCell ref="B54:E54"/>
    <mergeCell ref="B55:E55"/>
    <mergeCell ref="B56:E56"/>
    <mergeCell ref="B51:E51"/>
    <mergeCell ref="B52:E52"/>
    <mergeCell ref="B53:E53"/>
    <mergeCell ref="B60:E60"/>
    <mergeCell ref="B61:E61"/>
    <mergeCell ref="B62:E62"/>
    <mergeCell ref="B57:E57"/>
    <mergeCell ref="B58:E58"/>
    <mergeCell ref="B59:E59"/>
    <mergeCell ref="B68:E68"/>
    <mergeCell ref="B66:E66"/>
    <mergeCell ref="B67:E67"/>
    <mergeCell ref="B63:E63"/>
    <mergeCell ref="B64:E64"/>
    <mergeCell ref="B65:E65"/>
  </mergeCells>
  <conditionalFormatting sqref="B6:B68">
    <cfRule type="expression" dxfId="8" priority="1" stopIfTrue="1">
      <formula>IF($I6="",FALSE,IF($I6&gt;=#REF!,TRUE,FALSE))</formula>
    </cfRule>
    <cfRule type="expression" dxfId="7" priority="2" stopIfTrue="1">
      <formula>IF($I6&gt;=#REF!,IF($I6&lt;#REF!,TRUE,FALSE),FALSE)</formula>
    </cfRule>
    <cfRule type="expression" dxfId="6" priority="3" stopIfTrue="1">
      <formula>IF($I6="",FALSE,IF($I6&lt;#REF!,TRUE))</formula>
    </cfRule>
  </conditionalFormatting>
  <dataValidations count="1">
    <dataValidation type="whole" operator="greaterThanOrEqual" allowBlank="1" showInputMessage="1" showErrorMessage="1" errorTitle="Data Type Error" error="Please enter a whole number that is greater than or equal to zero." sqref="F6:T68" xr:uid="{9707164E-6C87-4C98-8FBC-E8E8288855C4}">
      <formula1>0</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958F1-117A-44FC-87DC-EE986045F1F6}">
  <sheetPr>
    <tabColor theme="4" tint="0.39997558519241921"/>
  </sheetPr>
  <dimension ref="A1:AN64"/>
  <sheetViews>
    <sheetView workbookViewId="0">
      <selection activeCell="AP2" sqref="AP2"/>
    </sheetView>
  </sheetViews>
  <sheetFormatPr defaultColWidth="29.42578125" defaultRowHeight="12.75" x14ac:dyDescent="0.2"/>
  <cols>
    <col min="8" max="8" width="29.42578125" customWidth="1"/>
    <col min="9" max="9" width="15.5703125" bestFit="1" customWidth="1"/>
    <col min="10" max="10" width="7.85546875" bestFit="1" customWidth="1"/>
    <col min="11" max="11" width="10.5703125" bestFit="1" customWidth="1"/>
    <col min="12" max="12" width="12.7109375" bestFit="1" customWidth="1"/>
    <col min="13" max="13" width="22.42578125" bestFit="1" customWidth="1"/>
    <col min="14" max="14" width="17.28515625" bestFit="1" customWidth="1"/>
    <col min="15" max="15" width="17.42578125" bestFit="1" customWidth="1"/>
    <col min="16" max="16" width="13.85546875" bestFit="1" customWidth="1"/>
    <col min="17" max="17" width="26.85546875" bestFit="1" customWidth="1"/>
    <col min="18" max="18" width="29.85546875" bestFit="1" customWidth="1"/>
    <col min="19" max="19" width="17" bestFit="1" customWidth="1"/>
    <col min="20" max="20" width="20.5703125" bestFit="1" customWidth="1"/>
    <col min="21" max="21" width="13.85546875" bestFit="1" customWidth="1"/>
    <col min="22" max="22" width="14.140625" bestFit="1" customWidth="1"/>
    <col min="23" max="23" width="16.5703125" bestFit="1" customWidth="1"/>
    <col min="24" max="24" width="11" bestFit="1" customWidth="1"/>
    <col min="25" max="25" width="11.85546875" bestFit="1" customWidth="1"/>
    <col min="26" max="26" width="16.85546875" bestFit="1" customWidth="1"/>
    <col min="27" max="27" width="16.7109375" bestFit="1" customWidth="1"/>
    <col min="28" max="28" width="17.28515625" bestFit="1" customWidth="1"/>
    <col min="29" max="29" width="23.42578125" bestFit="1" customWidth="1"/>
    <col min="31" max="32" width="15.28515625" bestFit="1" customWidth="1"/>
    <col min="35" max="35" width="27.140625" bestFit="1" customWidth="1"/>
    <col min="36" max="36" width="22.7109375" bestFit="1" customWidth="1"/>
    <col min="37" max="37" width="19.42578125" bestFit="1" customWidth="1"/>
    <col min="38" max="38" width="21.7109375" bestFit="1" customWidth="1"/>
    <col min="39" max="39" width="20.140625" bestFit="1" customWidth="1"/>
    <col min="40" max="40" width="16.140625" bestFit="1" customWidth="1"/>
  </cols>
  <sheetData>
    <row r="1" spans="1:40" x14ac:dyDescent="0.2">
      <c r="A1" s="97" t="s">
        <v>69</v>
      </c>
      <c r="B1" s="97" t="s">
        <v>70</v>
      </c>
      <c r="C1" s="97" t="s">
        <v>71</v>
      </c>
      <c r="D1" s="97" t="s">
        <v>72</v>
      </c>
      <c r="E1" s="97" t="s">
        <v>73</v>
      </c>
      <c r="F1" s="97" t="s">
        <v>74</v>
      </c>
      <c r="G1" s="97" t="s">
        <v>75</v>
      </c>
      <c r="H1" s="97" t="s">
        <v>76</v>
      </c>
      <c r="I1" s="97" t="s">
        <v>77</v>
      </c>
      <c r="J1" s="97" t="s">
        <v>78</v>
      </c>
      <c r="K1" s="97" t="s">
        <v>79</v>
      </c>
      <c r="L1" s="97" t="s">
        <v>80</v>
      </c>
      <c r="M1" s="97" t="s">
        <v>81</v>
      </c>
      <c r="N1" s="97" t="s">
        <v>82</v>
      </c>
      <c r="O1" s="97" t="s">
        <v>83</v>
      </c>
      <c r="P1" s="97" t="s">
        <v>84</v>
      </c>
      <c r="Q1" s="97" t="s">
        <v>85</v>
      </c>
      <c r="R1" s="97" t="s">
        <v>86</v>
      </c>
      <c r="S1" s="97" t="s">
        <v>87</v>
      </c>
      <c r="T1" s="97" t="s">
        <v>88</v>
      </c>
      <c r="U1" s="97" t="s">
        <v>89</v>
      </c>
      <c r="V1" s="97" t="s">
        <v>90</v>
      </c>
      <c r="W1" s="97" t="s">
        <v>91</v>
      </c>
      <c r="X1" s="97" t="s">
        <v>92</v>
      </c>
      <c r="Y1" s="97" t="s">
        <v>93</v>
      </c>
      <c r="Z1" s="97" t="s">
        <v>94</v>
      </c>
      <c r="AA1" s="97" t="s">
        <v>95</v>
      </c>
      <c r="AB1" s="97" t="s">
        <v>96</v>
      </c>
      <c r="AC1" s="97" t="s">
        <v>97</v>
      </c>
      <c r="AD1" s="97" t="s">
        <v>98</v>
      </c>
      <c r="AE1" s="97" t="s">
        <v>99</v>
      </c>
      <c r="AF1" s="97" t="s">
        <v>100</v>
      </c>
      <c r="AG1" s="97" t="s">
        <v>101</v>
      </c>
      <c r="AH1" s="97" t="s">
        <v>102</v>
      </c>
      <c r="AI1" s="97" t="s">
        <v>103</v>
      </c>
      <c r="AJ1" s="97" t="s">
        <v>104</v>
      </c>
      <c r="AK1" s="97" t="s">
        <v>105</v>
      </c>
      <c r="AL1" s="97" t="s">
        <v>106</v>
      </c>
      <c r="AM1" s="97" t="s">
        <v>107</v>
      </c>
      <c r="AN1" s="97" t="s">
        <v>108</v>
      </c>
    </row>
    <row r="2" spans="1:40" x14ac:dyDescent="0.2">
      <c r="A2" s="98" t="str">
        <f t="shared" ref="A2:A33" si="0">IF($E2="","","FA4")</f>
        <v/>
      </c>
      <c r="B2" s="98" t="str">
        <f t="shared" ref="B2:B33" si="1">IF($E2="","","test: inadequate samples for T21/T18/T13 screening")</f>
        <v/>
      </c>
      <c r="C2" s="98" t="str">
        <f>IF($E2="","",IF('FA4'!$E$6="", "", 'FA4'!$E$6))</f>
        <v/>
      </c>
      <c r="D2" s="98" t="str">
        <f>IF(B2="","",INDEX(MasterList!$H:$H,MATCH(DataSheet!$E2,MasterList!$B:$B,0)))</f>
        <v/>
      </c>
      <c r="E2" s="98" t="str">
        <f>IF('FA4'!$C12="", "", 'FA4'!$C12)</f>
        <v/>
      </c>
      <c r="F2" s="98" t="str">
        <f>IF(B2="","",INDEX(MasterList!$I:$I,MATCH(DataSheet!$E2,MasterList!$B:$B,0)))</f>
        <v/>
      </c>
      <c r="G2" s="98" t="str">
        <f>IF(E2="","",INDEX(MasterList!$G:$G,MATCH(DataSheet!$E2,MasterList!$B:$B,0)))</f>
        <v/>
      </c>
      <c r="H2" s="98" t="str">
        <f>IF(E2="","",IF('FA4'!$J$6="", "", 'FA4'!$J$6))</f>
        <v/>
      </c>
      <c r="I2" s="98" t="str">
        <f>IF($C2="", "", "2024/25")</f>
        <v/>
      </c>
      <c r="J2" s="98" t="str">
        <f t="shared" ref="J2:J33" si="2">IF(E2="","",LEFT(H2,2))</f>
        <v/>
      </c>
      <c r="K2" s="98" t="str">
        <f>IF('FA4'!$G12="", "", 'FA4'!$G12)</f>
        <v/>
      </c>
      <c r="L2" s="98" t="str">
        <f>IF('FA4'!$N12="", "", 'FA4'!$N12)</f>
        <v/>
      </c>
      <c r="M2" s="98" t="str">
        <f>IF(E2="","",IF('FA4'!$M12="", "", 'FA4'!$M12))</f>
        <v/>
      </c>
      <c r="N2" s="98" t="str">
        <f>IF(E2="","",IF('FA4'!$P12="", "", 'FA4'!$P12))</f>
        <v/>
      </c>
      <c r="O2" s="98" t="str">
        <f>IF('FA4'!$H12="", "", 'FA4'!$H12)</f>
        <v/>
      </c>
      <c r="P2" s="98" t="str">
        <f>IF('FA4'!$I12="", "", 'FA4'!$I12)</f>
        <v/>
      </c>
      <c r="Q2" s="98" t="str">
        <f>IF('FA4'!$J12="", "", 'FA4'!$J12)</f>
        <v/>
      </c>
      <c r="R2" s="98" t="str">
        <f>IF('FA4'!$K12="", "", 'FA4'!$K12)</f>
        <v/>
      </c>
      <c r="S2" s="98" t="str">
        <f>IF('FA4'!$L12="", "", 'FA4'!$L12)</f>
        <v/>
      </c>
      <c r="T2" s="98" t="str">
        <f>IF('Request form specified fields'!$F6="", "", 'Request form specified fields'!$F6)</f>
        <v/>
      </c>
      <c r="U2" s="98" t="str">
        <f>IF('Request form specified fields'!$G6="", "", 'Request form specified fields'!$G6)</f>
        <v/>
      </c>
      <c r="V2" s="98" t="str">
        <f>IF('Request form specified fields'!$H6="", "", 'Request form specified fields'!$H6)</f>
        <v/>
      </c>
      <c r="W2" s="98" t="str">
        <f>IF('Request form specified fields'!$I6="", "", 'Request form specified fields'!$I6)</f>
        <v/>
      </c>
      <c r="X2" s="98" t="str">
        <f>IF('Request form specified fields'!$J6="", "", 'Request form specified fields'!$J6)</f>
        <v/>
      </c>
      <c r="Y2" s="98" t="str">
        <f>IF('Request form specified fields'!$K6="", "", 'Request form specified fields'!$K6)</f>
        <v/>
      </c>
      <c r="Z2" s="98" t="str">
        <f>IF('Request form specified fields'!$L6="", "", 'Request form specified fields'!$L6)</f>
        <v/>
      </c>
      <c r="AA2" s="98" t="str">
        <f>IF('Request form specified fields'!$M6="", "", 'Request form specified fields'!$M6)</f>
        <v/>
      </c>
      <c r="AB2" s="98" t="str">
        <f>IF('Request form specified fields'!$N6="", "", 'Request form specified fields'!$N6)</f>
        <v/>
      </c>
      <c r="AC2" s="98" t="str">
        <f>IF('Request form specified fields'!$O6="", "", 'Request form specified fields'!$O6)</f>
        <v/>
      </c>
      <c r="AD2" s="98" t="str">
        <f>IF('Request form specified fields'!$P6="", "", 'Request form specified fields'!$P6)</f>
        <v/>
      </c>
      <c r="AE2" s="98" t="str">
        <f>IF('Request form specified fields'!$Q6="", "", 'Request form specified fields'!$Q6)</f>
        <v/>
      </c>
      <c r="AF2" s="98" t="str">
        <f>IF('Request form specified fields'!$R6="", "", 'Request form specified fields'!$R6)</f>
        <v/>
      </c>
      <c r="AG2" s="98" t="str">
        <f>IF('Request form specified fields'!$S6="", "", 'Request form specified fields'!$S6)</f>
        <v/>
      </c>
      <c r="AH2" s="98" t="str">
        <f>IF('Request form specified fields'!$T6="", "", 'Request form specified fields'!$T6)</f>
        <v/>
      </c>
      <c r="AI2" s="98" t="str">
        <f>IF('Request form specified fields'!$U6="", "", 'Request form specified fields'!$U6)</f>
        <v/>
      </c>
      <c r="AJ2" s="96" t="str">
        <f>IF(E2="","",IFERROR(IF('FA4'!$E$6="",FALSE,TRUE),FALSE))</f>
        <v/>
      </c>
      <c r="AK2" s="96" t="str">
        <f>IF(E2="","",IFERROR(IF('FA4'!$G12="",FALSE,TRUE),FALSE))</f>
        <v/>
      </c>
      <c r="AL2" s="96" t="str">
        <f>IF(E2="","",IFERROR(IF('FA4'!$N12="",FALSE,TRUE),FALSE))</f>
        <v/>
      </c>
      <c r="AM2" s="96" t="str">
        <f>IF(E2="","",IFERROR(IF(K2&gt;L2,FALSE,TRUE),FALSE))</f>
        <v/>
      </c>
      <c r="AN2" s="96" t="str">
        <f>IF(E2="","",IFERROR(IF(ISBLANK('FA4'!$J$4),FALSE,TRUE),FALSE))</f>
        <v/>
      </c>
    </row>
    <row r="3" spans="1:40" x14ac:dyDescent="0.2">
      <c r="A3" s="98" t="str">
        <f t="shared" si="0"/>
        <v/>
      </c>
      <c r="B3" s="98" t="str">
        <f t="shared" si="1"/>
        <v/>
      </c>
      <c r="C3" s="98" t="str">
        <f>IF($E3="","",IF('FA4'!$E$6="", "", 'FA4'!$E$6))</f>
        <v/>
      </c>
      <c r="D3" s="98" t="str">
        <f>IF(B3="","",INDEX(MasterList!$H:$H,MATCH(DataSheet!$E3,MasterList!$B:$B,0)))</f>
        <v/>
      </c>
      <c r="E3" s="98" t="str">
        <f>IF('FA4'!$C13="", "", 'FA4'!$C13)</f>
        <v/>
      </c>
      <c r="F3" s="98" t="str">
        <f>IF(B3="","",INDEX(MasterList!$I:$I,MATCH(DataSheet!$E3,MasterList!$B:$B,0)))</f>
        <v/>
      </c>
      <c r="G3" s="98" t="str">
        <f>IF(E3="","",INDEX(MasterList!G:G,MATCH(DataSheet!E3,MasterList!B:B,0)))</f>
        <v/>
      </c>
      <c r="H3" s="98" t="str">
        <f>IF(E3="","",IF('FA4'!$J$6="", "", 'FA4'!$J$6))</f>
        <v/>
      </c>
      <c r="I3" s="98" t="str">
        <f t="shared" ref="I3:I64" si="3">IF($C3="", "", "2024/25")</f>
        <v/>
      </c>
      <c r="J3" s="98" t="str">
        <f t="shared" si="2"/>
        <v/>
      </c>
      <c r="K3" s="98" t="str">
        <f>IF('FA4'!$G13="", "", 'FA4'!$G13)</f>
        <v/>
      </c>
      <c r="L3" s="98" t="str">
        <f>IF('FA4'!$N13="", "", 'FA4'!$N13)</f>
        <v/>
      </c>
      <c r="M3" s="98" t="str">
        <f>IF(E3="","",IF('FA4'!$M13="", "", 'FA4'!$M13))</f>
        <v/>
      </c>
      <c r="N3" s="98" t="str">
        <f>IF(E3="","",IF('FA4'!$P13="", "", 'FA4'!$P13))</f>
        <v/>
      </c>
      <c r="O3" s="98" t="str">
        <f>IF('FA4'!$H13="", "", 'FA4'!$H13)</f>
        <v/>
      </c>
      <c r="P3" s="98" t="str">
        <f>IF('FA4'!$I13="", "", 'FA4'!$I13)</f>
        <v/>
      </c>
      <c r="Q3" s="98" t="str">
        <f>IF('FA4'!$J13="", "", 'FA4'!$J13)</f>
        <v/>
      </c>
      <c r="R3" s="98" t="str">
        <f>IF('FA4'!$K13="", "", 'FA4'!$K13)</f>
        <v/>
      </c>
      <c r="S3" s="98" t="str">
        <f>IF('FA4'!$L13="", "", 'FA4'!$L13)</f>
        <v/>
      </c>
      <c r="T3" s="98" t="str">
        <f>IF('Request form specified fields'!$F7="", "", 'Request form specified fields'!$F7)</f>
        <v/>
      </c>
      <c r="U3" s="98" t="str">
        <f>IF('Request form specified fields'!$G7="", "", 'Request form specified fields'!$G7)</f>
        <v/>
      </c>
      <c r="V3" s="98" t="str">
        <f>IF('Request form specified fields'!$H7="", "", 'Request form specified fields'!$H7)</f>
        <v/>
      </c>
      <c r="W3" s="98" t="str">
        <f>IF('Request form specified fields'!$I7="", "", 'Request form specified fields'!$I7)</f>
        <v/>
      </c>
      <c r="X3" s="98" t="str">
        <f>IF('Request form specified fields'!$J7="", "", 'Request form specified fields'!$J7)</f>
        <v/>
      </c>
      <c r="Y3" s="98" t="str">
        <f>IF('Request form specified fields'!$K7="", "", 'Request form specified fields'!$K7)</f>
        <v/>
      </c>
      <c r="Z3" s="98" t="str">
        <f>IF('Request form specified fields'!$L7="", "", 'Request form specified fields'!$L7)</f>
        <v/>
      </c>
      <c r="AA3" s="98" t="str">
        <f>IF('Request form specified fields'!$M7="", "", 'Request form specified fields'!$M7)</f>
        <v/>
      </c>
      <c r="AB3" s="98" t="str">
        <f>IF('Request form specified fields'!$N7="", "", 'Request form specified fields'!$N7)</f>
        <v/>
      </c>
      <c r="AC3" s="98" t="str">
        <f>IF('Request form specified fields'!$O7="", "", 'Request form specified fields'!$O7)</f>
        <v/>
      </c>
      <c r="AD3" s="98" t="str">
        <f>IF('Request form specified fields'!$P7="", "", 'Request form specified fields'!$P7)</f>
        <v/>
      </c>
      <c r="AE3" s="98" t="str">
        <f>IF('Request form specified fields'!$Q7="", "", 'Request form specified fields'!$Q7)</f>
        <v/>
      </c>
      <c r="AF3" s="98" t="str">
        <f>IF('Request form specified fields'!$R7="", "", 'Request form specified fields'!$R7)</f>
        <v/>
      </c>
      <c r="AG3" s="98" t="str">
        <f>IF('Request form specified fields'!$S7="", "", 'Request form specified fields'!$S7)</f>
        <v/>
      </c>
      <c r="AH3" s="98" t="str">
        <f>IF('Request form specified fields'!$T7="", "", 'Request form specified fields'!$T7)</f>
        <v/>
      </c>
      <c r="AI3" s="98" t="str">
        <f>IF('Request form specified fields'!$U7="", "", 'Request form specified fields'!$U7)</f>
        <v/>
      </c>
      <c r="AJ3" s="96" t="str">
        <f>IF(E3="","",IFERROR(IF('FA4'!$E$6="",FALSE,TRUE),FALSE))</f>
        <v/>
      </c>
      <c r="AK3" s="96" t="str">
        <f>IF(E3="","",IFERROR(IF('FA4'!$G13="",FALSE,TRUE),FALSE))</f>
        <v/>
      </c>
      <c r="AL3" s="96" t="str">
        <f>IF(E3="","",IFERROR(IF('FA4'!$N13="",FALSE,TRUE),FALSE))</f>
        <v/>
      </c>
      <c r="AM3" s="96" t="str">
        <f t="shared" ref="AM3:AM64" si="4">IF(E3="","",IFERROR(IF(K3&gt;L3,FALSE,TRUE),FALSE))</f>
        <v/>
      </c>
      <c r="AN3" s="96" t="str">
        <f>IF(E3="","",IFERROR(IF(ISBLANK('FA4'!$J$4),FALSE,TRUE),FALSE))</f>
        <v/>
      </c>
    </row>
    <row r="4" spans="1:40" x14ac:dyDescent="0.2">
      <c r="A4" s="98" t="str">
        <f t="shared" si="0"/>
        <v/>
      </c>
      <c r="B4" s="98" t="str">
        <f t="shared" si="1"/>
        <v/>
      </c>
      <c r="C4" s="98" t="str">
        <f>IF($E4="","",IF('FA4'!$E$6="", "", 'FA4'!$E$6))</f>
        <v/>
      </c>
      <c r="D4" s="98" t="str">
        <f>IF(B4="","",INDEX(MasterList!$H:$H,MATCH(DataSheet!$E4,MasterList!$B:$B,0)))</f>
        <v/>
      </c>
      <c r="E4" s="98" t="str">
        <f>IF('FA4'!$C14="", "", 'FA4'!$C14)</f>
        <v/>
      </c>
      <c r="F4" s="98" t="str">
        <f>IF(B4="","",INDEX(MasterList!$I:$I,MATCH(DataSheet!$E4,MasterList!$B:$B,0)))</f>
        <v/>
      </c>
      <c r="G4" s="98" t="str">
        <f>IF(E4="","",INDEX(MasterList!G:G,MATCH(DataSheet!E4,MasterList!B:B,0)))</f>
        <v/>
      </c>
      <c r="H4" s="98" t="str">
        <f>IF(E4="","",IF('FA4'!$J$6="", "", 'FA4'!$J$6))</f>
        <v/>
      </c>
      <c r="I4" s="98" t="str">
        <f t="shared" si="3"/>
        <v/>
      </c>
      <c r="J4" s="98" t="str">
        <f t="shared" si="2"/>
        <v/>
      </c>
      <c r="K4" s="98" t="str">
        <f>IF('FA4'!$G14="", "", 'FA4'!$G14)</f>
        <v/>
      </c>
      <c r="L4" s="98" t="str">
        <f>IF('FA4'!$N14="", "", 'FA4'!$N14)</f>
        <v/>
      </c>
      <c r="M4" s="98" t="str">
        <f>IF(E4="","",IF('FA4'!$M14="", "", 'FA4'!$M14))</f>
        <v/>
      </c>
      <c r="N4" s="98" t="str">
        <f>IF(E4="","",IF('FA4'!$P14="", "", 'FA4'!$P14))</f>
        <v/>
      </c>
      <c r="O4" s="98" t="str">
        <f>IF('FA4'!$H14="", "", 'FA4'!$H14)</f>
        <v/>
      </c>
      <c r="P4" s="98" t="str">
        <f>IF('FA4'!$I14="", "", 'FA4'!$I14)</f>
        <v/>
      </c>
      <c r="Q4" s="98" t="str">
        <f>IF('FA4'!$J14="", "", 'FA4'!$J14)</f>
        <v/>
      </c>
      <c r="R4" s="98" t="str">
        <f>IF('FA4'!$K14="", "", 'FA4'!$K14)</f>
        <v/>
      </c>
      <c r="S4" s="98" t="str">
        <f>IF('FA4'!$L14="", "", 'FA4'!$L14)</f>
        <v/>
      </c>
      <c r="T4" s="98" t="str">
        <f>IF('Request form specified fields'!$F8="", "", 'Request form specified fields'!$F8)</f>
        <v/>
      </c>
      <c r="U4" s="98" t="str">
        <f>IF('Request form specified fields'!$G8="", "", 'Request form specified fields'!$G8)</f>
        <v/>
      </c>
      <c r="V4" s="98" t="str">
        <f>IF('Request form specified fields'!$H8="", "", 'Request form specified fields'!$H8)</f>
        <v/>
      </c>
      <c r="W4" s="98" t="str">
        <f>IF('Request form specified fields'!$I8="", "", 'Request form specified fields'!$I8)</f>
        <v/>
      </c>
      <c r="X4" s="98" t="str">
        <f>IF('Request form specified fields'!$J8="", "", 'Request form specified fields'!$J8)</f>
        <v/>
      </c>
      <c r="Y4" s="98" t="str">
        <f>IF('Request form specified fields'!$K8="", "", 'Request form specified fields'!$K8)</f>
        <v/>
      </c>
      <c r="Z4" s="98" t="str">
        <f>IF('Request form specified fields'!$L8="", "", 'Request form specified fields'!$L8)</f>
        <v/>
      </c>
      <c r="AA4" s="98" t="str">
        <f>IF('Request form specified fields'!$M8="", "", 'Request form specified fields'!$M8)</f>
        <v/>
      </c>
      <c r="AB4" s="98" t="str">
        <f>IF('Request form specified fields'!$N8="", "", 'Request form specified fields'!$N8)</f>
        <v/>
      </c>
      <c r="AC4" s="98" t="str">
        <f>IF('Request form specified fields'!$O8="", "", 'Request form specified fields'!$O8)</f>
        <v/>
      </c>
      <c r="AD4" s="98" t="str">
        <f>IF('Request form specified fields'!$P8="", "", 'Request form specified fields'!$P8)</f>
        <v/>
      </c>
      <c r="AE4" s="98" t="str">
        <f>IF('Request form specified fields'!$Q8="", "", 'Request form specified fields'!$Q8)</f>
        <v/>
      </c>
      <c r="AF4" s="98" t="str">
        <f>IF('Request form specified fields'!$R8="", "", 'Request form specified fields'!$R8)</f>
        <v/>
      </c>
      <c r="AG4" s="98" t="str">
        <f>IF('Request form specified fields'!$S8="", "", 'Request form specified fields'!$S8)</f>
        <v/>
      </c>
      <c r="AH4" s="98" t="str">
        <f>IF('Request form specified fields'!$T8="", "", 'Request form specified fields'!$T8)</f>
        <v/>
      </c>
      <c r="AI4" s="98" t="str">
        <f>IF('Request form specified fields'!$U8="", "", 'Request form specified fields'!$U8)</f>
        <v/>
      </c>
      <c r="AJ4" s="96" t="str">
        <f>IF(E4="","",IFERROR(IF('FA4'!$E$6="",FALSE,TRUE),FALSE))</f>
        <v/>
      </c>
      <c r="AK4" s="96" t="str">
        <f>IF(E4="","",IFERROR(IF('FA4'!$G14="",FALSE,TRUE),FALSE))</f>
        <v/>
      </c>
      <c r="AL4" s="96" t="str">
        <f>IF(E4="","",IFERROR(IF('FA4'!$N14="",FALSE,TRUE),FALSE))</f>
        <v/>
      </c>
      <c r="AM4" s="96" t="str">
        <f t="shared" si="4"/>
        <v/>
      </c>
      <c r="AN4" s="96" t="str">
        <f>IF(E4="","",IFERROR(IF(ISBLANK('FA4'!$J$4),FALSE,TRUE),FALSE))</f>
        <v/>
      </c>
    </row>
    <row r="5" spans="1:40" x14ac:dyDescent="0.2">
      <c r="A5" s="98" t="str">
        <f t="shared" si="0"/>
        <v/>
      </c>
      <c r="B5" s="98" t="str">
        <f t="shared" si="1"/>
        <v/>
      </c>
      <c r="C5" s="98" t="str">
        <f>IF($E5="","",IF('FA4'!$E$6="", "", 'FA4'!$E$6))</f>
        <v/>
      </c>
      <c r="D5" s="98" t="str">
        <f>IF(B5="","",INDEX(MasterList!$H:$H,MATCH(DataSheet!$E5,MasterList!$B:$B,0)))</f>
        <v/>
      </c>
      <c r="E5" s="98" t="str">
        <f>IF('FA4'!$C15="", "", 'FA4'!$C15)</f>
        <v/>
      </c>
      <c r="F5" s="98" t="str">
        <f>IF(B5="","",INDEX(MasterList!$I:$I,MATCH(DataSheet!$E5,MasterList!$B:$B,0)))</f>
        <v/>
      </c>
      <c r="G5" s="98" t="str">
        <f>IF(E5="","",INDEX(MasterList!G:G,MATCH(DataSheet!E5,MasterList!B:B,0)))</f>
        <v/>
      </c>
      <c r="H5" s="98" t="str">
        <f>IF(E5="","",IF('FA4'!$J$6="", "", 'FA4'!$J$6))</f>
        <v/>
      </c>
      <c r="I5" s="98" t="str">
        <f t="shared" si="3"/>
        <v/>
      </c>
      <c r="J5" s="98" t="str">
        <f t="shared" si="2"/>
        <v/>
      </c>
      <c r="K5" s="98" t="str">
        <f>IF('FA4'!$G15="", "", 'FA4'!$G15)</f>
        <v/>
      </c>
      <c r="L5" s="98" t="str">
        <f>IF('FA4'!$N15="", "", 'FA4'!$N15)</f>
        <v/>
      </c>
      <c r="M5" s="98" t="str">
        <f>IF(E5="","",IF('FA4'!$M15="", "", 'FA4'!$M15))</f>
        <v/>
      </c>
      <c r="N5" s="98" t="str">
        <f>IF(E5="","",IF('FA4'!$P15="", "", 'FA4'!$P15))</f>
        <v/>
      </c>
      <c r="O5" s="98" t="str">
        <f>IF('FA4'!$H15="", "", 'FA4'!$H15)</f>
        <v/>
      </c>
      <c r="P5" s="98" t="str">
        <f>IF('FA4'!$I15="", "", 'FA4'!$I15)</f>
        <v/>
      </c>
      <c r="Q5" s="98" t="str">
        <f>IF('FA4'!$J15="", "", 'FA4'!$J15)</f>
        <v/>
      </c>
      <c r="R5" s="98" t="str">
        <f>IF('FA4'!$K15="", "", 'FA4'!$K15)</f>
        <v/>
      </c>
      <c r="S5" s="98" t="str">
        <f>IF('FA4'!$L15="", "", 'FA4'!$L15)</f>
        <v/>
      </c>
      <c r="T5" s="98" t="str">
        <f>IF('Request form specified fields'!$F9="", "", 'Request form specified fields'!$F9)</f>
        <v/>
      </c>
      <c r="U5" s="98" t="str">
        <f>IF('Request form specified fields'!$G9="", "", 'Request form specified fields'!$G9)</f>
        <v/>
      </c>
      <c r="V5" s="98" t="str">
        <f>IF('Request form specified fields'!$H9="", "", 'Request form specified fields'!$H9)</f>
        <v/>
      </c>
      <c r="W5" s="98" t="str">
        <f>IF('Request form specified fields'!$I9="", "", 'Request form specified fields'!$I9)</f>
        <v/>
      </c>
      <c r="X5" s="98" t="str">
        <f>IF('Request form specified fields'!$J9="", "", 'Request form specified fields'!$J9)</f>
        <v/>
      </c>
      <c r="Y5" s="98" t="str">
        <f>IF('Request form specified fields'!$K9="", "", 'Request form specified fields'!$K9)</f>
        <v/>
      </c>
      <c r="Z5" s="98" t="str">
        <f>IF('Request form specified fields'!$L9="", "", 'Request form specified fields'!$L9)</f>
        <v/>
      </c>
      <c r="AA5" s="98" t="str">
        <f>IF('Request form specified fields'!$M9="", "", 'Request form specified fields'!$M9)</f>
        <v/>
      </c>
      <c r="AB5" s="98" t="str">
        <f>IF('Request form specified fields'!$N9="", "", 'Request form specified fields'!$N9)</f>
        <v/>
      </c>
      <c r="AC5" s="98" t="str">
        <f>IF('Request form specified fields'!$O9="", "", 'Request form specified fields'!$O9)</f>
        <v/>
      </c>
      <c r="AD5" s="98" t="str">
        <f>IF('Request form specified fields'!$P9="", "", 'Request form specified fields'!$P9)</f>
        <v/>
      </c>
      <c r="AE5" s="98" t="str">
        <f>IF('Request form specified fields'!$Q9="", "", 'Request form specified fields'!$Q9)</f>
        <v/>
      </c>
      <c r="AF5" s="98" t="str">
        <f>IF('Request form specified fields'!$R9="", "", 'Request form specified fields'!$R9)</f>
        <v/>
      </c>
      <c r="AG5" s="98" t="str">
        <f>IF('Request form specified fields'!$S9="", "", 'Request form specified fields'!$S9)</f>
        <v/>
      </c>
      <c r="AH5" s="98" t="str">
        <f>IF('Request form specified fields'!$T9="", "", 'Request form specified fields'!$T9)</f>
        <v/>
      </c>
      <c r="AI5" s="98" t="str">
        <f>IF('Request form specified fields'!$U9="", "", 'Request form specified fields'!$U9)</f>
        <v/>
      </c>
      <c r="AJ5" s="96" t="str">
        <f>IF(E5="","",IFERROR(IF('FA4'!$E$6="",FALSE,TRUE),FALSE))</f>
        <v/>
      </c>
      <c r="AK5" s="96" t="str">
        <f>IF(E5="","",IFERROR(IF('FA4'!$G15="",FALSE,TRUE),FALSE))</f>
        <v/>
      </c>
      <c r="AL5" s="96" t="str">
        <f>IF(E5="","",IFERROR(IF('FA4'!$N15="",FALSE,TRUE),FALSE))</f>
        <v/>
      </c>
      <c r="AM5" s="96" t="str">
        <f t="shared" si="4"/>
        <v/>
      </c>
      <c r="AN5" s="96" t="str">
        <f>IF(E5="","",IFERROR(IF(ISBLANK('FA4'!$J$4),FALSE,TRUE),FALSE))</f>
        <v/>
      </c>
    </row>
    <row r="6" spans="1:40" x14ac:dyDescent="0.2">
      <c r="A6" s="98" t="str">
        <f t="shared" si="0"/>
        <v/>
      </c>
      <c r="B6" s="98" t="str">
        <f t="shared" si="1"/>
        <v/>
      </c>
      <c r="C6" s="98" t="str">
        <f>IF($E6="","",IF('FA4'!$E$6="", "", 'FA4'!$E$6))</f>
        <v/>
      </c>
      <c r="D6" s="98" t="str">
        <f>IF(B6="","",INDEX(MasterList!$H:$H,MATCH(DataSheet!$E6,MasterList!$B:$B,0)))</f>
        <v/>
      </c>
      <c r="E6" s="98" t="str">
        <f>IF('FA4'!$C16="", "", 'FA4'!$C16)</f>
        <v/>
      </c>
      <c r="F6" s="98" t="str">
        <f>IF(B6="","",INDEX(MasterList!$I:$I,MATCH(DataSheet!$E6,MasterList!$B:$B,0)))</f>
        <v/>
      </c>
      <c r="G6" s="98" t="str">
        <f>IF(E6="","",INDEX(MasterList!G:G,MATCH(DataSheet!E6,MasterList!B:B,0)))</f>
        <v/>
      </c>
      <c r="H6" s="98" t="str">
        <f>IF(E6="","",IF('FA4'!$J$6="", "", 'FA4'!$J$6))</f>
        <v/>
      </c>
      <c r="I6" s="98" t="str">
        <f t="shared" si="3"/>
        <v/>
      </c>
      <c r="J6" s="98" t="str">
        <f t="shared" si="2"/>
        <v/>
      </c>
      <c r="K6" s="98" t="str">
        <f>IF('FA4'!$G16="", "", 'FA4'!$G16)</f>
        <v/>
      </c>
      <c r="L6" s="98" t="str">
        <f>IF('FA4'!$N16="", "", 'FA4'!$N16)</f>
        <v/>
      </c>
      <c r="M6" s="98" t="str">
        <f>IF(E6="","",IF('FA4'!$M16="", "", 'FA4'!$M16))</f>
        <v/>
      </c>
      <c r="N6" s="98" t="str">
        <f>IF(E6="","",IF('FA4'!$P16="", "", 'FA4'!$P16))</f>
        <v/>
      </c>
      <c r="O6" s="98" t="str">
        <f>IF('FA4'!$H16="", "", 'FA4'!$H16)</f>
        <v/>
      </c>
      <c r="P6" s="98" t="str">
        <f>IF('FA4'!$I16="", "", 'FA4'!$I16)</f>
        <v/>
      </c>
      <c r="Q6" s="98" t="str">
        <f>IF('FA4'!$J16="", "", 'FA4'!$J16)</f>
        <v/>
      </c>
      <c r="R6" s="98" t="str">
        <f>IF('FA4'!$K16="", "", 'FA4'!$K16)</f>
        <v/>
      </c>
      <c r="S6" s="98" t="str">
        <f>IF('FA4'!$L16="", "", 'FA4'!$L16)</f>
        <v/>
      </c>
      <c r="T6" s="98" t="str">
        <f>IF('Request form specified fields'!$F10="", "", 'Request form specified fields'!$F10)</f>
        <v/>
      </c>
      <c r="U6" s="98" t="str">
        <f>IF('Request form specified fields'!$G10="", "", 'Request form specified fields'!$G10)</f>
        <v/>
      </c>
      <c r="V6" s="98" t="str">
        <f>IF('Request form specified fields'!$H10="", "", 'Request form specified fields'!$H10)</f>
        <v/>
      </c>
      <c r="W6" s="98" t="str">
        <f>IF('Request form specified fields'!$I10="", "", 'Request form specified fields'!$I10)</f>
        <v/>
      </c>
      <c r="X6" s="98" t="str">
        <f>IF('Request form specified fields'!$J10="", "", 'Request form specified fields'!$J10)</f>
        <v/>
      </c>
      <c r="Y6" s="98" t="str">
        <f>IF('Request form specified fields'!$K10="", "", 'Request form specified fields'!$K10)</f>
        <v/>
      </c>
      <c r="Z6" s="98" t="str">
        <f>IF('Request form specified fields'!$L10="", "", 'Request form specified fields'!$L10)</f>
        <v/>
      </c>
      <c r="AA6" s="98" t="str">
        <f>IF('Request form specified fields'!$M10="", "", 'Request form specified fields'!$M10)</f>
        <v/>
      </c>
      <c r="AB6" s="98" t="str">
        <f>IF('Request form specified fields'!$N10="", "", 'Request form specified fields'!$N10)</f>
        <v/>
      </c>
      <c r="AC6" s="98" t="str">
        <f>IF('Request form specified fields'!$O10="", "", 'Request form specified fields'!$O10)</f>
        <v/>
      </c>
      <c r="AD6" s="98" t="str">
        <f>IF('Request form specified fields'!$P10="", "", 'Request form specified fields'!$P10)</f>
        <v/>
      </c>
      <c r="AE6" s="98" t="str">
        <f>IF('Request form specified fields'!$Q10="", "", 'Request form specified fields'!$Q10)</f>
        <v/>
      </c>
      <c r="AF6" s="98" t="str">
        <f>IF('Request form specified fields'!$R10="", "", 'Request form specified fields'!$R10)</f>
        <v/>
      </c>
      <c r="AG6" s="98" t="str">
        <f>IF('Request form specified fields'!$S10="", "", 'Request form specified fields'!$S10)</f>
        <v/>
      </c>
      <c r="AH6" s="98" t="str">
        <f>IF('Request form specified fields'!$T10="", "", 'Request form specified fields'!$T10)</f>
        <v/>
      </c>
      <c r="AI6" s="98" t="str">
        <f>IF('Request form specified fields'!$U10="", "", 'Request form specified fields'!$U10)</f>
        <v/>
      </c>
      <c r="AJ6" s="96" t="str">
        <f>IF(E6="","",IFERROR(IF('FA4'!$E$6="",FALSE,TRUE),FALSE))</f>
        <v/>
      </c>
      <c r="AK6" s="96" t="str">
        <f>IF(E6="","",IFERROR(IF('FA4'!$G16="",FALSE,TRUE),FALSE))</f>
        <v/>
      </c>
      <c r="AL6" s="96" t="str">
        <f>IF(E6="","",IFERROR(IF('FA4'!$N16="",FALSE,TRUE),FALSE))</f>
        <v/>
      </c>
      <c r="AM6" s="96" t="str">
        <f t="shared" si="4"/>
        <v/>
      </c>
      <c r="AN6" s="96" t="str">
        <f>IF(E6="","",IFERROR(IF(ISBLANK('FA4'!$J$4),FALSE,TRUE),FALSE))</f>
        <v/>
      </c>
    </row>
    <row r="7" spans="1:40" x14ac:dyDescent="0.2">
      <c r="A7" s="98" t="str">
        <f t="shared" si="0"/>
        <v/>
      </c>
      <c r="B7" s="98" t="str">
        <f t="shared" si="1"/>
        <v/>
      </c>
      <c r="C7" s="98" t="str">
        <f>IF($E7="","",IF('FA4'!$E$6="", "", 'FA4'!$E$6))</f>
        <v/>
      </c>
      <c r="D7" s="98" t="str">
        <f>IF(B7="","",INDEX(MasterList!$H:$H,MATCH(DataSheet!$E7,MasterList!$B:$B,0)))</f>
        <v/>
      </c>
      <c r="E7" s="98" t="str">
        <f>IF('FA4'!$C17="", "", 'FA4'!$C17)</f>
        <v/>
      </c>
      <c r="F7" s="98" t="str">
        <f>IF(B7="","",INDEX(MasterList!$I:$I,MATCH(DataSheet!$E7,MasterList!$B:$B,0)))</f>
        <v/>
      </c>
      <c r="G7" s="98" t="str">
        <f>IF(E7="","",INDEX(MasterList!G:G,MATCH(DataSheet!E7,MasterList!B:B,0)))</f>
        <v/>
      </c>
      <c r="H7" s="98" t="str">
        <f>IF(E7="","",IF('FA4'!$J$6="", "", 'FA4'!$J$6))</f>
        <v/>
      </c>
      <c r="I7" s="98" t="str">
        <f t="shared" si="3"/>
        <v/>
      </c>
      <c r="J7" s="98" t="str">
        <f t="shared" si="2"/>
        <v/>
      </c>
      <c r="K7" s="98" t="str">
        <f>IF('FA4'!$G17="", "", 'FA4'!$G17)</f>
        <v/>
      </c>
      <c r="L7" s="98" t="str">
        <f>IF('FA4'!$N17="", "", 'FA4'!$N17)</f>
        <v/>
      </c>
      <c r="M7" s="98" t="str">
        <f>IF(E7="","",IF('FA4'!$M17="", "", 'FA4'!$M17))</f>
        <v/>
      </c>
      <c r="N7" s="98" t="str">
        <f>IF(E7="","",IF('FA4'!$P17="", "", 'FA4'!$P17))</f>
        <v/>
      </c>
      <c r="O7" s="98" t="str">
        <f>IF('FA4'!$H17="", "", 'FA4'!$H17)</f>
        <v/>
      </c>
      <c r="P7" s="98" t="str">
        <f>IF('FA4'!$I17="", "", 'FA4'!$I17)</f>
        <v/>
      </c>
      <c r="Q7" s="98" t="str">
        <f>IF('FA4'!$J17="", "", 'FA4'!$J17)</f>
        <v/>
      </c>
      <c r="R7" s="98" t="str">
        <f>IF('FA4'!$K17="", "", 'FA4'!$K17)</f>
        <v/>
      </c>
      <c r="S7" s="98" t="str">
        <f>IF('FA4'!$L17="", "", 'FA4'!$L17)</f>
        <v/>
      </c>
      <c r="T7" s="98" t="str">
        <f>IF('Request form specified fields'!$F11="", "", 'Request form specified fields'!$F11)</f>
        <v/>
      </c>
      <c r="U7" s="98" t="str">
        <f>IF('Request form specified fields'!$G11="", "", 'Request form specified fields'!$G11)</f>
        <v/>
      </c>
      <c r="V7" s="98" t="str">
        <f>IF('Request form specified fields'!$H11="", "", 'Request form specified fields'!$H11)</f>
        <v/>
      </c>
      <c r="W7" s="98" t="str">
        <f>IF('Request form specified fields'!$I11="", "", 'Request form specified fields'!$I11)</f>
        <v/>
      </c>
      <c r="X7" s="98" t="str">
        <f>IF('Request form specified fields'!$J11="", "", 'Request form specified fields'!$J11)</f>
        <v/>
      </c>
      <c r="Y7" s="98" t="str">
        <f>IF('Request form specified fields'!$K11="", "", 'Request form specified fields'!$K11)</f>
        <v/>
      </c>
      <c r="Z7" s="98" t="str">
        <f>IF('Request form specified fields'!$L11="", "", 'Request form specified fields'!$L11)</f>
        <v/>
      </c>
      <c r="AA7" s="98" t="str">
        <f>IF('Request form specified fields'!$M11="", "", 'Request form specified fields'!$M11)</f>
        <v/>
      </c>
      <c r="AB7" s="98" t="str">
        <f>IF('Request form specified fields'!$N11="", "", 'Request form specified fields'!$N11)</f>
        <v/>
      </c>
      <c r="AC7" s="98" t="str">
        <f>IF('Request form specified fields'!$O11="", "", 'Request form specified fields'!$O11)</f>
        <v/>
      </c>
      <c r="AD7" s="98" t="str">
        <f>IF('Request form specified fields'!$P11="", "", 'Request form specified fields'!$P11)</f>
        <v/>
      </c>
      <c r="AE7" s="98" t="str">
        <f>IF('Request form specified fields'!$Q11="", "", 'Request form specified fields'!$Q11)</f>
        <v/>
      </c>
      <c r="AF7" s="98" t="str">
        <f>IF('Request form specified fields'!$R11="", "", 'Request form specified fields'!$R11)</f>
        <v/>
      </c>
      <c r="AG7" s="98" t="str">
        <f>IF('Request form specified fields'!$S11="", "", 'Request form specified fields'!$S11)</f>
        <v/>
      </c>
      <c r="AH7" s="98" t="str">
        <f>IF('Request form specified fields'!$T11="", "", 'Request form specified fields'!$T11)</f>
        <v/>
      </c>
      <c r="AI7" s="98" t="str">
        <f>IF('Request form specified fields'!$U11="", "", 'Request form specified fields'!$U11)</f>
        <v/>
      </c>
      <c r="AJ7" s="96" t="str">
        <f>IF(E7="","",IFERROR(IF('FA4'!$E$6="",FALSE,TRUE),FALSE))</f>
        <v/>
      </c>
      <c r="AK7" s="96" t="str">
        <f>IF(E7="","",IFERROR(IF('FA4'!$G17="",FALSE,TRUE),FALSE))</f>
        <v/>
      </c>
      <c r="AL7" s="96" t="str">
        <f>IF(E7="","",IFERROR(IF('FA4'!$N17="",FALSE,TRUE),FALSE))</f>
        <v/>
      </c>
      <c r="AM7" s="96" t="str">
        <f t="shared" si="4"/>
        <v/>
      </c>
      <c r="AN7" s="96" t="str">
        <f>IF(E7="","",IFERROR(IF(ISBLANK('FA4'!$J$4),FALSE,TRUE),FALSE))</f>
        <v/>
      </c>
    </row>
    <row r="8" spans="1:40" x14ac:dyDescent="0.2">
      <c r="A8" s="98" t="str">
        <f t="shared" si="0"/>
        <v/>
      </c>
      <c r="B8" s="98" t="str">
        <f t="shared" si="1"/>
        <v/>
      </c>
      <c r="C8" s="98" t="str">
        <f>IF($E8="","",IF('FA4'!$E$6="", "", 'FA4'!$E$6))</f>
        <v/>
      </c>
      <c r="D8" s="98" t="str">
        <f>IF(B8="","",INDEX(MasterList!$H:$H,MATCH(DataSheet!$E8,MasterList!$B:$B,0)))</f>
        <v/>
      </c>
      <c r="E8" s="98" t="str">
        <f>IF('FA4'!$C18="", "", 'FA4'!$C18)</f>
        <v/>
      </c>
      <c r="F8" s="98" t="str">
        <f>IF(B8="","",INDEX(MasterList!$I:$I,MATCH(DataSheet!$E8,MasterList!$B:$B,0)))</f>
        <v/>
      </c>
      <c r="G8" s="98" t="str">
        <f>IF(E8="","",INDEX(MasterList!G:G,MATCH(DataSheet!E8,MasterList!B:B,0)))</f>
        <v/>
      </c>
      <c r="H8" s="98" t="str">
        <f>IF(E8="","",IF('FA4'!$J$6="", "", 'FA4'!$J$6))</f>
        <v/>
      </c>
      <c r="I8" s="98" t="str">
        <f t="shared" si="3"/>
        <v/>
      </c>
      <c r="J8" s="98" t="str">
        <f t="shared" si="2"/>
        <v/>
      </c>
      <c r="K8" s="98" t="str">
        <f>IF('FA4'!$G18="", "", 'FA4'!$G18)</f>
        <v/>
      </c>
      <c r="L8" s="98" t="str">
        <f>IF('FA4'!$N18="", "", 'FA4'!$N18)</f>
        <v/>
      </c>
      <c r="M8" s="98" t="str">
        <f>IF(E8="","",IF('FA4'!$M18="", "", 'FA4'!$M18))</f>
        <v/>
      </c>
      <c r="N8" s="98" t="str">
        <f>IF(E8="","",IF('FA4'!$P18="", "", 'FA4'!$P18))</f>
        <v/>
      </c>
      <c r="O8" s="98" t="str">
        <f>IF('FA4'!$H18="", "", 'FA4'!$H18)</f>
        <v/>
      </c>
      <c r="P8" s="98" t="str">
        <f>IF('FA4'!$I18="", "", 'FA4'!$I18)</f>
        <v/>
      </c>
      <c r="Q8" s="98" t="str">
        <f>IF('FA4'!$J18="", "", 'FA4'!$J18)</f>
        <v/>
      </c>
      <c r="R8" s="98" t="str">
        <f>IF('FA4'!$K18="", "", 'FA4'!$K18)</f>
        <v/>
      </c>
      <c r="S8" s="98" t="str">
        <f>IF('FA4'!$L18="", "", 'FA4'!$L18)</f>
        <v/>
      </c>
      <c r="T8" s="98" t="str">
        <f>IF('Request form specified fields'!$F12="", "", 'Request form specified fields'!$F12)</f>
        <v/>
      </c>
      <c r="U8" s="98" t="str">
        <f>IF('Request form specified fields'!$G12="", "", 'Request form specified fields'!$G12)</f>
        <v/>
      </c>
      <c r="V8" s="98" t="str">
        <f>IF('Request form specified fields'!$H12="", "", 'Request form specified fields'!$H12)</f>
        <v/>
      </c>
      <c r="W8" s="98" t="str">
        <f>IF('Request form specified fields'!$I12="", "", 'Request form specified fields'!$I12)</f>
        <v/>
      </c>
      <c r="X8" s="98" t="str">
        <f>IF('Request form specified fields'!$J12="", "", 'Request form specified fields'!$J12)</f>
        <v/>
      </c>
      <c r="Y8" s="98" t="str">
        <f>IF('Request form specified fields'!$K12="", "", 'Request form specified fields'!$K12)</f>
        <v/>
      </c>
      <c r="Z8" s="98" t="str">
        <f>IF('Request form specified fields'!$L12="", "", 'Request form specified fields'!$L12)</f>
        <v/>
      </c>
      <c r="AA8" s="98" t="str">
        <f>IF('Request form specified fields'!$M12="", "", 'Request form specified fields'!$M12)</f>
        <v/>
      </c>
      <c r="AB8" s="98" t="str">
        <f>IF('Request form specified fields'!$N12="", "", 'Request form specified fields'!$N12)</f>
        <v/>
      </c>
      <c r="AC8" s="98" t="str">
        <f>IF('Request form specified fields'!$O12="", "", 'Request form specified fields'!$O12)</f>
        <v/>
      </c>
      <c r="AD8" s="98" t="str">
        <f>IF('Request form specified fields'!$P12="", "", 'Request form specified fields'!$P12)</f>
        <v/>
      </c>
      <c r="AE8" s="98" t="str">
        <f>IF('Request form specified fields'!$Q12="", "", 'Request form specified fields'!$Q12)</f>
        <v/>
      </c>
      <c r="AF8" s="98" t="str">
        <f>IF('Request form specified fields'!$R12="", "", 'Request form specified fields'!$R12)</f>
        <v/>
      </c>
      <c r="AG8" s="98" t="str">
        <f>IF('Request form specified fields'!$S12="", "", 'Request form specified fields'!$S12)</f>
        <v/>
      </c>
      <c r="AH8" s="98" t="str">
        <f>IF('Request form specified fields'!$T12="", "", 'Request form specified fields'!$T12)</f>
        <v/>
      </c>
      <c r="AI8" s="98" t="str">
        <f>IF('Request form specified fields'!$U12="", "", 'Request form specified fields'!$U12)</f>
        <v/>
      </c>
      <c r="AJ8" s="96" t="str">
        <f>IF(E8="","",IFERROR(IF('FA4'!$E$6="",FALSE,TRUE),FALSE))</f>
        <v/>
      </c>
      <c r="AK8" s="96" t="str">
        <f>IF(E8="","",IFERROR(IF('FA4'!$G18="",FALSE,TRUE),FALSE))</f>
        <v/>
      </c>
      <c r="AL8" s="96" t="str">
        <f>IF(E8="","",IFERROR(IF('FA4'!$N18="",FALSE,TRUE),FALSE))</f>
        <v/>
      </c>
      <c r="AM8" s="96" t="str">
        <f t="shared" si="4"/>
        <v/>
      </c>
      <c r="AN8" s="96" t="str">
        <f>IF(E8="","",IFERROR(IF(ISBLANK('FA4'!$J$4),FALSE,TRUE),FALSE))</f>
        <v/>
      </c>
    </row>
    <row r="9" spans="1:40" x14ac:dyDescent="0.2">
      <c r="A9" s="98" t="str">
        <f t="shared" si="0"/>
        <v/>
      </c>
      <c r="B9" s="98" t="str">
        <f t="shared" si="1"/>
        <v/>
      </c>
      <c r="C9" s="98" t="str">
        <f>IF($E9="","",IF('FA4'!$E$6="", "", 'FA4'!$E$6))</f>
        <v/>
      </c>
      <c r="D9" s="98" t="str">
        <f>IF(B9="","",INDEX(MasterList!$H:$H,MATCH(DataSheet!$E9,MasterList!$B:$B,0)))</f>
        <v/>
      </c>
      <c r="E9" s="98" t="str">
        <f>IF('FA4'!$C19="", "", 'FA4'!$C19)</f>
        <v/>
      </c>
      <c r="F9" s="98" t="str">
        <f>IF(B9="","",INDEX(MasterList!$I:$I,MATCH(DataSheet!$E9,MasterList!$B:$B,0)))</f>
        <v/>
      </c>
      <c r="G9" s="98" t="str">
        <f>IF(E9="","",INDEX(MasterList!G:G,MATCH(DataSheet!E9,MasterList!B:B,0)))</f>
        <v/>
      </c>
      <c r="H9" s="98" t="str">
        <f>IF(E9="","",IF('FA4'!$J$6="", "", 'FA4'!$J$6))</f>
        <v/>
      </c>
      <c r="I9" s="98" t="str">
        <f t="shared" si="3"/>
        <v/>
      </c>
      <c r="J9" s="98" t="str">
        <f t="shared" si="2"/>
        <v/>
      </c>
      <c r="K9" s="98" t="str">
        <f>IF('FA4'!$G19="", "", 'FA4'!$G19)</f>
        <v/>
      </c>
      <c r="L9" s="98" t="str">
        <f>IF('FA4'!$N19="", "", 'FA4'!$N19)</f>
        <v/>
      </c>
      <c r="M9" s="98" t="str">
        <f>IF(E9="","",IF('FA4'!$M19="", "", 'FA4'!$M19))</f>
        <v/>
      </c>
      <c r="N9" s="98" t="str">
        <f>IF(E9="","",IF('FA4'!$P19="", "", 'FA4'!$P19))</f>
        <v/>
      </c>
      <c r="O9" s="98" t="str">
        <f>IF('FA4'!$H19="", "", 'FA4'!$H19)</f>
        <v/>
      </c>
      <c r="P9" s="98" t="str">
        <f>IF('FA4'!$I19="", "", 'FA4'!$I19)</f>
        <v/>
      </c>
      <c r="Q9" s="98" t="str">
        <f>IF('FA4'!$J19="", "", 'FA4'!$J19)</f>
        <v/>
      </c>
      <c r="R9" s="98" t="str">
        <f>IF('FA4'!$K19="", "", 'FA4'!$K19)</f>
        <v/>
      </c>
      <c r="S9" s="98" t="str">
        <f>IF('FA4'!$L19="", "", 'FA4'!$L19)</f>
        <v/>
      </c>
      <c r="T9" s="98" t="str">
        <f>IF('Request form specified fields'!$F13="", "", 'Request form specified fields'!$F13)</f>
        <v/>
      </c>
      <c r="U9" s="98" t="str">
        <f>IF('Request form specified fields'!$G13="", "", 'Request form specified fields'!$G13)</f>
        <v/>
      </c>
      <c r="V9" s="98" t="str">
        <f>IF('Request form specified fields'!$H13="", "", 'Request form specified fields'!$H13)</f>
        <v/>
      </c>
      <c r="W9" s="98" t="str">
        <f>IF('Request form specified fields'!$I13="", "", 'Request form specified fields'!$I13)</f>
        <v/>
      </c>
      <c r="X9" s="98" t="str">
        <f>IF('Request form specified fields'!$J13="", "", 'Request form specified fields'!$J13)</f>
        <v/>
      </c>
      <c r="Y9" s="98" t="str">
        <f>IF('Request form specified fields'!$K13="", "", 'Request form specified fields'!$K13)</f>
        <v/>
      </c>
      <c r="Z9" s="98" t="str">
        <f>IF('Request form specified fields'!$L13="", "", 'Request form specified fields'!$L13)</f>
        <v/>
      </c>
      <c r="AA9" s="98" t="str">
        <f>IF('Request form specified fields'!$M13="", "", 'Request form specified fields'!$M13)</f>
        <v/>
      </c>
      <c r="AB9" s="98" t="str">
        <f>IF('Request form specified fields'!$N13="", "", 'Request form specified fields'!$N13)</f>
        <v/>
      </c>
      <c r="AC9" s="98" t="str">
        <f>IF('Request form specified fields'!$O13="", "", 'Request form specified fields'!$O13)</f>
        <v/>
      </c>
      <c r="AD9" s="98" t="str">
        <f>IF('Request form specified fields'!$P13="", "", 'Request form specified fields'!$P13)</f>
        <v/>
      </c>
      <c r="AE9" s="98" t="str">
        <f>IF('Request form specified fields'!$Q13="", "", 'Request form specified fields'!$Q13)</f>
        <v/>
      </c>
      <c r="AF9" s="98" t="str">
        <f>IF('Request form specified fields'!$R13="", "", 'Request form specified fields'!$R13)</f>
        <v/>
      </c>
      <c r="AG9" s="98" t="str">
        <f>IF('Request form specified fields'!$S13="", "", 'Request form specified fields'!$S13)</f>
        <v/>
      </c>
      <c r="AH9" s="98" t="str">
        <f>IF('Request form specified fields'!$T13="", "", 'Request form specified fields'!$T13)</f>
        <v/>
      </c>
      <c r="AI9" s="98" t="str">
        <f>IF('Request form specified fields'!$U13="", "", 'Request form specified fields'!$U13)</f>
        <v/>
      </c>
      <c r="AJ9" s="96" t="str">
        <f>IF(E9="","",IFERROR(IF('FA4'!$E$6="",FALSE,TRUE),FALSE))</f>
        <v/>
      </c>
      <c r="AK9" s="96" t="str">
        <f>IF(E9="","",IFERROR(IF('FA4'!$G19="",FALSE,TRUE),FALSE))</f>
        <v/>
      </c>
      <c r="AL9" s="96" t="str">
        <f>IF(E9="","",IFERROR(IF('FA4'!$N19="",FALSE,TRUE),FALSE))</f>
        <v/>
      </c>
      <c r="AM9" s="96" t="str">
        <f t="shared" si="4"/>
        <v/>
      </c>
      <c r="AN9" s="96" t="str">
        <f>IF(E9="","",IFERROR(IF(ISBLANK('FA4'!$J$4),FALSE,TRUE),FALSE))</f>
        <v/>
      </c>
    </row>
    <row r="10" spans="1:40" x14ac:dyDescent="0.2">
      <c r="A10" s="98" t="str">
        <f t="shared" si="0"/>
        <v/>
      </c>
      <c r="B10" s="98" t="str">
        <f t="shared" si="1"/>
        <v/>
      </c>
      <c r="C10" s="98" t="str">
        <f>IF($E10="","",IF('FA4'!$E$6="", "", 'FA4'!$E$6))</f>
        <v/>
      </c>
      <c r="D10" s="98" t="str">
        <f>IF(B10="","",INDEX(MasterList!$H:$H,MATCH(DataSheet!$E10,MasterList!$B:$B,0)))</f>
        <v/>
      </c>
      <c r="E10" s="98" t="str">
        <f>IF('FA4'!$C20="", "", 'FA4'!$C20)</f>
        <v/>
      </c>
      <c r="F10" s="98" t="str">
        <f>IF(B10="","",INDEX(MasterList!$I:$I,MATCH(DataSheet!$E10,MasterList!$B:$B,0)))</f>
        <v/>
      </c>
      <c r="G10" s="98" t="str">
        <f>IF(E10="","",INDEX(MasterList!G:G,MATCH(DataSheet!E10,MasterList!B:B,0)))</f>
        <v/>
      </c>
      <c r="H10" s="98" t="str">
        <f>IF(E10="","",IF('FA4'!$J$6="", "", 'FA4'!$J$6))</f>
        <v/>
      </c>
      <c r="I10" s="98" t="str">
        <f t="shared" si="3"/>
        <v/>
      </c>
      <c r="J10" s="98" t="str">
        <f t="shared" si="2"/>
        <v/>
      </c>
      <c r="K10" s="98" t="str">
        <f>IF('FA4'!$G20="", "", 'FA4'!$G20)</f>
        <v/>
      </c>
      <c r="L10" s="98" t="str">
        <f>IF('FA4'!$N20="", "", 'FA4'!$N20)</f>
        <v/>
      </c>
      <c r="M10" s="98" t="str">
        <f>IF(E10="","",IF('FA4'!$M20="", "", 'FA4'!$M20))</f>
        <v/>
      </c>
      <c r="N10" s="98" t="str">
        <f>IF(E10="","",IF('FA4'!$P20="", "", 'FA4'!$P20))</f>
        <v/>
      </c>
      <c r="O10" s="98" t="str">
        <f>IF('FA4'!$H20="", "", 'FA4'!$H20)</f>
        <v/>
      </c>
      <c r="P10" s="98" t="str">
        <f>IF('FA4'!$I20="", "", 'FA4'!$I20)</f>
        <v/>
      </c>
      <c r="Q10" s="98" t="str">
        <f>IF('FA4'!$J20="", "", 'FA4'!$J20)</f>
        <v/>
      </c>
      <c r="R10" s="98" t="str">
        <f>IF('FA4'!$K20="", "", 'FA4'!$K20)</f>
        <v/>
      </c>
      <c r="S10" s="98" t="str">
        <f>IF('FA4'!$L20="", "", 'FA4'!$L20)</f>
        <v/>
      </c>
      <c r="T10" s="98" t="str">
        <f>IF('Request form specified fields'!$F14="", "", 'Request form specified fields'!$F14)</f>
        <v/>
      </c>
      <c r="U10" s="98" t="str">
        <f>IF('Request form specified fields'!$G14="", "", 'Request form specified fields'!$G14)</f>
        <v/>
      </c>
      <c r="V10" s="98" t="str">
        <f>IF('Request form specified fields'!$H14="", "", 'Request form specified fields'!$H14)</f>
        <v/>
      </c>
      <c r="W10" s="98" t="str">
        <f>IF('Request form specified fields'!$I14="", "", 'Request form specified fields'!$I14)</f>
        <v/>
      </c>
      <c r="X10" s="98" t="str">
        <f>IF('Request form specified fields'!$J14="", "", 'Request form specified fields'!$J14)</f>
        <v/>
      </c>
      <c r="Y10" s="98" t="str">
        <f>IF('Request form specified fields'!$K14="", "", 'Request form specified fields'!$K14)</f>
        <v/>
      </c>
      <c r="Z10" s="98" t="str">
        <f>IF('Request form specified fields'!$L14="", "", 'Request form specified fields'!$L14)</f>
        <v/>
      </c>
      <c r="AA10" s="98" t="str">
        <f>IF('Request form specified fields'!$M14="", "", 'Request form specified fields'!$M14)</f>
        <v/>
      </c>
      <c r="AB10" s="98" t="str">
        <f>IF('Request form specified fields'!$N14="", "", 'Request form specified fields'!$N14)</f>
        <v/>
      </c>
      <c r="AC10" s="98" t="str">
        <f>IF('Request form specified fields'!$O14="", "", 'Request form specified fields'!$O14)</f>
        <v/>
      </c>
      <c r="AD10" s="98" t="str">
        <f>IF('Request form specified fields'!$P14="", "", 'Request form specified fields'!$P14)</f>
        <v/>
      </c>
      <c r="AE10" s="98" t="str">
        <f>IF('Request form specified fields'!$Q14="", "", 'Request form specified fields'!$Q14)</f>
        <v/>
      </c>
      <c r="AF10" s="98" t="str">
        <f>IF('Request form specified fields'!$R14="", "", 'Request form specified fields'!$R14)</f>
        <v/>
      </c>
      <c r="AG10" s="98" t="str">
        <f>IF('Request form specified fields'!$S14="", "", 'Request form specified fields'!$S14)</f>
        <v/>
      </c>
      <c r="AH10" s="98" t="str">
        <f>IF('Request form specified fields'!$T14="", "", 'Request form specified fields'!$T14)</f>
        <v/>
      </c>
      <c r="AI10" s="98" t="str">
        <f>IF('Request form specified fields'!$U14="", "", 'Request form specified fields'!$U14)</f>
        <v/>
      </c>
      <c r="AJ10" s="96" t="str">
        <f>IF(E10="","",IFERROR(IF('FA4'!$E$6="",FALSE,TRUE),FALSE))</f>
        <v/>
      </c>
      <c r="AK10" s="96" t="str">
        <f>IF(E10="","",IFERROR(IF('FA4'!$G20="",FALSE,TRUE),FALSE))</f>
        <v/>
      </c>
      <c r="AL10" s="96" t="str">
        <f>IF(E10="","",IFERROR(IF('FA4'!$N20="",FALSE,TRUE),FALSE))</f>
        <v/>
      </c>
      <c r="AM10" s="96" t="str">
        <f t="shared" si="4"/>
        <v/>
      </c>
      <c r="AN10" s="96" t="str">
        <f>IF(E10="","",IFERROR(IF(ISBLANK('FA4'!$J$4),FALSE,TRUE),FALSE))</f>
        <v/>
      </c>
    </row>
    <row r="11" spans="1:40" x14ac:dyDescent="0.2">
      <c r="A11" s="98" t="str">
        <f t="shared" si="0"/>
        <v/>
      </c>
      <c r="B11" s="98" t="str">
        <f t="shared" si="1"/>
        <v/>
      </c>
      <c r="C11" s="98" t="str">
        <f>IF($E11="","",IF('FA4'!$E$6="", "", 'FA4'!$E$6))</f>
        <v/>
      </c>
      <c r="D11" s="98" t="str">
        <f>IF(B11="","",INDEX(MasterList!$H:$H,MATCH(DataSheet!$E11,MasterList!$B:$B,0)))</f>
        <v/>
      </c>
      <c r="E11" s="98" t="str">
        <f>IF('FA4'!$C21="", "", 'FA4'!$C21)</f>
        <v/>
      </c>
      <c r="F11" s="98" t="str">
        <f>IF(B11="","",INDEX(MasterList!$I:$I,MATCH(DataSheet!$E11,MasterList!$B:$B,0)))</f>
        <v/>
      </c>
      <c r="G11" s="98" t="str">
        <f>IF(E11="","",INDEX(MasterList!G:G,MATCH(DataSheet!E11,MasterList!B:B,0)))</f>
        <v/>
      </c>
      <c r="H11" s="98" t="str">
        <f>IF(E11="","",IF('FA4'!$J$6="", "", 'FA4'!$J$6))</f>
        <v/>
      </c>
      <c r="I11" s="98" t="str">
        <f t="shared" si="3"/>
        <v/>
      </c>
      <c r="J11" s="98" t="str">
        <f t="shared" si="2"/>
        <v/>
      </c>
      <c r="K11" s="98" t="str">
        <f>IF('FA4'!$G21="", "", 'FA4'!$G21)</f>
        <v/>
      </c>
      <c r="L11" s="98" t="str">
        <f>IF('FA4'!$N21="", "", 'FA4'!$N21)</f>
        <v/>
      </c>
      <c r="M11" s="98" t="str">
        <f>IF(E11="","",IF('FA4'!$M21="", "", 'FA4'!$M21))</f>
        <v/>
      </c>
      <c r="N11" s="98" t="str">
        <f>IF(E11="","",IF('FA4'!$P21="", "", 'FA4'!$P21))</f>
        <v/>
      </c>
      <c r="O11" s="98" t="str">
        <f>IF('FA4'!$H21="", "", 'FA4'!$H21)</f>
        <v/>
      </c>
      <c r="P11" s="98" t="str">
        <f>IF('FA4'!$I21="", "", 'FA4'!$I21)</f>
        <v/>
      </c>
      <c r="Q11" s="98" t="str">
        <f>IF('FA4'!$J21="", "", 'FA4'!$J21)</f>
        <v/>
      </c>
      <c r="R11" s="98" t="str">
        <f>IF('FA4'!$K21="", "", 'FA4'!$K21)</f>
        <v/>
      </c>
      <c r="S11" s="98" t="str">
        <f>IF('FA4'!$L21="", "", 'FA4'!$L21)</f>
        <v/>
      </c>
      <c r="T11" s="98" t="str">
        <f>IF('Request form specified fields'!$F15="", "", 'Request form specified fields'!$F15)</f>
        <v/>
      </c>
      <c r="U11" s="98" t="str">
        <f>IF('Request form specified fields'!$G15="", "", 'Request form specified fields'!$G15)</f>
        <v/>
      </c>
      <c r="V11" s="98" t="str">
        <f>IF('Request form specified fields'!$H15="", "", 'Request form specified fields'!$H15)</f>
        <v/>
      </c>
      <c r="W11" s="98" t="str">
        <f>IF('Request form specified fields'!$I15="", "", 'Request form specified fields'!$I15)</f>
        <v/>
      </c>
      <c r="X11" s="98" t="str">
        <f>IF('Request form specified fields'!$J15="", "", 'Request form specified fields'!$J15)</f>
        <v/>
      </c>
      <c r="Y11" s="98" t="str">
        <f>IF('Request form specified fields'!$K15="", "", 'Request form specified fields'!$K15)</f>
        <v/>
      </c>
      <c r="Z11" s="98" t="str">
        <f>IF('Request form specified fields'!$L15="", "", 'Request form specified fields'!$L15)</f>
        <v/>
      </c>
      <c r="AA11" s="98" t="str">
        <f>IF('Request form specified fields'!$M15="", "", 'Request form specified fields'!$M15)</f>
        <v/>
      </c>
      <c r="AB11" s="98" t="str">
        <f>IF('Request form specified fields'!$N15="", "", 'Request form specified fields'!$N15)</f>
        <v/>
      </c>
      <c r="AC11" s="98" t="str">
        <f>IF('Request form specified fields'!$O15="", "", 'Request form specified fields'!$O15)</f>
        <v/>
      </c>
      <c r="AD11" s="98" t="str">
        <f>IF('Request form specified fields'!$P15="", "", 'Request form specified fields'!$P15)</f>
        <v/>
      </c>
      <c r="AE11" s="98" t="str">
        <f>IF('Request form specified fields'!$Q15="", "", 'Request form specified fields'!$Q15)</f>
        <v/>
      </c>
      <c r="AF11" s="98" t="str">
        <f>IF('Request form specified fields'!$R15="", "", 'Request form specified fields'!$R15)</f>
        <v/>
      </c>
      <c r="AG11" s="98" t="str">
        <f>IF('Request form specified fields'!$S15="", "", 'Request form specified fields'!$S15)</f>
        <v/>
      </c>
      <c r="AH11" s="98" t="str">
        <f>IF('Request form specified fields'!$T15="", "", 'Request form specified fields'!$T15)</f>
        <v/>
      </c>
      <c r="AI11" s="98" t="str">
        <f>IF('Request form specified fields'!$U15="", "", 'Request form specified fields'!$U15)</f>
        <v/>
      </c>
      <c r="AJ11" s="96" t="str">
        <f>IF(E11="","",IFERROR(IF('FA4'!$E$6="",FALSE,TRUE),FALSE))</f>
        <v/>
      </c>
      <c r="AK11" s="96" t="str">
        <f>IF(E11="","",IFERROR(IF('FA4'!$G21="",FALSE,TRUE),FALSE))</f>
        <v/>
      </c>
      <c r="AL11" s="96" t="str">
        <f>IF(E11="","",IFERROR(IF('FA4'!$N21="",FALSE,TRUE),FALSE))</f>
        <v/>
      </c>
      <c r="AM11" s="96" t="str">
        <f t="shared" si="4"/>
        <v/>
      </c>
      <c r="AN11" s="96" t="str">
        <f>IF(E11="","",IFERROR(IF(ISBLANK('FA4'!$J$4),FALSE,TRUE),FALSE))</f>
        <v/>
      </c>
    </row>
    <row r="12" spans="1:40" x14ac:dyDescent="0.2">
      <c r="A12" s="98" t="str">
        <f t="shared" si="0"/>
        <v/>
      </c>
      <c r="B12" s="98" t="str">
        <f t="shared" si="1"/>
        <v/>
      </c>
      <c r="C12" s="98" t="str">
        <f>IF($E12="","",IF('FA4'!$E$6="", "", 'FA4'!$E$6))</f>
        <v/>
      </c>
      <c r="D12" s="98" t="str">
        <f>IF(B12="","",INDEX(MasterList!$H:$H,MATCH(DataSheet!$E12,MasterList!$B:$B,0)))</f>
        <v/>
      </c>
      <c r="E12" s="98" t="str">
        <f>IF('FA4'!$C22="", "", 'FA4'!$C22)</f>
        <v/>
      </c>
      <c r="F12" s="98" t="str">
        <f>IF(B12="","",INDEX(MasterList!$I:$I,MATCH(DataSheet!$E12,MasterList!$B:$B,0)))</f>
        <v/>
      </c>
      <c r="G12" s="98" t="str">
        <f>IF(E12="","",INDEX(MasterList!G:G,MATCH(DataSheet!E12,MasterList!B:B,0)))</f>
        <v/>
      </c>
      <c r="H12" s="98" t="str">
        <f>IF(E12="","",IF('FA4'!$J$6="", "", 'FA4'!$J$6))</f>
        <v/>
      </c>
      <c r="I12" s="98" t="str">
        <f t="shared" si="3"/>
        <v/>
      </c>
      <c r="J12" s="98" t="str">
        <f t="shared" si="2"/>
        <v/>
      </c>
      <c r="K12" s="98" t="str">
        <f>IF('FA4'!$G22="", "", 'FA4'!$G22)</f>
        <v/>
      </c>
      <c r="L12" s="98" t="str">
        <f>IF('FA4'!$N22="", "", 'FA4'!$N22)</f>
        <v/>
      </c>
      <c r="M12" s="98" t="str">
        <f>IF(E12="","",IF('FA4'!$M22="", "", 'FA4'!$M22))</f>
        <v/>
      </c>
      <c r="N12" s="98" t="str">
        <f>IF(E12="","",IF('FA4'!$P22="", "", 'FA4'!$P22))</f>
        <v/>
      </c>
      <c r="O12" s="98" t="str">
        <f>IF('FA4'!$H22="", "", 'FA4'!$H22)</f>
        <v/>
      </c>
      <c r="P12" s="98" t="str">
        <f>IF('FA4'!$I22="", "", 'FA4'!$I22)</f>
        <v/>
      </c>
      <c r="Q12" s="98" t="str">
        <f>IF('FA4'!$J22="", "", 'FA4'!$J22)</f>
        <v/>
      </c>
      <c r="R12" s="98" t="str">
        <f>IF('FA4'!$K22="", "", 'FA4'!$K22)</f>
        <v/>
      </c>
      <c r="S12" s="98" t="str">
        <f>IF('FA4'!$L22="", "", 'FA4'!$L22)</f>
        <v/>
      </c>
      <c r="T12" s="98" t="str">
        <f>IF('Request form specified fields'!$F16="", "", 'Request form specified fields'!$F16)</f>
        <v/>
      </c>
      <c r="U12" s="98" t="str">
        <f>IF('Request form specified fields'!$G16="", "", 'Request form specified fields'!$G16)</f>
        <v/>
      </c>
      <c r="V12" s="98" t="str">
        <f>IF('Request form specified fields'!$H16="", "", 'Request form specified fields'!$H16)</f>
        <v/>
      </c>
      <c r="W12" s="98" t="str">
        <f>IF('Request form specified fields'!$I16="", "", 'Request form specified fields'!$I16)</f>
        <v/>
      </c>
      <c r="X12" s="98" t="str">
        <f>IF('Request form specified fields'!$J16="", "", 'Request form specified fields'!$J16)</f>
        <v/>
      </c>
      <c r="Y12" s="98" t="str">
        <f>IF('Request form specified fields'!$K16="", "", 'Request form specified fields'!$K16)</f>
        <v/>
      </c>
      <c r="Z12" s="98" t="str">
        <f>IF('Request form specified fields'!$L16="", "", 'Request form specified fields'!$L16)</f>
        <v/>
      </c>
      <c r="AA12" s="98" t="str">
        <f>IF('Request form specified fields'!$M16="", "", 'Request form specified fields'!$M16)</f>
        <v/>
      </c>
      <c r="AB12" s="98" t="str">
        <f>IF('Request form specified fields'!$N16="", "", 'Request form specified fields'!$N16)</f>
        <v/>
      </c>
      <c r="AC12" s="98" t="str">
        <f>IF('Request form specified fields'!$O16="", "", 'Request form specified fields'!$O16)</f>
        <v/>
      </c>
      <c r="AD12" s="98" t="str">
        <f>IF('Request form specified fields'!$P16="", "", 'Request form specified fields'!$P16)</f>
        <v/>
      </c>
      <c r="AE12" s="98" t="str">
        <f>IF('Request form specified fields'!$Q16="", "", 'Request form specified fields'!$Q16)</f>
        <v/>
      </c>
      <c r="AF12" s="98" t="str">
        <f>IF('Request form specified fields'!$R16="", "", 'Request form specified fields'!$R16)</f>
        <v/>
      </c>
      <c r="AG12" s="98" t="str">
        <f>IF('Request form specified fields'!$S16="", "", 'Request form specified fields'!$S16)</f>
        <v/>
      </c>
      <c r="AH12" s="98" t="str">
        <f>IF('Request form specified fields'!$T16="", "", 'Request form specified fields'!$T16)</f>
        <v/>
      </c>
      <c r="AI12" s="98" t="str">
        <f>IF('Request form specified fields'!$U16="", "", 'Request form specified fields'!$U16)</f>
        <v/>
      </c>
      <c r="AJ12" s="96" t="str">
        <f>IF(E12="","",IFERROR(IF('FA4'!$E$6="",FALSE,TRUE),FALSE))</f>
        <v/>
      </c>
      <c r="AK12" s="96" t="str">
        <f>IF(E12="","",IFERROR(IF('FA4'!$G22="",FALSE,TRUE),FALSE))</f>
        <v/>
      </c>
      <c r="AL12" s="96" t="str">
        <f>IF(E12="","",IFERROR(IF('FA4'!$N22="",FALSE,TRUE),FALSE))</f>
        <v/>
      </c>
      <c r="AM12" s="96" t="str">
        <f t="shared" si="4"/>
        <v/>
      </c>
      <c r="AN12" s="96" t="str">
        <f>IF(E12="","",IFERROR(IF(ISBLANK('FA4'!$J$4),FALSE,TRUE),FALSE))</f>
        <v/>
      </c>
    </row>
    <row r="13" spans="1:40" x14ac:dyDescent="0.2">
      <c r="A13" s="98" t="str">
        <f t="shared" si="0"/>
        <v/>
      </c>
      <c r="B13" s="98" t="str">
        <f t="shared" si="1"/>
        <v/>
      </c>
      <c r="C13" s="98" t="str">
        <f>IF($E13="","",IF('FA4'!$E$6="", "", 'FA4'!$E$6))</f>
        <v/>
      </c>
      <c r="D13" s="98" t="str">
        <f>IF(B13="","",INDEX(MasterList!$H:$H,MATCH(DataSheet!$E13,MasterList!$B:$B,0)))</f>
        <v/>
      </c>
      <c r="E13" s="98" t="str">
        <f>IF('FA4'!$C23="", "", 'FA4'!$C23)</f>
        <v/>
      </c>
      <c r="F13" s="98" t="str">
        <f>IF(B13="","",INDEX(MasterList!$I:$I,MATCH(DataSheet!$E13,MasterList!$B:$B,0)))</f>
        <v/>
      </c>
      <c r="G13" s="98" t="str">
        <f>IF(E13="","",INDEX(MasterList!G:G,MATCH(DataSheet!E13,MasterList!B:B,0)))</f>
        <v/>
      </c>
      <c r="H13" s="98" t="str">
        <f>IF(E13="","",IF('FA4'!$J$6="", "", 'FA4'!$J$6))</f>
        <v/>
      </c>
      <c r="I13" s="98" t="str">
        <f t="shared" si="3"/>
        <v/>
      </c>
      <c r="J13" s="98" t="str">
        <f t="shared" si="2"/>
        <v/>
      </c>
      <c r="K13" s="98" t="str">
        <f>IF('FA4'!$G23="", "", 'FA4'!$G23)</f>
        <v/>
      </c>
      <c r="L13" s="98" t="str">
        <f>IF('FA4'!$N23="", "", 'FA4'!$N23)</f>
        <v/>
      </c>
      <c r="M13" s="98" t="str">
        <f>IF(E13="","",IF('FA4'!$M23="", "", 'FA4'!$M23))</f>
        <v/>
      </c>
      <c r="N13" s="98" t="str">
        <f>IF(E13="","",IF('FA4'!$P23="", "", 'FA4'!$P23))</f>
        <v/>
      </c>
      <c r="O13" s="98" t="str">
        <f>IF('FA4'!$H23="", "", 'FA4'!$H23)</f>
        <v/>
      </c>
      <c r="P13" s="98" t="str">
        <f>IF('FA4'!$I23="", "", 'FA4'!$I23)</f>
        <v/>
      </c>
      <c r="Q13" s="98" t="str">
        <f>IF('FA4'!$J23="", "", 'FA4'!$J23)</f>
        <v/>
      </c>
      <c r="R13" s="98" t="str">
        <f>IF('FA4'!$K23="", "", 'FA4'!$K23)</f>
        <v/>
      </c>
      <c r="S13" s="98" t="str">
        <f>IF('FA4'!$L23="", "", 'FA4'!$L23)</f>
        <v/>
      </c>
      <c r="T13" s="98" t="str">
        <f>IF('Request form specified fields'!$F17="", "", 'Request form specified fields'!$F17)</f>
        <v/>
      </c>
      <c r="U13" s="98" t="str">
        <f>IF('Request form specified fields'!$G17="", "", 'Request form specified fields'!$G17)</f>
        <v/>
      </c>
      <c r="V13" s="98" t="str">
        <f>IF('Request form specified fields'!$H17="", "", 'Request form specified fields'!$H17)</f>
        <v/>
      </c>
      <c r="W13" s="98" t="str">
        <f>IF('Request form specified fields'!$I17="", "", 'Request form specified fields'!$I17)</f>
        <v/>
      </c>
      <c r="X13" s="98" t="str">
        <f>IF('Request form specified fields'!$J17="", "", 'Request form specified fields'!$J17)</f>
        <v/>
      </c>
      <c r="Y13" s="98" t="str">
        <f>IF('Request form specified fields'!$K17="", "", 'Request form specified fields'!$K17)</f>
        <v/>
      </c>
      <c r="Z13" s="98" t="str">
        <f>IF('Request form specified fields'!$L17="", "", 'Request form specified fields'!$L17)</f>
        <v/>
      </c>
      <c r="AA13" s="98" t="str">
        <f>IF('Request form specified fields'!$M17="", "", 'Request form specified fields'!$M17)</f>
        <v/>
      </c>
      <c r="AB13" s="98" t="str">
        <f>IF('Request form specified fields'!$N17="", "", 'Request form specified fields'!$N17)</f>
        <v/>
      </c>
      <c r="AC13" s="98" t="str">
        <f>IF('Request form specified fields'!$O17="", "", 'Request form specified fields'!$O17)</f>
        <v/>
      </c>
      <c r="AD13" s="98" t="str">
        <f>IF('Request form specified fields'!$P17="", "", 'Request form specified fields'!$P17)</f>
        <v/>
      </c>
      <c r="AE13" s="98" t="str">
        <f>IF('Request form specified fields'!$Q17="", "", 'Request form specified fields'!$Q17)</f>
        <v/>
      </c>
      <c r="AF13" s="98" t="str">
        <f>IF('Request form specified fields'!$R17="", "", 'Request form specified fields'!$R17)</f>
        <v/>
      </c>
      <c r="AG13" s="98" t="str">
        <f>IF('Request form specified fields'!$S17="", "", 'Request form specified fields'!$S17)</f>
        <v/>
      </c>
      <c r="AH13" s="98" t="str">
        <f>IF('Request form specified fields'!$T17="", "", 'Request form specified fields'!$T17)</f>
        <v/>
      </c>
      <c r="AI13" s="98" t="str">
        <f>IF('Request form specified fields'!$U17="", "", 'Request form specified fields'!$U17)</f>
        <v/>
      </c>
      <c r="AJ13" s="96" t="str">
        <f>IF(E13="","",IFERROR(IF('FA4'!$E$6="",FALSE,TRUE),FALSE))</f>
        <v/>
      </c>
      <c r="AK13" s="96" t="str">
        <f>IF(E13="","",IFERROR(IF('FA4'!$G23="",FALSE,TRUE),FALSE))</f>
        <v/>
      </c>
      <c r="AL13" s="96" t="str">
        <f>IF(E13="","",IFERROR(IF('FA4'!$N23="",FALSE,TRUE),FALSE))</f>
        <v/>
      </c>
      <c r="AM13" s="96" t="str">
        <f t="shared" si="4"/>
        <v/>
      </c>
      <c r="AN13" s="96" t="str">
        <f>IF(E13="","",IFERROR(IF(ISBLANK('FA4'!$J$4),FALSE,TRUE),FALSE))</f>
        <v/>
      </c>
    </row>
    <row r="14" spans="1:40" x14ac:dyDescent="0.2">
      <c r="A14" s="98" t="str">
        <f t="shared" si="0"/>
        <v/>
      </c>
      <c r="B14" s="98" t="str">
        <f t="shared" si="1"/>
        <v/>
      </c>
      <c r="C14" s="98" t="str">
        <f>IF($E14="","",IF('FA4'!$E$6="", "", 'FA4'!$E$6))</f>
        <v/>
      </c>
      <c r="D14" s="98" t="str">
        <f>IF(B14="","",INDEX(MasterList!$H:$H,MATCH(DataSheet!$E14,MasterList!$B:$B,0)))</f>
        <v/>
      </c>
      <c r="E14" s="98" t="str">
        <f>IF('FA4'!$C24="", "", 'FA4'!$C24)</f>
        <v/>
      </c>
      <c r="F14" s="98" t="str">
        <f>IF(B14="","",INDEX(MasterList!$I:$I,MATCH(DataSheet!$E14,MasterList!$B:$B,0)))</f>
        <v/>
      </c>
      <c r="G14" s="98" t="str">
        <f>IF(E14="","",INDEX(MasterList!G:G,MATCH(DataSheet!E14,MasterList!B:B,0)))</f>
        <v/>
      </c>
      <c r="H14" s="98" t="str">
        <f>IF(E14="","",IF('FA4'!$J$6="", "", 'FA4'!$J$6))</f>
        <v/>
      </c>
      <c r="I14" s="98" t="str">
        <f t="shared" si="3"/>
        <v/>
      </c>
      <c r="J14" s="98" t="str">
        <f t="shared" si="2"/>
        <v/>
      </c>
      <c r="K14" s="98" t="str">
        <f>IF('FA4'!$G24="", "", 'FA4'!$G24)</f>
        <v/>
      </c>
      <c r="L14" s="98" t="str">
        <f>IF('FA4'!$N24="", "", 'FA4'!$N24)</f>
        <v/>
      </c>
      <c r="M14" s="98" t="str">
        <f>IF(E14="","",IF('FA4'!$M24="", "", 'FA4'!$M24))</f>
        <v/>
      </c>
      <c r="N14" s="98" t="str">
        <f>IF(E14="","",IF('FA4'!$P24="", "", 'FA4'!$P24))</f>
        <v/>
      </c>
      <c r="O14" s="98" t="str">
        <f>IF('FA4'!$H24="", "", 'FA4'!$H24)</f>
        <v/>
      </c>
      <c r="P14" s="98" t="str">
        <f>IF('FA4'!$I24="", "", 'FA4'!$I24)</f>
        <v/>
      </c>
      <c r="Q14" s="98" t="str">
        <f>IF('FA4'!$J24="", "", 'FA4'!$J24)</f>
        <v/>
      </c>
      <c r="R14" s="98" t="str">
        <f>IF('FA4'!$K24="", "", 'FA4'!$K24)</f>
        <v/>
      </c>
      <c r="S14" s="98" t="str">
        <f>IF('FA4'!$L24="", "", 'FA4'!$L24)</f>
        <v/>
      </c>
      <c r="T14" s="98" t="str">
        <f>IF('Request form specified fields'!$F18="", "", 'Request form specified fields'!$F18)</f>
        <v/>
      </c>
      <c r="U14" s="98" t="str">
        <f>IF('Request form specified fields'!$G18="", "", 'Request form specified fields'!$G18)</f>
        <v/>
      </c>
      <c r="V14" s="98" t="str">
        <f>IF('Request form specified fields'!$H18="", "", 'Request form specified fields'!$H18)</f>
        <v/>
      </c>
      <c r="W14" s="98" t="str">
        <f>IF('Request form specified fields'!$I18="", "", 'Request form specified fields'!$I18)</f>
        <v/>
      </c>
      <c r="X14" s="98" t="str">
        <f>IF('Request form specified fields'!$J18="", "", 'Request form specified fields'!$J18)</f>
        <v/>
      </c>
      <c r="Y14" s="98" t="str">
        <f>IF('Request form specified fields'!$K18="", "", 'Request form specified fields'!$K18)</f>
        <v/>
      </c>
      <c r="Z14" s="98" t="str">
        <f>IF('Request form specified fields'!$L18="", "", 'Request form specified fields'!$L18)</f>
        <v/>
      </c>
      <c r="AA14" s="98" t="str">
        <f>IF('Request form specified fields'!$M18="", "", 'Request form specified fields'!$M18)</f>
        <v/>
      </c>
      <c r="AB14" s="98" t="str">
        <f>IF('Request form specified fields'!$N18="", "", 'Request form specified fields'!$N18)</f>
        <v/>
      </c>
      <c r="AC14" s="98" t="str">
        <f>IF('Request form specified fields'!$O18="", "", 'Request form specified fields'!$O18)</f>
        <v/>
      </c>
      <c r="AD14" s="98" t="str">
        <f>IF('Request form specified fields'!$P18="", "", 'Request form specified fields'!$P18)</f>
        <v/>
      </c>
      <c r="AE14" s="98" t="str">
        <f>IF('Request form specified fields'!$Q18="", "", 'Request form specified fields'!$Q18)</f>
        <v/>
      </c>
      <c r="AF14" s="98" t="str">
        <f>IF('Request form specified fields'!$R18="", "", 'Request form specified fields'!$R18)</f>
        <v/>
      </c>
      <c r="AG14" s="98" t="str">
        <f>IF('Request form specified fields'!$S18="", "", 'Request form specified fields'!$S18)</f>
        <v/>
      </c>
      <c r="AH14" s="98" t="str">
        <f>IF('Request form specified fields'!$T18="", "", 'Request form specified fields'!$T18)</f>
        <v/>
      </c>
      <c r="AI14" s="98" t="str">
        <f>IF('Request form specified fields'!$U18="", "", 'Request form specified fields'!$U18)</f>
        <v/>
      </c>
      <c r="AJ14" s="96" t="str">
        <f>IF(E14="","",IFERROR(IF('FA4'!$E$6="",FALSE,TRUE),FALSE))</f>
        <v/>
      </c>
      <c r="AK14" s="96" t="str">
        <f>IF(E14="","",IFERROR(IF('FA4'!$G24="",FALSE,TRUE),FALSE))</f>
        <v/>
      </c>
      <c r="AL14" s="96" t="str">
        <f>IF(E14="","",IFERROR(IF('FA4'!$N24="",FALSE,TRUE),FALSE))</f>
        <v/>
      </c>
      <c r="AM14" s="96" t="str">
        <f t="shared" si="4"/>
        <v/>
      </c>
      <c r="AN14" s="96" t="str">
        <f>IF(E14="","",IFERROR(IF(ISBLANK('FA4'!$J$4),FALSE,TRUE),FALSE))</f>
        <v/>
      </c>
    </row>
    <row r="15" spans="1:40" x14ac:dyDescent="0.2">
      <c r="A15" s="98" t="str">
        <f t="shared" si="0"/>
        <v/>
      </c>
      <c r="B15" s="98" t="str">
        <f t="shared" si="1"/>
        <v/>
      </c>
      <c r="C15" s="98" t="str">
        <f>IF($E15="","",IF('FA4'!$E$6="", "", 'FA4'!$E$6))</f>
        <v/>
      </c>
      <c r="D15" s="98" t="str">
        <f>IF(B15="","",INDEX(MasterList!$H:$H,MATCH(DataSheet!$E15,MasterList!$B:$B,0)))</f>
        <v/>
      </c>
      <c r="E15" s="98" t="str">
        <f>IF('FA4'!$C25="", "", 'FA4'!$C25)</f>
        <v/>
      </c>
      <c r="F15" s="98" t="str">
        <f>IF(B15="","",INDEX(MasterList!$I:$I,MATCH(DataSheet!$E15,MasterList!$B:$B,0)))</f>
        <v/>
      </c>
      <c r="G15" s="98" t="str">
        <f>IF(E15="","",INDEX(MasterList!G:G,MATCH(DataSheet!E15,MasterList!B:B,0)))</f>
        <v/>
      </c>
      <c r="H15" s="98" t="str">
        <f>IF(E15="","",IF('FA4'!$J$6="", "", 'FA4'!$J$6))</f>
        <v/>
      </c>
      <c r="I15" s="98" t="str">
        <f t="shared" si="3"/>
        <v/>
      </c>
      <c r="J15" s="98" t="str">
        <f t="shared" si="2"/>
        <v/>
      </c>
      <c r="K15" s="98" t="str">
        <f>IF('FA4'!$G25="", "", 'FA4'!$G25)</f>
        <v/>
      </c>
      <c r="L15" s="98" t="str">
        <f>IF('FA4'!$N25="", "", 'FA4'!$N25)</f>
        <v/>
      </c>
      <c r="M15" s="98" t="str">
        <f>IF(E15="","",IF('FA4'!$M25="", "", 'FA4'!$M25))</f>
        <v/>
      </c>
      <c r="N15" s="98" t="str">
        <f>IF(E15="","",IF('FA4'!$P25="", "", 'FA4'!$P25))</f>
        <v/>
      </c>
      <c r="O15" s="98" t="str">
        <f>IF('FA4'!$H25="", "", 'FA4'!$H25)</f>
        <v/>
      </c>
      <c r="P15" s="98" t="str">
        <f>IF('FA4'!$I25="", "", 'FA4'!$I25)</f>
        <v/>
      </c>
      <c r="Q15" s="98" t="str">
        <f>IF('FA4'!$J25="", "", 'FA4'!$J25)</f>
        <v/>
      </c>
      <c r="R15" s="98" t="str">
        <f>IF('FA4'!$K25="", "", 'FA4'!$K25)</f>
        <v/>
      </c>
      <c r="S15" s="98" t="str">
        <f>IF('FA4'!$L25="", "", 'FA4'!$L25)</f>
        <v/>
      </c>
      <c r="T15" s="98" t="str">
        <f>IF('Request form specified fields'!$F19="", "", 'Request form specified fields'!$F19)</f>
        <v/>
      </c>
      <c r="U15" s="98" t="str">
        <f>IF('Request form specified fields'!$G19="", "", 'Request form specified fields'!$G19)</f>
        <v/>
      </c>
      <c r="V15" s="98" t="str">
        <f>IF('Request form specified fields'!$H19="", "", 'Request form specified fields'!$H19)</f>
        <v/>
      </c>
      <c r="W15" s="98" t="str">
        <f>IF('Request form specified fields'!$I19="", "", 'Request form specified fields'!$I19)</f>
        <v/>
      </c>
      <c r="X15" s="98" t="str">
        <f>IF('Request form specified fields'!$J19="", "", 'Request form specified fields'!$J19)</f>
        <v/>
      </c>
      <c r="Y15" s="98" t="str">
        <f>IF('Request form specified fields'!$K19="", "", 'Request form specified fields'!$K19)</f>
        <v/>
      </c>
      <c r="Z15" s="98" t="str">
        <f>IF('Request form specified fields'!$L19="", "", 'Request form specified fields'!$L19)</f>
        <v/>
      </c>
      <c r="AA15" s="98" t="str">
        <f>IF('Request form specified fields'!$M19="", "", 'Request form specified fields'!$M19)</f>
        <v/>
      </c>
      <c r="AB15" s="98" t="str">
        <f>IF('Request form specified fields'!$N19="", "", 'Request form specified fields'!$N19)</f>
        <v/>
      </c>
      <c r="AC15" s="98" t="str">
        <f>IF('Request form specified fields'!$O19="", "", 'Request form specified fields'!$O19)</f>
        <v/>
      </c>
      <c r="AD15" s="98" t="str">
        <f>IF('Request form specified fields'!$P19="", "", 'Request form specified fields'!$P19)</f>
        <v/>
      </c>
      <c r="AE15" s="98" t="str">
        <f>IF('Request form specified fields'!$Q19="", "", 'Request form specified fields'!$Q19)</f>
        <v/>
      </c>
      <c r="AF15" s="98" t="str">
        <f>IF('Request form specified fields'!$R19="", "", 'Request form specified fields'!$R19)</f>
        <v/>
      </c>
      <c r="AG15" s="98" t="str">
        <f>IF('Request form specified fields'!$S19="", "", 'Request form specified fields'!$S19)</f>
        <v/>
      </c>
      <c r="AH15" s="98" t="str">
        <f>IF('Request form specified fields'!$T19="", "", 'Request form specified fields'!$T19)</f>
        <v/>
      </c>
      <c r="AI15" s="98" t="str">
        <f>IF('Request form specified fields'!$U19="", "", 'Request form specified fields'!$U19)</f>
        <v/>
      </c>
      <c r="AJ15" s="96" t="str">
        <f>IF(E15="","",IFERROR(IF('FA4'!$E$6="",FALSE,TRUE),FALSE))</f>
        <v/>
      </c>
      <c r="AK15" s="96" t="str">
        <f>IF(E15="","",IFERROR(IF('FA4'!$G25="",FALSE,TRUE),FALSE))</f>
        <v/>
      </c>
      <c r="AL15" s="96" t="str">
        <f>IF(E15="","",IFERROR(IF('FA4'!$N25="",FALSE,TRUE),FALSE))</f>
        <v/>
      </c>
      <c r="AM15" s="96" t="str">
        <f t="shared" si="4"/>
        <v/>
      </c>
      <c r="AN15" s="96" t="str">
        <f>IF(E15="","",IFERROR(IF(ISBLANK('FA4'!$J$4),FALSE,TRUE),FALSE))</f>
        <v/>
      </c>
    </row>
    <row r="16" spans="1:40" x14ac:dyDescent="0.2">
      <c r="A16" s="98" t="str">
        <f t="shared" si="0"/>
        <v/>
      </c>
      <c r="B16" s="98" t="str">
        <f t="shared" si="1"/>
        <v/>
      </c>
      <c r="C16" s="98" t="str">
        <f>IF($E16="","",IF('FA4'!$E$6="", "", 'FA4'!$E$6))</f>
        <v/>
      </c>
      <c r="D16" s="98" t="str">
        <f>IF(B16="","",INDEX(MasterList!$H:$H,MATCH(DataSheet!$E16,MasterList!$B:$B,0)))</f>
        <v/>
      </c>
      <c r="E16" s="98" t="str">
        <f>IF('FA4'!$C26="", "", 'FA4'!$C26)</f>
        <v/>
      </c>
      <c r="F16" s="98" t="str">
        <f>IF(B16="","",INDEX(MasterList!$I:$I,MATCH(DataSheet!$E16,MasterList!$B:$B,0)))</f>
        <v/>
      </c>
      <c r="G16" s="98" t="str">
        <f>IF(E16="","",INDEX(MasterList!G:G,MATCH(DataSheet!E16,MasterList!B:B,0)))</f>
        <v/>
      </c>
      <c r="H16" s="98" t="str">
        <f>IF(E16="","",IF('FA4'!$J$6="", "", 'FA4'!$J$6))</f>
        <v/>
      </c>
      <c r="I16" s="98" t="str">
        <f t="shared" si="3"/>
        <v/>
      </c>
      <c r="J16" s="98" t="str">
        <f t="shared" si="2"/>
        <v/>
      </c>
      <c r="K16" s="98" t="str">
        <f>IF('FA4'!$G26="", "", 'FA4'!$G26)</f>
        <v/>
      </c>
      <c r="L16" s="98" t="str">
        <f>IF('FA4'!$N26="", "", 'FA4'!$N26)</f>
        <v/>
      </c>
      <c r="M16" s="98" t="str">
        <f>IF(E16="","",IF('FA4'!$M26="", "", 'FA4'!$M26))</f>
        <v/>
      </c>
      <c r="N16" s="98" t="str">
        <f>IF(E16="","",IF('FA4'!$P26="", "", 'FA4'!$P26))</f>
        <v/>
      </c>
      <c r="O16" s="98" t="str">
        <f>IF('FA4'!$H26="", "", 'FA4'!$H26)</f>
        <v/>
      </c>
      <c r="P16" s="98" t="str">
        <f>IF('FA4'!$I26="", "", 'FA4'!$I26)</f>
        <v/>
      </c>
      <c r="Q16" s="98" t="str">
        <f>IF('FA4'!$J26="", "", 'FA4'!$J26)</f>
        <v/>
      </c>
      <c r="R16" s="98" t="str">
        <f>IF('FA4'!$K26="", "", 'FA4'!$K26)</f>
        <v/>
      </c>
      <c r="S16" s="98" t="str">
        <f>IF('FA4'!$L26="", "", 'FA4'!$L26)</f>
        <v/>
      </c>
      <c r="T16" s="98" t="str">
        <f>IF('Request form specified fields'!$F20="", "", 'Request form specified fields'!$F20)</f>
        <v/>
      </c>
      <c r="U16" s="98" t="str">
        <f>IF('Request form specified fields'!$G20="", "", 'Request form specified fields'!$G20)</f>
        <v/>
      </c>
      <c r="V16" s="98" t="str">
        <f>IF('Request form specified fields'!$H20="", "", 'Request form specified fields'!$H20)</f>
        <v/>
      </c>
      <c r="W16" s="98" t="str">
        <f>IF('Request form specified fields'!$I20="", "", 'Request form specified fields'!$I20)</f>
        <v/>
      </c>
      <c r="X16" s="98" t="str">
        <f>IF('Request form specified fields'!$J20="", "", 'Request form specified fields'!$J20)</f>
        <v/>
      </c>
      <c r="Y16" s="98" t="str">
        <f>IF('Request form specified fields'!$K20="", "", 'Request form specified fields'!$K20)</f>
        <v/>
      </c>
      <c r="Z16" s="98" t="str">
        <f>IF('Request form specified fields'!$L20="", "", 'Request form specified fields'!$L20)</f>
        <v/>
      </c>
      <c r="AA16" s="98" t="str">
        <f>IF('Request form specified fields'!$M20="", "", 'Request form specified fields'!$M20)</f>
        <v/>
      </c>
      <c r="AB16" s="98" t="str">
        <f>IF('Request form specified fields'!$N20="", "", 'Request form specified fields'!$N20)</f>
        <v/>
      </c>
      <c r="AC16" s="98" t="str">
        <f>IF('Request form specified fields'!$O20="", "", 'Request form specified fields'!$O20)</f>
        <v/>
      </c>
      <c r="AD16" s="98" t="str">
        <f>IF('Request form specified fields'!$P20="", "", 'Request form specified fields'!$P20)</f>
        <v/>
      </c>
      <c r="AE16" s="98" t="str">
        <f>IF('Request form specified fields'!$Q20="", "", 'Request form specified fields'!$Q20)</f>
        <v/>
      </c>
      <c r="AF16" s="98" t="str">
        <f>IF('Request form specified fields'!$R20="", "", 'Request form specified fields'!$R20)</f>
        <v/>
      </c>
      <c r="AG16" s="98" t="str">
        <f>IF('Request form specified fields'!$S20="", "", 'Request form specified fields'!$S20)</f>
        <v/>
      </c>
      <c r="AH16" s="98" t="str">
        <f>IF('Request form specified fields'!$T20="", "", 'Request form specified fields'!$T20)</f>
        <v/>
      </c>
      <c r="AI16" s="98" t="str">
        <f>IF('Request form specified fields'!$U20="", "", 'Request form specified fields'!$U20)</f>
        <v/>
      </c>
      <c r="AJ16" s="96" t="str">
        <f>IF(E16="","",IFERROR(IF('FA4'!$E$6="",FALSE,TRUE),FALSE))</f>
        <v/>
      </c>
      <c r="AK16" s="96" t="str">
        <f>IF(E16="","",IFERROR(IF('FA4'!$G26="",FALSE,TRUE),FALSE))</f>
        <v/>
      </c>
      <c r="AL16" s="96" t="str">
        <f>IF(E16="","",IFERROR(IF('FA4'!$N26="",FALSE,TRUE),FALSE))</f>
        <v/>
      </c>
      <c r="AM16" s="96" t="str">
        <f t="shared" si="4"/>
        <v/>
      </c>
      <c r="AN16" s="96" t="str">
        <f>IF(E16="","",IFERROR(IF(ISBLANK('FA4'!$J$4),FALSE,TRUE),FALSE))</f>
        <v/>
      </c>
    </row>
    <row r="17" spans="1:40" x14ac:dyDescent="0.2">
      <c r="A17" s="98" t="str">
        <f t="shared" si="0"/>
        <v/>
      </c>
      <c r="B17" s="98" t="str">
        <f t="shared" si="1"/>
        <v/>
      </c>
      <c r="C17" s="98" t="str">
        <f>IF($E17="","",IF('FA4'!$E$6="", "", 'FA4'!$E$6))</f>
        <v/>
      </c>
      <c r="D17" s="98" t="str">
        <f>IF(B17="","",INDEX(MasterList!$H:$H,MATCH(DataSheet!$E17,MasterList!$B:$B,0)))</f>
        <v/>
      </c>
      <c r="E17" s="98" t="str">
        <f>IF('FA4'!$C27="", "", 'FA4'!$C27)</f>
        <v/>
      </c>
      <c r="F17" s="98" t="str">
        <f>IF(B17="","",INDEX(MasterList!$I:$I,MATCH(DataSheet!$E17,MasterList!$B:$B,0)))</f>
        <v/>
      </c>
      <c r="G17" s="98" t="str">
        <f>IF(E17="","",INDEX(MasterList!G:G,MATCH(DataSheet!E17,MasterList!B:B,0)))</f>
        <v/>
      </c>
      <c r="H17" s="98" t="str">
        <f>IF(E17="","",IF('FA4'!$J$6="", "", 'FA4'!$J$6))</f>
        <v/>
      </c>
      <c r="I17" s="98" t="str">
        <f t="shared" si="3"/>
        <v/>
      </c>
      <c r="J17" s="98" t="str">
        <f t="shared" si="2"/>
        <v/>
      </c>
      <c r="K17" s="98" t="str">
        <f>IF('FA4'!$G27="", "", 'FA4'!$G27)</f>
        <v/>
      </c>
      <c r="L17" s="98" t="str">
        <f>IF('FA4'!$N27="", "", 'FA4'!$N27)</f>
        <v/>
      </c>
      <c r="M17" s="98" t="str">
        <f>IF(E17="","",IF('FA4'!$M27="", "", 'FA4'!$M27))</f>
        <v/>
      </c>
      <c r="N17" s="98" t="str">
        <f>IF(E17="","",IF('FA4'!$P27="", "", 'FA4'!$P27))</f>
        <v/>
      </c>
      <c r="O17" s="98" t="str">
        <f>IF('FA4'!$H27="", "", 'FA4'!$H27)</f>
        <v/>
      </c>
      <c r="P17" s="98" t="str">
        <f>IF('FA4'!$I27="", "", 'FA4'!$I27)</f>
        <v/>
      </c>
      <c r="Q17" s="98" t="str">
        <f>IF('FA4'!$J27="", "", 'FA4'!$J27)</f>
        <v/>
      </c>
      <c r="R17" s="98" t="str">
        <f>IF('FA4'!$K27="", "", 'FA4'!$K27)</f>
        <v/>
      </c>
      <c r="S17" s="98" t="str">
        <f>IF('FA4'!$L27="", "", 'FA4'!$L27)</f>
        <v/>
      </c>
      <c r="T17" s="98" t="str">
        <f>IF('Request form specified fields'!$F21="", "", 'Request form specified fields'!$F21)</f>
        <v/>
      </c>
      <c r="U17" s="98" t="str">
        <f>IF('Request form specified fields'!$G21="", "", 'Request form specified fields'!$G21)</f>
        <v/>
      </c>
      <c r="V17" s="98" t="str">
        <f>IF('Request form specified fields'!$H21="", "", 'Request form specified fields'!$H21)</f>
        <v/>
      </c>
      <c r="W17" s="98" t="str">
        <f>IF('Request form specified fields'!$I21="", "", 'Request form specified fields'!$I21)</f>
        <v/>
      </c>
      <c r="X17" s="98" t="str">
        <f>IF('Request form specified fields'!$J21="", "", 'Request form specified fields'!$J21)</f>
        <v/>
      </c>
      <c r="Y17" s="98" t="str">
        <f>IF('Request form specified fields'!$K21="", "", 'Request form specified fields'!$K21)</f>
        <v/>
      </c>
      <c r="Z17" s="98" t="str">
        <f>IF('Request form specified fields'!$L21="", "", 'Request form specified fields'!$L21)</f>
        <v/>
      </c>
      <c r="AA17" s="98" t="str">
        <f>IF('Request form specified fields'!$M21="", "", 'Request form specified fields'!$M21)</f>
        <v/>
      </c>
      <c r="AB17" s="98" t="str">
        <f>IF('Request form specified fields'!$N21="", "", 'Request form specified fields'!$N21)</f>
        <v/>
      </c>
      <c r="AC17" s="98" t="str">
        <f>IF('Request form specified fields'!$O21="", "", 'Request form specified fields'!$O21)</f>
        <v/>
      </c>
      <c r="AD17" s="98" t="str">
        <f>IF('Request form specified fields'!$P21="", "", 'Request form specified fields'!$P21)</f>
        <v/>
      </c>
      <c r="AE17" s="98" t="str">
        <f>IF('Request form specified fields'!$Q21="", "", 'Request form specified fields'!$Q21)</f>
        <v/>
      </c>
      <c r="AF17" s="98" t="str">
        <f>IF('Request form specified fields'!$R21="", "", 'Request form specified fields'!$R21)</f>
        <v/>
      </c>
      <c r="AG17" s="98" t="str">
        <f>IF('Request form specified fields'!$S21="", "", 'Request form specified fields'!$S21)</f>
        <v/>
      </c>
      <c r="AH17" s="98" t="str">
        <f>IF('Request form specified fields'!$T21="", "", 'Request form specified fields'!$T21)</f>
        <v/>
      </c>
      <c r="AI17" s="98" t="str">
        <f>IF('Request form specified fields'!$U21="", "", 'Request form specified fields'!$U21)</f>
        <v/>
      </c>
      <c r="AJ17" s="96" t="str">
        <f>IF(E17="","",IFERROR(IF('FA4'!$E$6="",FALSE,TRUE),FALSE))</f>
        <v/>
      </c>
      <c r="AK17" s="96" t="str">
        <f>IF(E17="","",IFERROR(IF('FA4'!$G27="",FALSE,TRUE),FALSE))</f>
        <v/>
      </c>
      <c r="AL17" s="96" t="str">
        <f>IF(E17="","",IFERROR(IF('FA4'!$N27="",FALSE,TRUE),FALSE))</f>
        <v/>
      </c>
      <c r="AM17" s="96" t="str">
        <f t="shared" si="4"/>
        <v/>
      </c>
      <c r="AN17" s="96" t="str">
        <f>IF(E17="","",IFERROR(IF(ISBLANK('FA4'!$J$4),FALSE,TRUE),FALSE))</f>
        <v/>
      </c>
    </row>
    <row r="18" spans="1:40" x14ac:dyDescent="0.2">
      <c r="A18" s="98" t="str">
        <f t="shared" si="0"/>
        <v/>
      </c>
      <c r="B18" s="98" t="str">
        <f t="shared" si="1"/>
        <v/>
      </c>
      <c r="C18" s="98" t="str">
        <f>IF($E18="","",IF('FA4'!$E$6="", "", 'FA4'!$E$6))</f>
        <v/>
      </c>
      <c r="D18" s="98" t="str">
        <f>IF(B18="","",INDEX(MasterList!$H:$H,MATCH(DataSheet!$E18,MasterList!$B:$B,0)))</f>
        <v/>
      </c>
      <c r="E18" s="98" t="str">
        <f>IF('FA4'!$C28="", "", 'FA4'!$C28)</f>
        <v/>
      </c>
      <c r="F18" s="98" t="str">
        <f>IF(B18="","",INDEX(MasterList!$I:$I,MATCH(DataSheet!$E18,MasterList!$B:$B,0)))</f>
        <v/>
      </c>
      <c r="G18" s="98" t="str">
        <f>IF(E18="","",INDEX(MasterList!G:G,MATCH(DataSheet!E18,MasterList!B:B,0)))</f>
        <v/>
      </c>
      <c r="H18" s="98" t="str">
        <f>IF(E18="","",IF('FA4'!$J$6="", "", 'FA4'!$J$6))</f>
        <v/>
      </c>
      <c r="I18" s="98" t="str">
        <f t="shared" si="3"/>
        <v/>
      </c>
      <c r="J18" s="98" t="str">
        <f t="shared" si="2"/>
        <v/>
      </c>
      <c r="K18" s="98" t="str">
        <f>IF('FA4'!$G28="", "", 'FA4'!$G28)</f>
        <v/>
      </c>
      <c r="L18" s="98" t="str">
        <f>IF('FA4'!$N28="", "", 'FA4'!$N28)</f>
        <v/>
      </c>
      <c r="M18" s="98" t="str">
        <f>IF(E18="","",IF('FA4'!$M28="", "", 'FA4'!$M28))</f>
        <v/>
      </c>
      <c r="N18" s="98" t="str">
        <f>IF(E18="","",IF('FA4'!$P28="", "", 'FA4'!$P28))</f>
        <v/>
      </c>
      <c r="O18" s="98" t="str">
        <f>IF('FA4'!$H28="", "", 'FA4'!$H28)</f>
        <v/>
      </c>
      <c r="P18" s="98" t="str">
        <f>IF('FA4'!$I28="", "", 'FA4'!$I28)</f>
        <v/>
      </c>
      <c r="Q18" s="98" t="str">
        <f>IF('FA4'!$J28="", "", 'FA4'!$J28)</f>
        <v/>
      </c>
      <c r="R18" s="98" t="str">
        <f>IF('FA4'!$K28="", "", 'FA4'!$K28)</f>
        <v/>
      </c>
      <c r="S18" s="98" t="str">
        <f>IF('FA4'!$L28="", "", 'FA4'!$L28)</f>
        <v/>
      </c>
      <c r="T18" s="98" t="str">
        <f>IF('Request form specified fields'!$F22="", "", 'Request form specified fields'!$F22)</f>
        <v/>
      </c>
      <c r="U18" s="98" t="str">
        <f>IF('Request form specified fields'!$G22="", "", 'Request form specified fields'!$G22)</f>
        <v/>
      </c>
      <c r="V18" s="98" t="str">
        <f>IF('Request form specified fields'!$H22="", "", 'Request form specified fields'!$H22)</f>
        <v/>
      </c>
      <c r="W18" s="98" t="str">
        <f>IF('Request form specified fields'!$I22="", "", 'Request form specified fields'!$I22)</f>
        <v/>
      </c>
      <c r="X18" s="98" t="str">
        <f>IF('Request form specified fields'!$J22="", "", 'Request form specified fields'!$J22)</f>
        <v/>
      </c>
      <c r="Y18" s="98" t="str">
        <f>IF('Request form specified fields'!$K22="", "", 'Request form specified fields'!$K22)</f>
        <v/>
      </c>
      <c r="Z18" s="98" t="str">
        <f>IF('Request form specified fields'!$L22="", "", 'Request form specified fields'!$L22)</f>
        <v/>
      </c>
      <c r="AA18" s="98" t="str">
        <f>IF('Request form specified fields'!$M22="", "", 'Request form specified fields'!$M22)</f>
        <v/>
      </c>
      <c r="AB18" s="98" t="str">
        <f>IF('Request form specified fields'!$N22="", "", 'Request form specified fields'!$N22)</f>
        <v/>
      </c>
      <c r="AC18" s="98" t="str">
        <f>IF('Request form specified fields'!$O22="", "", 'Request form specified fields'!$O22)</f>
        <v/>
      </c>
      <c r="AD18" s="98" t="str">
        <f>IF('Request form specified fields'!$P22="", "", 'Request form specified fields'!$P22)</f>
        <v/>
      </c>
      <c r="AE18" s="98" t="str">
        <f>IF('Request form specified fields'!$Q22="", "", 'Request form specified fields'!$Q22)</f>
        <v/>
      </c>
      <c r="AF18" s="98" t="str">
        <f>IF('Request form specified fields'!$R22="", "", 'Request form specified fields'!$R22)</f>
        <v/>
      </c>
      <c r="AG18" s="98" t="str">
        <f>IF('Request form specified fields'!$S22="", "", 'Request form specified fields'!$S22)</f>
        <v/>
      </c>
      <c r="AH18" s="98" t="str">
        <f>IF('Request form specified fields'!$T22="", "", 'Request form specified fields'!$T22)</f>
        <v/>
      </c>
      <c r="AI18" s="98" t="str">
        <f>IF('Request form specified fields'!$U22="", "", 'Request form specified fields'!$U22)</f>
        <v/>
      </c>
      <c r="AJ18" s="96" t="str">
        <f>IF(E18="","",IFERROR(IF('FA4'!$E$6="",FALSE,TRUE),FALSE))</f>
        <v/>
      </c>
      <c r="AK18" s="96" t="str">
        <f>IF(E18="","",IFERROR(IF('FA4'!$G28="",FALSE,TRUE),FALSE))</f>
        <v/>
      </c>
      <c r="AL18" s="96" t="str">
        <f>IF(E18="","",IFERROR(IF('FA4'!$N28="",FALSE,TRUE),FALSE))</f>
        <v/>
      </c>
      <c r="AM18" s="96" t="str">
        <f t="shared" si="4"/>
        <v/>
      </c>
      <c r="AN18" s="96" t="str">
        <f>IF(E18="","",IFERROR(IF(ISBLANK('FA4'!$J$4),FALSE,TRUE),FALSE))</f>
        <v/>
      </c>
    </row>
    <row r="19" spans="1:40" x14ac:dyDescent="0.2">
      <c r="A19" s="98" t="str">
        <f t="shared" si="0"/>
        <v/>
      </c>
      <c r="B19" s="98" t="str">
        <f t="shared" si="1"/>
        <v/>
      </c>
      <c r="C19" s="98" t="str">
        <f>IF($E19="","",IF('FA4'!$E$6="", "", 'FA4'!$E$6))</f>
        <v/>
      </c>
      <c r="D19" s="98" t="str">
        <f>IF(B19="","",INDEX(MasterList!$H:$H,MATCH(DataSheet!$E19,MasterList!$B:$B,0)))</f>
        <v/>
      </c>
      <c r="E19" s="98" t="str">
        <f>IF('FA4'!$C29="", "", 'FA4'!$C29)</f>
        <v/>
      </c>
      <c r="F19" s="98" t="str">
        <f>IF(B19="","",INDEX(MasterList!$I:$I,MATCH(DataSheet!$E19,MasterList!$B:$B,0)))</f>
        <v/>
      </c>
      <c r="G19" s="98" t="str">
        <f>IF(E19="","",INDEX(MasterList!G:G,MATCH(DataSheet!E19,MasterList!B:B,0)))</f>
        <v/>
      </c>
      <c r="H19" s="98" t="str">
        <f>IF(E19="","",IF('FA4'!$J$6="", "", 'FA4'!$J$6))</f>
        <v/>
      </c>
      <c r="I19" s="98" t="str">
        <f t="shared" si="3"/>
        <v/>
      </c>
      <c r="J19" s="98" t="str">
        <f t="shared" si="2"/>
        <v/>
      </c>
      <c r="K19" s="98" t="str">
        <f>IF('FA4'!$G29="", "", 'FA4'!$G29)</f>
        <v/>
      </c>
      <c r="L19" s="98" t="str">
        <f>IF('FA4'!$N29="", "", 'FA4'!$N29)</f>
        <v/>
      </c>
      <c r="M19" s="98" t="str">
        <f>IF(E19="","",IF('FA4'!$M29="", "", 'FA4'!$M29))</f>
        <v/>
      </c>
      <c r="N19" s="98" t="str">
        <f>IF(E19="","",IF('FA4'!$P29="", "", 'FA4'!$P29))</f>
        <v/>
      </c>
      <c r="O19" s="98" t="str">
        <f>IF('FA4'!$H29="", "", 'FA4'!$H29)</f>
        <v/>
      </c>
      <c r="P19" s="98" t="str">
        <f>IF('FA4'!$I29="", "", 'FA4'!$I29)</f>
        <v/>
      </c>
      <c r="Q19" s="98" t="str">
        <f>IF('FA4'!$J29="", "", 'FA4'!$J29)</f>
        <v/>
      </c>
      <c r="R19" s="98" t="str">
        <f>IF('FA4'!$K29="", "", 'FA4'!$K29)</f>
        <v/>
      </c>
      <c r="S19" s="98" t="str">
        <f>IF('FA4'!$L29="", "", 'FA4'!$L29)</f>
        <v/>
      </c>
      <c r="T19" s="98" t="str">
        <f>IF('Request form specified fields'!$F23="", "", 'Request form specified fields'!$F23)</f>
        <v/>
      </c>
      <c r="U19" s="98" t="str">
        <f>IF('Request form specified fields'!$G23="", "", 'Request form specified fields'!$G23)</f>
        <v/>
      </c>
      <c r="V19" s="98" t="str">
        <f>IF('Request form specified fields'!$H23="", "", 'Request form specified fields'!$H23)</f>
        <v/>
      </c>
      <c r="W19" s="98" t="str">
        <f>IF('Request form specified fields'!$I23="", "", 'Request form specified fields'!$I23)</f>
        <v/>
      </c>
      <c r="X19" s="98" t="str">
        <f>IF('Request form specified fields'!$J23="", "", 'Request form specified fields'!$J23)</f>
        <v/>
      </c>
      <c r="Y19" s="98" t="str">
        <f>IF('Request form specified fields'!$K23="", "", 'Request form specified fields'!$K23)</f>
        <v/>
      </c>
      <c r="Z19" s="98" t="str">
        <f>IF('Request form specified fields'!$L23="", "", 'Request form specified fields'!$L23)</f>
        <v/>
      </c>
      <c r="AA19" s="98" t="str">
        <f>IF('Request form specified fields'!$M23="", "", 'Request form specified fields'!$M23)</f>
        <v/>
      </c>
      <c r="AB19" s="98" t="str">
        <f>IF('Request form specified fields'!$N23="", "", 'Request form specified fields'!$N23)</f>
        <v/>
      </c>
      <c r="AC19" s="98" t="str">
        <f>IF('Request form specified fields'!$O23="", "", 'Request form specified fields'!$O23)</f>
        <v/>
      </c>
      <c r="AD19" s="98" t="str">
        <f>IF('Request form specified fields'!$P23="", "", 'Request form specified fields'!$P23)</f>
        <v/>
      </c>
      <c r="AE19" s="98" t="str">
        <f>IF('Request form specified fields'!$Q23="", "", 'Request form specified fields'!$Q23)</f>
        <v/>
      </c>
      <c r="AF19" s="98" t="str">
        <f>IF('Request form specified fields'!$R23="", "", 'Request form specified fields'!$R23)</f>
        <v/>
      </c>
      <c r="AG19" s="98" t="str">
        <f>IF('Request form specified fields'!$S23="", "", 'Request form specified fields'!$S23)</f>
        <v/>
      </c>
      <c r="AH19" s="98" t="str">
        <f>IF('Request form specified fields'!$T23="", "", 'Request form specified fields'!$T23)</f>
        <v/>
      </c>
      <c r="AI19" s="98" t="str">
        <f>IF('Request form specified fields'!$U23="", "", 'Request form specified fields'!$U23)</f>
        <v/>
      </c>
      <c r="AJ19" s="96" t="str">
        <f>IF(E19="","",IFERROR(IF('FA4'!$E$6="",FALSE,TRUE),FALSE))</f>
        <v/>
      </c>
      <c r="AK19" s="96" t="str">
        <f>IF(E19="","",IFERROR(IF('FA4'!$G29="",FALSE,TRUE),FALSE))</f>
        <v/>
      </c>
      <c r="AL19" s="96" t="str">
        <f>IF(E19="","",IFERROR(IF('FA4'!$N29="",FALSE,TRUE),FALSE))</f>
        <v/>
      </c>
      <c r="AM19" s="96" t="str">
        <f t="shared" si="4"/>
        <v/>
      </c>
      <c r="AN19" s="96" t="str">
        <f>IF(E19="","",IFERROR(IF(ISBLANK('FA4'!$J$4),FALSE,TRUE),FALSE))</f>
        <v/>
      </c>
    </row>
    <row r="20" spans="1:40" x14ac:dyDescent="0.2">
      <c r="A20" s="98" t="str">
        <f t="shared" si="0"/>
        <v/>
      </c>
      <c r="B20" s="98" t="str">
        <f t="shared" si="1"/>
        <v/>
      </c>
      <c r="C20" s="98" t="str">
        <f>IF($E20="","",IF('FA4'!$E$6="", "", 'FA4'!$E$6))</f>
        <v/>
      </c>
      <c r="D20" s="98" t="str">
        <f>IF(B20="","",INDEX(MasterList!$H:$H,MATCH(DataSheet!$E20,MasterList!$B:$B,0)))</f>
        <v/>
      </c>
      <c r="E20" s="98" t="str">
        <f>IF('FA4'!$C30="", "", 'FA4'!$C30)</f>
        <v/>
      </c>
      <c r="F20" s="98" t="str">
        <f>IF(B20="","",INDEX(MasterList!$I:$I,MATCH(DataSheet!$E20,MasterList!$B:$B,0)))</f>
        <v/>
      </c>
      <c r="G20" s="98" t="str">
        <f>IF(E20="","",INDEX(MasterList!G:G,MATCH(DataSheet!E20,MasterList!B:B,0)))</f>
        <v/>
      </c>
      <c r="H20" s="98" t="str">
        <f>IF(E20="","",IF('FA4'!$J$6="", "", 'FA4'!$J$6))</f>
        <v/>
      </c>
      <c r="I20" s="98" t="str">
        <f t="shared" si="3"/>
        <v/>
      </c>
      <c r="J20" s="98" t="str">
        <f t="shared" si="2"/>
        <v/>
      </c>
      <c r="K20" s="98" t="str">
        <f>IF('FA4'!$G30="", "", 'FA4'!$G30)</f>
        <v/>
      </c>
      <c r="L20" s="98" t="str">
        <f>IF('FA4'!$N30="", "", 'FA4'!$N30)</f>
        <v/>
      </c>
      <c r="M20" s="98" t="str">
        <f>IF(E20="","",IF('FA4'!$M30="", "", 'FA4'!$M30))</f>
        <v/>
      </c>
      <c r="N20" s="98" t="str">
        <f>IF(E20="","",IF('FA4'!$P30="", "", 'FA4'!$P30))</f>
        <v/>
      </c>
      <c r="O20" s="98" t="str">
        <f>IF('FA4'!$H30="", "", 'FA4'!$H30)</f>
        <v/>
      </c>
      <c r="P20" s="98" t="str">
        <f>IF('FA4'!$I30="", "", 'FA4'!$I30)</f>
        <v/>
      </c>
      <c r="Q20" s="98" t="str">
        <f>IF('FA4'!$J30="", "", 'FA4'!$J30)</f>
        <v/>
      </c>
      <c r="R20" s="98" t="str">
        <f>IF('FA4'!$K30="", "", 'FA4'!$K30)</f>
        <v/>
      </c>
      <c r="S20" s="98" t="str">
        <f>IF('FA4'!$L30="", "", 'FA4'!$L30)</f>
        <v/>
      </c>
      <c r="T20" s="98" t="str">
        <f>IF('Request form specified fields'!$F24="", "", 'Request form specified fields'!$F24)</f>
        <v/>
      </c>
      <c r="U20" s="98" t="str">
        <f>IF('Request form specified fields'!$G24="", "", 'Request form specified fields'!$G24)</f>
        <v/>
      </c>
      <c r="V20" s="98" t="str">
        <f>IF('Request form specified fields'!$H24="", "", 'Request form specified fields'!$H24)</f>
        <v/>
      </c>
      <c r="W20" s="98" t="str">
        <f>IF('Request form specified fields'!$I24="", "", 'Request form specified fields'!$I24)</f>
        <v/>
      </c>
      <c r="X20" s="98" t="str">
        <f>IF('Request form specified fields'!$J24="", "", 'Request form specified fields'!$J24)</f>
        <v/>
      </c>
      <c r="Y20" s="98" t="str">
        <f>IF('Request form specified fields'!$K24="", "", 'Request form specified fields'!$K24)</f>
        <v/>
      </c>
      <c r="Z20" s="98" t="str">
        <f>IF('Request form specified fields'!$L24="", "", 'Request form specified fields'!$L24)</f>
        <v/>
      </c>
      <c r="AA20" s="98" t="str">
        <f>IF('Request form specified fields'!$M24="", "", 'Request form specified fields'!$M24)</f>
        <v/>
      </c>
      <c r="AB20" s="98" t="str">
        <f>IF('Request form specified fields'!$N24="", "", 'Request form specified fields'!$N24)</f>
        <v/>
      </c>
      <c r="AC20" s="98" t="str">
        <f>IF('Request form specified fields'!$O24="", "", 'Request form specified fields'!$O24)</f>
        <v/>
      </c>
      <c r="AD20" s="98" t="str">
        <f>IF('Request form specified fields'!$P24="", "", 'Request form specified fields'!$P24)</f>
        <v/>
      </c>
      <c r="AE20" s="98" t="str">
        <f>IF('Request form specified fields'!$Q24="", "", 'Request form specified fields'!$Q24)</f>
        <v/>
      </c>
      <c r="AF20" s="98" t="str">
        <f>IF('Request form specified fields'!$R24="", "", 'Request form specified fields'!$R24)</f>
        <v/>
      </c>
      <c r="AG20" s="98" t="str">
        <f>IF('Request form specified fields'!$S24="", "", 'Request form specified fields'!$S24)</f>
        <v/>
      </c>
      <c r="AH20" s="98" t="str">
        <f>IF('Request form specified fields'!$T24="", "", 'Request form specified fields'!$T24)</f>
        <v/>
      </c>
      <c r="AI20" s="98" t="str">
        <f>IF('Request form specified fields'!$U24="", "", 'Request form specified fields'!$U24)</f>
        <v/>
      </c>
      <c r="AJ20" s="96" t="str">
        <f>IF(E20="","",IFERROR(IF('FA4'!$E$6="",FALSE,TRUE),FALSE))</f>
        <v/>
      </c>
      <c r="AK20" s="96" t="str">
        <f>IF(E20="","",IFERROR(IF('FA4'!$G30="",FALSE,TRUE),FALSE))</f>
        <v/>
      </c>
      <c r="AL20" s="96" t="str">
        <f>IF(E20="","",IFERROR(IF('FA4'!$N30="",FALSE,TRUE),FALSE))</f>
        <v/>
      </c>
      <c r="AM20" s="96" t="str">
        <f t="shared" si="4"/>
        <v/>
      </c>
      <c r="AN20" s="96" t="str">
        <f>IF(E20="","",IFERROR(IF(ISBLANK('FA4'!$J$4),FALSE,TRUE),FALSE))</f>
        <v/>
      </c>
    </row>
    <row r="21" spans="1:40" x14ac:dyDescent="0.2">
      <c r="A21" s="98" t="str">
        <f t="shared" si="0"/>
        <v/>
      </c>
      <c r="B21" s="98" t="str">
        <f t="shared" si="1"/>
        <v/>
      </c>
      <c r="C21" s="98" t="str">
        <f>IF($E21="","",IF('FA4'!$E$6="", "", 'FA4'!$E$6))</f>
        <v/>
      </c>
      <c r="D21" s="98" t="str">
        <f>IF(B21="","",INDEX(MasterList!$H:$H,MATCH(DataSheet!$E21,MasterList!$B:$B,0)))</f>
        <v/>
      </c>
      <c r="E21" s="98" t="str">
        <f>IF('FA4'!$C31="", "", 'FA4'!$C31)</f>
        <v/>
      </c>
      <c r="F21" s="98" t="str">
        <f>IF(B21="","",INDEX(MasterList!$I:$I,MATCH(DataSheet!$E21,MasterList!$B:$B,0)))</f>
        <v/>
      </c>
      <c r="G21" s="98" t="str">
        <f>IF(E21="","",INDEX(MasterList!G:G,MATCH(DataSheet!E21,MasterList!B:B,0)))</f>
        <v/>
      </c>
      <c r="H21" s="98" t="str">
        <f>IF(E21="","",IF('FA4'!$J$6="", "", 'FA4'!$J$6))</f>
        <v/>
      </c>
      <c r="I21" s="98" t="str">
        <f t="shared" si="3"/>
        <v/>
      </c>
      <c r="J21" s="98" t="str">
        <f t="shared" si="2"/>
        <v/>
      </c>
      <c r="K21" s="98" t="str">
        <f>IF('FA4'!$G31="", "", 'FA4'!$G31)</f>
        <v/>
      </c>
      <c r="L21" s="98" t="str">
        <f>IF('FA4'!$N31="", "", 'FA4'!$N31)</f>
        <v/>
      </c>
      <c r="M21" s="98" t="str">
        <f>IF(E21="","",IF('FA4'!$M31="", "", 'FA4'!$M31))</f>
        <v/>
      </c>
      <c r="N21" s="98" t="str">
        <f>IF(E21="","",IF('FA4'!$P31="", "", 'FA4'!$P31))</f>
        <v/>
      </c>
      <c r="O21" s="98" t="str">
        <f>IF('FA4'!$H31="", "", 'FA4'!$H31)</f>
        <v/>
      </c>
      <c r="P21" s="98" t="str">
        <f>IF('FA4'!$I31="", "", 'FA4'!$I31)</f>
        <v/>
      </c>
      <c r="Q21" s="98" t="str">
        <f>IF('FA4'!$J31="", "", 'FA4'!$J31)</f>
        <v/>
      </c>
      <c r="R21" s="98" t="str">
        <f>IF('FA4'!$K31="", "", 'FA4'!$K31)</f>
        <v/>
      </c>
      <c r="S21" s="98" t="str">
        <f>IF('FA4'!$L31="", "", 'FA4'!$L31)</f>
        <v/>
      </c>
      <c r="T21" s="98" t="str">
        <f>IF('Request form specified fields'!$F25="", "", 'Request form specified fields'!$F25)</f>
        <v/>
      </c>
      <c r="U21" s="98" t="str">
        <f>IF('Request form specified fields'!$G25="", "", 'Request form specified fields'!$G25)</f>
        <v/>
      </c>
      <c r="V21" s="98" t="str">
        <f>IF('Request form specified fields'!$H25="", "", 'Request form specified fields'!$H25)</f>
        <v/>
      </c>
      <c r="W21" s="98" t="str">
        <f>IF('Request form specified fields'!$I25="", "", 'Request form specified fields'!$I25)</f>
        <v/>
      </c>
      <c r="X21" s="98" t="str">
        <f>IF('Request form specified fields'!$J25="", "", 'Request form specified fields'!$J25)</f>
        <v/>
      </c>
      <c r="Y21" s="98" t="str">
        <f>IF('Request form specified fields'!$K25="", "", 'Request form specified fields'!$K25)</f>
        <v/>
      </c>
      <c r="Z21" s="98" t="str">
        <f>IF('Request form specified fields'!$L25="", "", 'Request form specified fields'!$L25)</f>
        <v/>
      </c>
      <c r="AA21" s="98" t="str">
        <f>IF('Request form specified fields'!$M25="", "", 'Request form specified fields'!$M25)</f>
        <v/>
      </c>
      <c r="AB21" s="98" t="str">
        <f>IF('Request form specified fields'!$N25="", "", 'Request form specified fields'!$N25)</f>
        <v/>
      </c>
      <c r="AC21" s="98" t="str">
        <f>IF('Request form specified fields'!$O25="", "", 'Request form specified fields'!$O25)</f>
        <v/>
      </c>
      <c r="AD21" s="98" t="str">
        <f>IF('Request form specified fields'!$P25="", "", 'Request form specified fields'!$P25)</f>
        <v/>
      </c>
      <c r="AE21" s="98" t="str">
        <f>IF('Request form specified fields'!$Q25="", "", 'Request form specified fields'!$Q25)</f>
        <v/>
      </c>
      <c r="AF21" s="98" t="str">
        <f>IF('Request form specified fields'!$R25="", "", 'Request form specified fields'!$R25)</f>
        <v/>
      </c>
      <c r="AG21" s="98" t="str">
        <f>IF('Request form specified fields'!$S25="", "", 'Request form specified fields'!$S25)</f>
        <v/>
      </c>
      <c r="AH21" s="98" t="str">
        <f>IF('Request form specified fields'!$T25="", "", 'Request form specified fields'!$T25)</f>
        <v/>
      </c>
      <c r="AI21" s="98" t="str">
        <f>IF('Request form specified fields'!$U25="", "", 'Request form specified fields'!$U25)</f>
        <v/>
      </c>
      <c r="AJ21" s="96" t="str">
        <f>IF(E21="","",IFERROR(IF('FA4'!$E$6="",FALSE,TRUE),FALSE))</f>
        <v/>
      </c>
      <c r="AK21" s="96" t="str">
        <f>IF(E21="","",IFERROR(IF('FA4'!$G31="",FALSE,TRUE),FALSE))</f>
        <v/>
      </c>
      <c r="AL21" s="96" t="str">
        <f>IF(E21="","",IFERROR(IF('FA4'!$N31="",FALSE,TRUE),FALSE))</f>
        <v/>
      </c>
      <c r="AM21" s="96" t="str">
        <f t="shared" si="4"/>
        <v/>
      </c>
      <c r="AN21" s="96" t="str">
        <f>IF(E21="","",IFERROR(IF(ISBLANK('FA4'!$J$4),FALSE,TRUE),FALSE))</f>
        <v/>
      </c>
    </row>
    <row r="22" spans="1:40" x14ac:dyDescent="0.2">
      <c r="A22" s="98" t="str">
        <f t="shared" si="0"/>
        <v/>
      </c>
      <c r="B22" s="98" t="str">
        <f t="shared" si="1"/>
        <v/>
      </c>
      <c r="C22" s="98" t="str">
        <f>IF($E22="","",IF('FA4'!$E$6="", "", 'FA4'!$E$6))</f>
        <v/>
      </c>
      <c r="D22" s="98" t="str">
        <f>IF(B22="","",INDEX(MasterList!$H:$H,MATCH(DataSheet!$E22,MasterList!$B:$B,0)))</f>
        <v/>
      </c>
      <c r="E22" s="98" t="str">
        <f>IF('FA4'!$C32="", "", 'FA4'!$C32)</f>
        <v/>
      </c>
      <c r="F22" s="98" t="str">
        <f>IF(B22="","",INDEX(MasterList!$I:$I,MATCH(DataSheet!$E22,MasterList!$B:$B,0)))</f>
        <v/>
      </c>
      <c r="G22" s="98" t="str">
        <f>IF(E22="","",INDEX(MasterList!G:G,MATCH(DataSheet!E22,MasterList!B:B,0)))</f>
        <v/>
      </c>
      <c r="H22" s="98" t="str">
        <f>IF(E22="","",IF('FA4'!$J$6="", "", 'FA4'!$J$6))</f>
        <v/>
      </c>
      <c r="I22" s="98" t="str">
        <f t="shared" si="3"/>
        <v/>
      </c>
      <c r="J22" s="98" t="str">
        <f t="shared" si="2"/>
        <v/>
      </c>
      <c r="K22" s="98" t="str">
        <f>IF('FA4'!$G32="", "", 'FA4'!$G32)</f>
        <v/>
      </c>
      <c r="L22" s="98" t="str">
        <f>IF('FA4'!$N32="", "", 'FA4'!$N32)</f>
        <v/>
      </c>
      <c r="M22" s="98" t="str">
        <f>IF(E22="","",IF('FA4'!$M32="", "", 'FA4'!$M32))</f>
        <v/>
      </c>
      <c r="N22" s="98" t="str">
        <f>IF(E22="","",IF('FA4'!$P32="", "", 'FA4'!$P32))</f>
        <v/>
      </c>
      <c r="O22" s="98" t="str">
        <f>IF('FA4'!$H32="", "", 'FA4'!$H32)</f>
        <v/>
      </c>
      <c r="P22" s="98" t="str">
        <f>IF('FA4'!$I32="", "", 'FA4'!$I32)</f>
        <v/>
      </c>
      <c r="Q22" s="98" t="str">
        <f>IF('FA4'!$J32="", "", 'FA4'!$J32)</f>
        <v/>
      </c>
      <c r="R22" s="98" t="str">
        <f>IF('FA4'!$K32="", "", 'FA4'!$K32)</f>
        <v/>
      </c>
      <c r="S22" s="98" t="str">
        <f>IF('FA4'!$L32="", "", 'FA4'!$L32)</f>
        <v/>
      </c>
      <c r="T22" s="98" t="str">
        <f>IF('Request form specified fields'!$F26="", "", 'Request form specified fields'!$F26)</f>
        <v/>
      </c>
      <c r="U22" s="98" t="str">
        <f>IF('Request form specified fields'!$G26="", "", 'Request form specified fields'!$G26)</f>
        <v/>
      </c>
      <c r="V22" s="98" t="str">
        <f>IF('Request form specified fields'!$H26="", "", 'Request form specified fields'!$H26)</f>
        <v/>
      </c>
      <c r="W22" s="98" t="str">
        <f>IF('Request form specified fields'!$I26="", "", 'Request form specified fields'!$I26)</f>
        <v/>
      </c>
      <c r="X22" s="98" t="str">
        <f>IF('Request form specified fields'!$J26="", "", 'Request form specified fields'!$J26)</f>
        <v/>
      </c>
      <c r="Y22" s="98" t="str">
        <f>IF('Request form specified fields'!$K26="", "", 'Request form specified fields'!$K26)</f>
        <v/>
      </c>
      <c r="Z22" s="98" t="str">
        <f>IF('Request form specified fields'!$L26="", "", 'Request form specified fields'!$L26)</f>
        <v/>
      </c>
      <c r="AA22" s="98" t="str">
        <f>IF('Request form specified fields'!$M26="", "", 'Request form specified fields'!$M26)</f>
        <v/>
      </c>
      <c r="AB22" s="98" t="str">
        <f>IF('Request form specified fields'!$N26="", "", 'Request form specified fields'!$N26)</f>
        <v/>
      </c>
      <c r="AC22" s="98" t="str">
        <f>IF('Request form specified fields'!$O26="", "", 'Request form specified fields'!$O26)</f>
        <v/>
      </c>
      <c r="AD22" s="98" t="str">
        <f>IF('Request form specified fields'!$P26="", "", 'Request form specified fields'!$P26)</f>
        <v/>
      </c>
      <c r="AE22" s="98" t="str">
        <f>IF('Request form specified fields'!$Q26="", "", 'Request form specified fields'!$Q26)</f>
        <v/>
      </c>
      <c r="AF22" s="98" t="str">
        <f>IF('Request form specified fields'!$R26="", "", 'Request form specified fields'!$R26)</f>
        <v/>
      </c>
      <c r="AG22" s="98" t="str">
        <f>IF('Request form specified fields'!$S26="", "", 'Request form specified fields'!$S26)</f>
        <v/>
      </c>
      <c r="AH22" s="98" t="str">
        <f>IF('Request form specified fields'!$T26="", "", 'Request form specified fields'!$T26)</f>
        <v/>
      </c>
      <c r="AI22" s="98" t="str">
        <f>IF('Request form specified fields'!$U26="", "", 'Request form specified fields'!$U26)</f>
        <v/>
      </c>
      <c r="AJ22" s="96" t="str">
        <f>IF(E22="","",IFERROR(IF('FA4'!$E$6="",FALSE,TRUE),FALSE))</f>
        <v/>
      </c>
      <c r="AK22" s="96" t="str">
        <f>IF(E22="","",IFERROR(IF('FA4'!$G32="",FALSE,TRUE),FALSE))</f>
        <v/>
      </c>
      <c r="AL22" s="96" t="str">
        <f>IF(E22="","",IFERROR(IF('FA4'!$N32="",FALSE,TRUE),FALSE))</f>
        <v/>
      </c>
      <c r="AM22" s="96" t="str">
        <f t="shared" si="4"/>
        <v/>
      </c>
      <c r="AN22" s="96" t="str">
        <f>IF(E22="","",IFERROR(IF(ISBLANK('FA4'!$J$4),FALSE,TRUE),FALSE))</f>
        <v/>
      </c>
    </row>
    <row r="23" spans="1:40" x14ac:dyDescent="0.2">
      <c r="A23" s="98" t="str">
        <f t="shared" si="0"/>
        <v/>
      </c>
      <c r="B23" s="98" t="str">
        <f t="shared" si="1"/>
        <v/>
      </c>
      <c r="C23" s="98" t="str">
        <f>IF($E23="","",IF('FA4'!$E$6="", "", 'FA4'!$E$6))</f>
        <v/>
      </c>
      <c r="D23" s="98" t="str">
        <f>IF(B23="","",INDEX(MasterList!$H:$H,MATCH(DataSheet!$E23,MasterList!$B:$B,0)))</f>
        <v/>
      </c>
      <c r="E23" s="98" t="str">
        <f>IF('FA4'!$C33="", "", 'FA4'!$C33)</f>
        <v/>
      </c>
      <c r="F23" s="98" t="str">
        <f>IF(B23="","",INDEX(MasterList!$I:$I,MATCH(DataSheet!$E23,MasterList!$B:$B,0)))</f>
        <v/>
      </c>
      <c r="G23" s="98" t="str">
        <f>IF(E23="","",INDEX(MasterList!G:G,MATCH(DataSheet!E23,MasterList!B:B,0)))</f>
        <v/>
      </c>
      <c r="H23" s="98" t="str">
        <f>IF(E23="","",IF('FA4'!$J$6="", "", 'FA4'!$J$6))</f>
        <v/>
      </c>
      <c r="I23" s="98" t="str">
        <f t="shared" si="3"/>
        <v/>
      </c>
      <c r="J23" s="98" t="str">
        <f t="shared" si="2"/>
        <v/>
      </c>
      <c r="K23" s="98" t="str">
        <f>IF('FA4'!$G33="", "", 'FA4'!$G33)</f>
        <v/>
      </c>
      <c r="L23" s="98" t="str">
        <f>IF('FA4'!$N33="", "", 'FA4'!$N33)</f>
        <v/>
      </c>
      <c r="M23" s="98" t="str">
        <f>IF(E23="","",IF('FA4'!$M33="", "", 'FA4'!$M33))</f>
        <v/>
      </c>
      <c r="N23" s="98" t="str">
        <f>IF(E23="","",IF('FA4'!$P33="", "", 'FA4'!$P33))</f>
        <v/>
      </c>
      <c r="O23" s="98" t="str">
        <f>IF('FA4'!$H33="", "", 'FA4'!$H33)</f>
        <v/>
      </c>
      <c r="P23" s="98" t="str">
        <f>IF('FA4'!$I33="", "", 'FA4'!$I33)</f>
        <v/>
      </c>
      <c r="Q23" s="98" t="str">
        <f>IF('FA4'!$J33="", "", 'FA4'!$J33)</f>
        <v/>
      </c>
      <c r="R23" s="98" t="str">
        <f>IF('FA4'!$K33="", "", 'FA4'!$K33)</f>
        <v/>
      </c>
      <c r="S23" s="98" t="str">
        <f>IF('FA4'!$L33="", "", 'FA4'!$L33)</f>
        <v/>
      </c>
      <c r="T23" s="98" t="str">
        <f>IF('Request form specified fields'!$F27="", "", 'Request form specified fields'!$F27)</f>
        <v/>
      </c>
      <c r="U23" s="98" t="str">
        <f>IF('Request form specified fields'!$G27="", "", 'Request form specified fields'!$G27)</f>
        <v/>
      </c>
      <c r="V23" s="98" t="str">
        <f>IF('Request form specified fields'!$H27="", "", 'Request form specified fields'!$H27)</f>
        <v/>
      </c>
      <c r="W23" s="98" t="str">
        <f>IF('Request form specified fields'!$I27="", "", 'Request form specified fields'!$I27)</f>
        <v/>
      </c>
      <c r="X23" s="98" t="str">
        <f>IF('Request form specified fields'!$J27="", "", 'Request form specified fields'!$J27)</f>
        <v/>
      </c>
      <c r="Y23" s="98" t="str">
        <f>IF('Request form specified fields'!$K27="", "", 'Request form specified fields'!$K27)</f>
        <v/>
      </c>
      <c r="Z23" s="98" t="str">
        <f>IF('Request form specified fields'!$L27="", "", 'Request form specified fields'!$L27)</f>
        <v/>
      </c>
      <c r="AA23" s="98" t="str">
        <f>IF('Request form specified fields'!$M27="", "", 'Request form specified fields'!$M27)</f>
        <v/>
      </c>
      <c r="AB23" s="98" t="str">
        <f>IF('Request form specified fields'!$N27="", "", 'Request form specified fields'!$N27)</f>
        <v/>
      </c>
      <c r="AC23" s="98" t="str">
        <f>IF('Request form specified fields'!$O27="", "", 'Request form specified fields'!$O27)</f>
        <v/>
      </c>
      <c r="AD23" s="98" t="str">
        <f>IF('Request form specified fields'!$P27="", "", 'Request form specified fields'!$P27)</f>
        <v/>
      </c>
      <c r="AE23" s="98" t="str">
        <f>IF('Request form specified fields'!$Q27="", "", 'Request form specified fields'!$Q27)</f>
        <v/>
      </c>
      <c r="AF23" s="98" t="str">
        <f>IF('Request form specified fields'!$R27="", "", 'Request form specified fields'!$R27)</f>
        <v/>
      </c>
      <c r="AG23" s="98" t="str">
        <f>IF('Request form specified fields'!$S27="", "", 'Request form specified fields'!$S27)</f>
        <v/>
      </c>
      <c r="AH23" s="98" t="str">
        <f>IF('Request form specified fields'!$T27="", "", 'Request form specified fields'!$T27)</f>
        <v/>
      </c>
      <c r="AI23" s="98" t="str">
        <f>IF('Request form specified fields'!$U27="", "", 'Request form specified fields'!$U27)</f>
        <v/>
      </c>
      <c r="AJ23" s="96" t="str">
        <f>IF(E23="","",IFERROR(IF('FA4'!$E$6="",FALSE,TRUE),FALSE))</f>
        <v/>
      </c>
      <c r="AK23" s="96" t="str">
        <f>IF(E23="","",IFERROR(IF('FA4'!$G33="",FALSE,TRUE),FALSE))</f>
        <v/>
      </c>
      <c r="AL23" s="96" t="str">
        <f>IF(E23="","",IFERROR(IF('FA4'!$N33="",FALSE,TRUE),FALSE))</f>
        <v/>
      </c>
      <c r="AM23" s="96" t="str">
        <f t="shared" si="4"/>
        <v/>
      </c>
      <c r="AN23" s="96" t="str">
        <f>IF(E23="","",IFERROR(IF(ISBLANK('FA4'!$J$4),FALSE,TRUE),FALSE))</f>
        <v/>
      </c>
    </row>
    <row r="24" spans="1:40" x14ac:dyDescent="0.2">
      <c r="A24" s="98" t="str">
        <f t="shared" si="0"/>
        <v/>
      </c>
      <c r="B24" s="98" t="str">
        <f t="shared" si="1"/>
        <v/>
      </c>
      <c r="C24" s="98" t="str">
        <f>IF($E24="","",IF('FA4'!$E$6="", "", 'FA4'!$E$6))</f>
        <v/>
      </c>
      <c r="D24" s="98" t="str">
        <f>IF(B24="","",INDEX(MasterList!$H:$H,MATCH(DataSheet!$E24,MasterList!$B:$B,0)))</f>
        <v/>
      </c>
      <c r="E24" s="98" t="str">
        <f>IF('FA4'!$C34="", "", 'FA4'!$C34)</f>
        <v/>
      </c>
      <c r="F24" s="98" t="str">
        <f>IF(B24="","",INDEX(MasterList!$I:$I,MATCH(DataSheet!$E24,MasterList!$B:$B,0)))</f>
        <v/>
      </c>
      <c r="G24" s="98" t="str">
        <f>IF(E24="","",INDEX(MasterList!G:G,MATCH(DataSheet!E24,MasterList!B:B,0)))</f>
        <v/>
      </c>
      <c r="H24" s="98" t="str">
        <f>IF(E24="","",IF('FA4'!$J$6="", "", 'FA4'!$J$6))</f>
        <v/>
      </c>
      <c r="I24" s="98" t="str">
        <f t="shared" si="3"/>
        <v/>
      </c>
      <c r="J24" s="98" t="str">
        <f t="shared" si="2"/>
        <v/>
      </c>
      <c r="K24" s="98" t="str">
        <f>IF('FA4'!$G34="", "", 'FA4'!$G34)</f>
        <v/>
      </c>
      <c r="L24" s="98" t="str">
        <f>IF('FA4'!$N34="", "", 'FA4'!$N34)</f>
        <v/>
      </c>
      <c r="M24" s="98" t="str">
        <f>IF(E24="","",IF('FA4'!$M34="", "", 'FA4'!$M34))</f>
        <v/>
      </c>
      <c r="N24" s="98" t="str">
        <f>IF(E24="","",IF('FA4'!$P34="", "", 'FA4'!$P34))</f>
        <v/>
      </c>
      <c r="O24" s="98" t="str">
        <f>IF('FA4'!$H34="", "", 'FA4'!$H34)</f>
        <v/>
      </c>
      <c r="P24" s="98" t="str">
        <f>IF('FA4'!$I34="", "", 'FA4'!$I34)</f>
        <v/>
      </c>
      <c r="Q24" s="98" t="str">
        <f>IF('FA4'!$J34="", "", 'FA4'!$J34)</f>
        <v/>
      </c>
      <c r="R24" s="98" t="str">
        <f>IF('FA4'!$K34="", "", 'FA4'!$K34)</f>
        <v/>
      </c>
      <c r="S24" s="98" t="str">
        <f>IF('FA4'!$L34="", "", 'FA4'!$L34)</f>
        <v/>
      </c>
      <c r="T24" s="98" t="str">
        <f>IF('Request form specified fields'!$F28="", "", 'Request form specified fields'!$F28)</f>
        <v/>
      </c>
      <c r="U24" s="98" t="str">
        <f>IF('Request form specified fields'!$G28="", "", 'Request form specified fields'!$G28)</f>
        <v/>
      </c>
      <c r="V24" s="98" t="str">
        <f>IF('Request form specified fields'!$H28="", "", 'Request form specified fields'!$H28)</f>
        <v/>
      </c>
      <c r="W24" s="98" t="str">
        <f>IF('Request form specified fields'!$I28="", "", 'Request form specified fields'!$I28)</f>
        <v/>
      </c>
      <c r="X24" s="98" t="str">
        <f>IF('Request form specified fields'!$J28="", "", 'Request form specified fields'!$J28)</f>
        <v/>
      </c>
      <c r="Y24" s="98" t="str">
        <f>IF('Request form specified fields'!$K28="", "", 'Request form specified fields'!$K28)</f>
        <v/>
      </c>
      <c r="Z24" s="98" t="str">
        <f>IF('Request form specified fields'!$L28="", "", 'Request form specified fields'!$L28)</f>
        <v/>
      </c>
      <c r="AA24" s="98" t="str">
        <f>IF('Request form specified fields'!$M28="", "", 'Request form specified fields'!$M28)</f>
        <v/>
      </c>
      <c r="AB24" s="98" t="str">
        <f>IF('Request form specified fields'!$N28="", "", 'Request form specified fields'!$N28)</f>
        <v/>
      </c>
      <c r="AC24" s="98" t="str">
        <f>IF('Request form specified fields'!$O28="", "", 'Request form specified fields'!$O28)</f>
        <v/>
      </c>
      <c r="AD24" s="98" t="str">
        <f>IF('Request form specified fields'!$P28="", "", 'Request form specified fields'!$P28)</f>
        <v/>
      </c>
      <c r="AE24" s="98" t="str">
        <f>IF('Request form specified fields'!$Q28="", "", 'Request form specified fields'!$Q28)</f>
        <v/>
      </c>
      <c r="AF24" s="98" t="str">
        <f>IF('Request form specified fields'!$R28="", "", 'Request form specified fields'!$R28)</f>
        <v/>
      </c>
      <c r="AG24" s="98" t="str">
        <f>IF('Request form specified fields'!$S28="", "", 'Request form specified fields'!$S28)</f>
        <v/>
      </c>
      <c r="AH24" s="98" t="str">
        <f>IF('Request form specified fields'!$T28="", "", 'Request form specified fields'!$T28)</f>
        <v/>
      </c>
      <c r="AI24" s="98" t="str">
        <f>IF('Request form specified fields'!$U28="", "", 'Request form specified fields'!$U28)</f>
        <v/>
      </c>
      <c r="AJ24" s="96" t="str">
        <f>IF(E24="","",IFERROR(IF('FA4'!$E$6="",FALSE,TRUE),FALSE))</f>
        <v/>
      </c>
      <c r="AK24" s="96" t="str">
        <f>IF(E24="","",IFERROR(IF('FA4'!$G34="",FALSE,TRUE),FALSE))</f>
        <v/>
      </c>
      <c r="AL24" s="96" t="str">
        <f>IF(E24="","",IFERROR(IF('FA4'!$N34="",FALSE,TRUE),FALSE))</f>
        <v/>
      </c>
      <c r="AM24" s="96" t="str">
        <f t="shared" si="4"/>
        <v/>
      </c>
      <c r="AN24" s="96" t="str">
        <f>IF(E24="","",IFERROR(IF(ISBLANK('FA4'!$J$4),FALSE,TRUE),FALSE))</f>
        <v/>
      </c>
    </row>
    <row r="25" spans="1:40" x14ac:dyDescent="0.2">
      <c r="A25" s="98" t="str">
        <f t="shared" si="0"/>
        <v/>
      </c>
      <c r="B25" s="98" t="str">
        <f t="shared" si="1"/>
        <v/>
      </c>
      <c r="C25" s="98" t="str">
        <f>IF($E25="","",IF('FA4'!$E$6="", "", 'FA4'!$E$6))</f>
        <v/>
      </c>
      <c r="D25" s="98" t="str">
        <f>IF(B25="","",INDEX(MasterList!$H:$H,MATCH(DataSheet!$E25,MasterList!$B:$B,0)))</f>
        <v/>
      </c>
      <c r="E25" s="98" t="str">
        <f>IF('FA4'!$C35="", "", 'FA4'!$C35)</f>
        <v/>
      </c>
      <c r="F25" s="98" t="str">
        <f>IF(B25="","",INDEX(MasterList!$I:$I,MATCH(DataSheet!$E25,MasterList!$B:$B,0)))</f>
        <v/>
      </c>
      <c r="G25" s="98" t="str">
        <f>IF(E25="","",INDEX(MasterList!G:G,MATCH(DataSheet!E25,MasterList!B:B,0)))</f>
        <v/>
      </c>
      <c r="H25" s="98" t="str">
        <f>IF(E25="","",IF('FA4'!$J$6="", "", 'FA4'!$J$6))</f>
        <v/>
      </c>
      <c r="I25" s="98" t="str">
        <f t="shared" si="3"/>
        <v/>
      </c>
      <c r="J25" s="98" t="str">
        <f t="shared" si="2"/>
        <v/>
      </c>
      <c r="K25" s="98" t="str">
        <f>IF('FA4'!$G35="", "", 'FA4'!$G35)</f>
        <v/>
      </c>
      <c r="L25" s="98" t="str">
        <f>IF('FA4'!$N35="", "", 'FA4'!$N35)</f>
        <v/>
      </c>
      <c r="M25" s="98" t="str">
        <f>IF(E25="","",IF('FA4'!$M35="", "", 'FA4'!$M35))</f>
        <v/>
      </c>
      <c r="N25" s="98" t="str">
        <f>IF(E25="","",IF('FA4'!$P35="", "", 'FA4'!$P35))</f>
        <v/>
      </c>
      <c r="O25" s="98" t="str">
        <f>IF('FA4'!$H35="", "", 'FA4'!$H35)</f>
        <v/>
      </c>
      <c r="P25" s="98" t="str">
        <f>IF('FA4'!$I35="", "", 'FA4'!$I35)</f>
        <v/>
      </c>
      <c r="Q25" s="98" t="str">
        <f>IF('FA4'!$J35="", "", 'FA4'!$J35)</f>
        <v/>
      </c>
      <c r="R25" s="98" t="str">
        <f>IF('FA4'!$K35="", "", 'FA4'!$K35)</f>
        <v/>
      </c>
      <c r="S25" s="98" t="str">
        <f>IF('FA4'!$L35="", "", 'FA4'!$L35)</f>
        <v/>
      </c>
      <c r="T25" s="98" t="str">
        <f>IF('Request form specified fields'!$F29="", "", 'Request form specified fields'!$F29)</f>
        <v/>
      </c>
      <c r="U25" s="98" t="str">
        <f>IF('Request form specified fields'!$G29="", "", 'Request form specified fields'!$G29)</f>
        <v/>
      </c>
      <c r="V25" s="98" t="str">
        <f>IF('Request form specified fields'!$H29="", "", 'Request form specified fields'!$H29)</f>
        <v/>
      </c>
      <c r="W25" s="98" t="str">
        <f>IF('Request form specified fields'!$I29="", "", 'Request form specified fields'!$I29)</f>
        <v/>
      </c>
      <c r="X25" s="98" t="str">
        <f>IF('Request form specified fields'!$J29="", "", 'Request form specified fields'!$J29)</f>
        <v/>
      </c>
      <c r="Y25" s="98" t="str">
        <f>IF('Request form specified fields'!$K29="", "", 'Request form specified fields'!$K29)</f>
        <v/>
      </c>
      <c r="Z25" s="98" t="str">
        <f>IF('Request form specified fields'!$L29="", "", 'Request form specified fields'!$L29)</f>
        <v/>
      </c>
      <c r="AA25" s="98" t="str">
        <f>IF('Request form specified fields'!$M29="", "", 'Request form specified fields'!$M29)</f>
        <v/>
      </c>
      <c r="AB25" s="98" t="str">
        <f>IF('Request form specified fields'!$N29="", "", 'Request form specified fields'!$N29)</f>
        <v/>
      </c>
      <c r="AC25" s="98" t="str">
        <f>IF('Request form specified fields'!$O29="", "", 'Request form specified fields'!$O29)</f>
        <v/>
      </c>
      <c r="AD25" s="98" t="str">
        <f>IF('Request form specified fields'!$P29="", "", 'Request form specified fields'!$P29)</f>
        <v/>
      </c>
      <c r="AE25" s="98" t="str">
        <f>IF('Request form specified fields'!$Q29="", "", 'Request form specified fields'!$Q29)</f>
        <v/>
      </c>
      <c r="AF25" s="98" t="str">
        <f>IF('Request form specified fields'!$R29="", "", 'Request form specified fields'!$R29)</f>
        <v/>
      </c>
      <c r="AG25" s="98" t="str">
        <f>IF('Request form specified fields'!$S29="", "", 'Request form specified fields'!$S29)</f>
        <v/>
      </c>
      <c r="AH25" s="98" t="str">
        <f>IF('Request form specified fields'!$T29="", "", 'Request form specified fields'!$T29)</f>
        <v/>
      </c>
      <c r="AI25" s="98" t="str">
        <f>IF('Request form specified fields'!$U29="", "", 'Request form specified fields'!$U29)</f>
        <v/>
      </c>
      <c r="AJ25" s="96" t="str">
        <f>IF(E25="","",IFERROR(IF('FA4'!$E$6="",FALSE,TRUE),FALSE))</f>
        <v/>
      </c>
      <c r="AK25" s="96" t="str">
        <f>IF(E25="","",IFERROR(IF('FA4'!$G35="",FALSE,TRUE),FALSE))</f>
        <v/>
      </c>
      <c r="AL25" s="96" t="str">
        <f>IF(E25="","",IFERROR(IF('FA4'!$N35="",FALSE,TRUE),FALSE))</f>
        <v/>
      </c>
      <c r="AM25" s="96" t="str">
        <f t="shared" si="4"/>
        <v/>
      </c>
      <c r="AN25" s="96" t="str">
        <f>IF(E25="","",IFERROR(IF(ISBLANK('FA4'!$J$4),FALSE,TRUE),FALSE))</f>
        <v/>
      </c>
    </row>
    <row r="26" spans="1:40" x14ac:dyDescent="0.2">
      <c r="A26" s="98" t="str">
        <f t="shared" si="0"/>
        <v/>
      </c>
      <c r="B26" s="98" t="str">
        <f t="shared" si="1"/>
        <v/>
      </c>
      <c r="C26" s="98" t="str">
        <f>IF($E26="","",IF('FA4'!$E$6="", "", 'FA4'!$E$6))</f>
        <v/>
      </c>
      <c r="D26" s="98" t="str">
        <f>IF(B26="","",INDEX(MasterList!$H:$H,MATCH(DataSheet!$E26,MasterList!$B:$B,0)))</f>
        <v/>
      </c>
      <c r="E26" s="98" t="str">
        <f>IF('FA4'!$C36="", "", 'FA4'!$C36)</f>
        <v/>
      </c>
      <c r="F26" s="98" t="str">
        <f>IF(B26="","",INDEX(MasterList!$I:$I,MATCH(DataSheet!$E26,MasterList!$B:$B,0)))</f>
        <v/>
      </c>
      <c r="G26" s="98" t="str">
        <f>IF(E26="","",INDEX(MasterList!G:G,MATCH(DataSheet!E26,MasterList!B:B,0)))</f>
        <v/>
      </c>
      <c r="H26" s="98" t="str">
        <f>IF(E26="","",IF('FA4'!$J$6="", "", 'FA4'!$J$6))</f>
        <v/>
      </c>
      <c r="I26" s="98" t="str">
        <f t="shared" si="3"/>
        <v/>
      </c>
      <c r="J26" s="98" t="str">
        <f t="shared" si="2"/>
        <v/>
      </c>
      <c r="K26" s="98" t="str">
        <f>IF('FA4'!$G36="", "", 'FA4'!$G36)</f>
        <v/>
      </c>
      <c r="L26" s="98" t="str">
        <f>IF('FA4'!$N36="", "", 'FA4'!$N36)</f>
        <v/>
      </c>
      <c r="M26" s="98" t="str">
        <f>IF(E26="","",IF('FA4'!$M36="", "", 'FA4'!$M36))</f>
        <v/>
      </c>
      <c r="N26" s="98" t="str">
        <f>IF(E26="","",IF('FA4'!$P36="", "", 'FA4'!$P36))</f>
        <v/>
      </c>
      <c r="O26" s="98" t="str">
        <f>IF('FA4'!$H36="", "", 'FA4'!$H36)</f>
        <v/>
      </c>
      <c r="P26" s="98" t="str">
        <f>IF('FA4'!$I36="", "", 'FA4'!$I36)</f>
        <v/>
      </c>
      <c r="Q26" s="98" t="str">
        <f>IF('FA4'!$J36="", "", 'FA4'!$J36)</f>
        <v/>
      </c>
      <c r="R26" s="98" t="str">
        <f>IF('FA4'!$K36="", "", 'FA4'!$K36)</f>
        <v/>
      </c>
      <c r="S26" s="98" t="str">
        <f>IF('FA4'!$L36="", "", 'FA4'!$L36)</f>
        <v/>
      </c>
      <c r="T26" s="98" t="str">
        <f>IF('Request form specified fields'!$F30="", "", 'Request form specified fields'!$F30)</f>
        <v/>
      </c>
      <c r="U26" s="98" t="str">
        <f>IF('Request form specified fields'!$G30="", "", 'Request form specified fields'!$G30)</f>
        <v/>
      </c>
      <c r="V26" s="98" t="str">
        <f>IF('Request form specified fields'!$H30="", "", 'Request form specified fields'!$H30)</f>
        <v/>
      </c>
      <c r="W26" s="98" t="str">
        <f>IF('Request form specified fields'!$I30="", "", 'Request form specified fields'!$I30)</f>
        <v/>
      </c>
      <c r="X26" s="98" t="str">
        <f>IF('Request form specified fields'!$J30="", "", 'Request form specified fields'!$J30)</f>
        <v/>
      </c>
      <c r="Y26" s="98" t="str">
        <f>IF('Request form specified fields'!$K30="", "", 'Request form specified fields'!$K30)</f>
        <v/>
      </c>
      <c r="Z26" s="98" t="str">
        <f>IF('Request form specified fields'!$L30="", "", 'Request form specified fields'!$L30)</f>
        <v/>
      </c>
      <c r="AA26" s="98" t="str">
        <f>IF('Request form specified fields'!$M30="", "", 'Request form specified fields'!$M30)</f>
        <v/>
      </c>
      <c r="AB26" s="98" t="str">
        <f>IF('Request form specified fields'!$N30="", "", 'Request form specified fields'!$N30)</f>
        <v/>
      </c>
      <c r="AC26" s="98" t="str">
        <f>IF('Request form specified fields'!$O30="", "", 'Request form specified fields'!$O30)</f>
        <v/>
      </c>
      <c r="AD26" s="98" t="str">
        <f>IF('Request form specified fields'!$P30="", "", 'Request form specified fields'!$P30)</f>
        <v/>
      </c>
      <c r="AE26" s="98" t="str">
        <f>IF('Request form specified fields'!$Q30="", "", 'Request form specified fields'!$Q30)</f>
        <v/>
      </c>
      <c r="AF26" s="98" t="str">
        <f>IF('Request form specified fields'!$R30="", "", 'Request form specified fields'!$R30)</f>
        <v/>
      </c>
      <c r="AG26" s="98" t="str">
        <f>IF('Request form specified fields'!$S30="", "", 'Request form specified fields'!$S30)</f>
        <v/>
      </c>
      <c r="AH26" s="98" t="str">
        <f>IF('Request form specified fields'!$T30="", "", 'Request form specified fields'!$T30)</f>
        <v/>
      </c>
      <c r="AI26" s="98" t="str">
        <f>IF('Request form specified fields'!$U30="", "", 'Request form specified fields'!$U30)</f>
        <v/>
      </c>
      <c r="AJ26" s="96" t="str">
        <f>IF(E26="","",IFERROR(IF('FA4'!$E$6="",FALSE,TRUE),FALSE))</f>
        <v/>
      </c>
      <c r="AK26" s="96" t="str">
        <f>IF(E26="","",IFERROR(IF('FA4'!$G36="",FALSE,TRUE),FALSE))</f>
        <v/>
      </c>
      <c r="AL26" s="96" t="str">
        <f>IF(E26="","",IFERROR(IF('FA4'!$N36="",FALSE,TRUE),FALSE))</f>
        <v/>
      </c>
      <c r="AM26" s="96" t="str">
        <f t="shared" si="4"/>
        <v/>
      </c>
      <c r="AN26" s="96" t="str">
        <f>IF(E26="","",IFERROR(IF(ISBLANK('FA4'!$J$4),FALSE,TRUE),FALSE))</f>
        <v/>
      </c>
    </row>
    <row r="27" spans="1:40" x14ac:dyDescent="0.2">
      <c r="A27" s="98" t="str">
        <f t="shared" si="0"/>
        <v/>
      </c>
      <c r="B27" s="98" t="str">
        <f t="shared" si="1"/>
        <v/>
      </c>
      <c r="C27" s="98" t="str">
        <f>IF($E27="","",IF('FA4'!$E$6="", "", 'FA4'!$E$6))</f>
        <v/>
      </c>
      <c r="D27" s="98" t="str">
        <f>IF(B27="","",INDEX(MasterList!$H:$H,MATCH(DataSheet!$E27,MasterList!$B:$B,0)))</f>
        <v/>
      </c>
      <c r="E27" s="98" t="str">
        <f>IF('FA4'!$C37="", "", 'FA4'!$C37)</f>
        <v/>
      </c>
      <c r="F27" s="98" t="str">
        <f>IF(B27="","",INDEX(MasterList!$I:$I,MATCH(DataSheet!$E27,MasterList!$B:$B,0)))</f>
        <v/>
      </c>
      <c r="G27" s="98" t="str">
        <f>IF(E27="","",INDEX(MasterList!G:G,MATCH(DataSheet!E27,MasterList!B:B,0)))</f>
        <v/>
      </c>
      <c r="H27" s="98" t="str">
        <f>IF(E27="","",IF('FA4'!$J$6="", "", 'FA4'!$J$6))</f>
        <v/>
      </c>
      <c r="I27" s="98" t="str">
        <f t="shared" si="3"/>
        <v/>
      </c>
      <c r="J27" s="98" t="str">
        <f t="shared" si="2"/>
        <v/>
      </c>
      <c r="K27" s="98" t="str">
        <f>IF('FA4'!$G37="", "", 'FA4'!$G37)</f>
        <v/>
      </c>
      <c r="L27" s="98" t="str">
        <f>IF('FA4'!$N37="", "", 'FA4'!$N37)</f>
        <v/>
      </c>
      <c r="M27" s="98" t="str">
        <f>IF(E27="","",IF('FA4'!$M37="", "", 'FA4'!$M37))</f>
        <v/>
      </c>
      <c r="N27" s="98" t="str">
        <f>IF(E27="","",IF('FA4'!$P37="", "", 'FA4'!$P37))</f>
        <v/>
      </c>
      <c r="O27" s="98" t="str">
        <f>IF('FA4'!$H37="", "", 'FA4'!$H37)</f>
        <v/>
      </c>
      <c r="P27" s="98" t="str">
        <f>IF('FA4'!$I37="", "", 'FA4'!$I37)</f>
        <v/>
      </c>
      <c r="Q27" s="98" t="str">
        <f>IF('FA4'!$J37="", "", 'FA4'!$J37)</f>
        <v/>
      </c>
      <c r="R27" s="98" t="str">
        <f>IF('FA4'!$K37="", "", 'FA4'!$K37)</f>
        <v/>
      </c>
      <c r="S27" s="98" t="str">
        <f>IF('FA4'!$L37="", "", 'FA4'!$L37)</f>
        <v/>
      </c>
      <c r="T27" s="98" t="str">
        <f>IF('Request form specified fields'!$F31="", "", 'Request form specified fields'!$F31)</f>
        <v/>
      </c>
      <c r="U27" s="98" t="str">
        <f>IF('Request form specified fields'!$G31="", "", 'Request form specified fields'!$G31)</f>
        <v/>
      </c>
      <c r="V27" s="98" t="str">
        <f>IF('Request form specified fields'!$H31="", "", 'Request form specified fields'!$H31)</f>
        <v/>
      </c>
      <c r="W27" s="98" t="str">
        <f>IF('Request form specified fields'!$I31="", "", 'Request form specified fields'!$I31)</f>
        <v/>
      </c>
      <c r="X27" s="98" t="str">
        <f>IF('Request form specified fields'!$J31="", "", 'Request form specified fields'!$J31)</f>
        <v/>
      </c>
      <c r="Y27" s="98" t="str">
        <f>IF('Request form specified fields'!$K31="", "", 'Request form specified fields'!$K31)</f>
        <v/>
      </c>
      <c r="Z27" s="98" t="str">
        <f>IF('Request form specified fields'!$L31="", "", 'Request form specified fields'!$L31)</f>
        <v/>
      </c>
      <c r="AA27" s="98" t="str">
        <f>IF('Request form specified fields'!$M31="", "", 'Request form specified fields'!$M31)</f>
        <v/>
      </c>
      <c r="AB27" s="98" t="str">
        <f>IF('Request form specified fields'!$N31="", "", 'Request form specified fields'!$N31)</f>
        <v/>
      </c>
      <c r="AC27" s="98" t="str">
        <f>IF('Request form specified fields'!$O31="", "", 'Request form specified fields'!$O31)</f>
        <v/>
      </c>
      <c r="AD27" s="98" t="str">
        <f>IF('Request form specified fields'!$P31="", "", 'Request form specified fields'!$P31)</f>
        <v/>
      </c>
      <c r="AE27" s="98" t="str">
        <f>IF('Request form specified fields'!$Q31="", "", 'Request form specified fields'!$Q31)</f>
        <v/>
      </c>
      <c r="AF27" s="98" t="str">
        <f>IF('Request form specified fields'!$R31="", "", 'Request form specified fields'!$R31)</f>
        <v/>
      </c>
      <c r="AG27" s="98" t="str">
        <f>IF('Request form specified fields'!$S31="", "", 'Request form specified fields'!$S31)</f>
        <v/>
      </c>
      <c r="AH27" s="98" t="str">
        <f>IF('Request form specified fields'!$T31="", "", 'Request form specified fields'!$T31)</f>
        <v/>
      </c>
      <c r="AI27" s="98" t="str">
        <f>IF('Request form specified fields'!$U31="", "", 'Request form specified fields'!$U31)</f>
        <v/>
      </c>
      <c r="AJ27" s="96" t="str">
        <f>IF(E27="","",IFERROR(IF('FA4'!$E$6="",FALSE,TRUE),FALSE))</f>
        <v/>
      </c>
      <c r="AK27" s="96" t="str">
        <f>IF(E27="","",IFERROR(IF('FA4'!$G37="",FALSE,TRUE),FALSE))</f>
        <v/>
      </c>
      <c r="AL27" s="96" t="str">
        <f>IF(E27="","",IFERROR(IF('FA4'!$N37="",FALSE,TRUE),FALSE))</f>
        <v/>
      </c>
      <c r="AM27" s="96" t="str">
        <f t="shared" si="4"/>
        <v/>
      </c>
      <c r="AN27" s="96" t="str">
        <f>IF(E27="","",IFERROR(IF(ISBLANK('FA4'!$J$4),FALSE,TRUE),FALSE))</f>
        <v/>
      </c>
    </row>
    <row r="28" spans="1:40" x14ac:dyDescent="0.2">
      <c r="A28" s="98" t="str">
        <f t="shared" si="0"/>
        <v/>
      </c>
      <c r="B28" s="98" t="str">
        <f t="shared" si="1"/>
        <v/>
      </c>
      <c r="C28" s="98" t="str">
        <f>IF($E28="","",IF('FA4'!$E$6="", "", 'FA4'!$E$6))</f>
        <v/>
      </c>
      <c r="D28" s="98" t="str">
        <f>IF(B28="","",INDEX(MasterList!$H:$H,MATCH(DataSheet!$E28,MasterList!$B:$B,0)))</f>
        <v/>
      </c>
      <c r="E28" s="98" t="str">
        <f>IF('FA4'!$C38="", "", 'FA4'!$C38)</f>
        <v/>
      </c>
      <c r="F28" s="98" t="str">
        <f>IF(B28="","",INDEX(MasterList!$I:$I,MATCH(DataSheet!$E28,MasterList!$B:$B,0)))</f>
        <v/>
      </c>
      <c r="G28" s="98" t="str">
        <f>IF(E28="","",INDEX(MasterList!G:G,MATCH(DataSheet!E28,MasterList!B:B,0)))</f>
        <v/>
      </c>
      <c r="H28" s="98" t="str">
        <f>IF(E28="","",IF('FA4'!$J$6="", "", 'FA4'!$J$6))</f>
        <v/>
      </c>
      <c r="I28" s="98" t="str">
        <f t="shared" si="3"/>
        <v/>
      </c>
      <c r="J28" s="98" t="str">
        <f t="shared" si="2"/>
        <v/>
      </c>
      <c r="K28" s="98" t="str">
        <f>IF('FA4'!$G38="", "", 'FA4'!$G38)</f>
        <v/>
      </c>
      <c r="L28" s="98" t="str">
        <f>IF('FA4'!$N38="", "", 'FA4'!$N38)</f>
        <v/>
      </c>
      <c r="M28" s="98" t="str">
        <f>IF(E28="","",IF('FA4'!$M38="", "", 'FA4'!$M38))</f>
        <v/>
      </c>
      <c r="N28" s="98" t="str">
        <f>IF(E28="","",IF('FA4'!$P38="", "", 'FA4'!$P38))</f>
        <v/>
      </c>
      <c r="O28" s="98" t="str">
        <f>IF('FA4'!$H38="", "", 'FA4'!$H38)</f>
        <v/>
      </c>
      <c r="P28" s="98" t="str">
        <f>IF('FA4'!$I38="", "", 'FA4'!$I38)</f>
        <v/>
      </c>
      <c r="Q28" s="98" t="str">
        <f>IF('FA4'!$J38="", "", 'FA4'!$J38)</f>
        <v/>
      </c>
      <c r="R28" s="98" t="str">
        <f>IF('FA4'!$K38="", "", 'FA4'!$K38)</f>
        <v/>
      </c>
      <c r="S28" s="98" t="str">
        <f>IF('FA4'!$L38="", "", 'FA4'!$L38)</f>
        <v/>
      </c>
      <c r="T28" s="98" t="str">
        <f>IF('Request form specified fields'!$F32="", "", 'Request form specified fields'!$F32)</f>
        <v/>
      </c>
      <c r="U28" s="98" t="str">
        <f>IF('Request form specified fields'!$G32="", "", 'Request form specified fields'!$G32)</f>
        <v/>
      </c>
      <c r="V28" s="98" t="str">
        <f>IF('Request form specified fields'!$H32="", "", 'Request form specified fields'!$H32)</f>
        <v/>
      </c>
      <c r="W28" s="98" t="str">
        <f>IF('Request form specified fields'!$I32="", "", 'Request form specified fields'!$I32)</f>
        <v/>
      </c>
      <c r="X28" s="98" t="str">
        <f>IF('Request form specified fields'!$J32="", "", 'Request form specified fields'!$J32)</f>
        <v/>
      </c>
      <c r="Y28" s="98" t="str">
        <f>IF('Request form specified fields'!$K32="", "", 'Request form specified fields'!$K32)</f>
        <v/>
      </c>
      <c r="Z28" s="98" t="str">
        <f>IF('Request form specified fields'!$L32="", "", 'Request form specified fields'!$L32)</f>
        <v/>
      </c>
      <c r="AA28" s="98" t="str">
        <f>IF('Request form specified fields'!$M32="", "", 'Request form specified fields'!$M32)</f>
        <v/>
      </c>
      <c r="AB28" s="98" t="str">
        <f>IF('Request form specified fields'!$N32="", "", 'Request form specified fields'!$N32)</f>
        <v/>
      </c>
      <c r="AC28" s="98" t="str">
        <f>IF('Request form specified fields'!$O32="", "", 'Request form specified fields'!$O32)</f>
        <v/>
      </c>
      <c r="AD28" s="98" t="str">
        <f>IF('Request form specified fields'!$P32="", "", 'Request form specified fields'!$P32)</f>
        <v/>
      </c>
      <c r="AE28" s="98" t="str">
        <f>IF('Request form specified fields'!$Q32="", "", 'Request form specified fields'!$Q32)</f>
        <v/>
      </c>
      <c r="AF28" s="98" t="str">
        <f>IF('Request form specified fields'!$R32="", "", 'Request form specified fields'!$R32)</f>
        <v/>
      </c>
      <c r="AG28" s="98" t="str">
        <f>IF('Request form specified fields'!$S32="", "", 'Request form specified fields'!$S32)</f>
        <v/>
      </c>
      <c r="AH28" s="98" t="str">
        <f>IF('Request form specified fields'!$T32="", "", 'Request form specified fields'!$T32)</f>
        <v/>
      </c>
      <c r="AI28" s="98" t="str">
        <f>IF('Request form specified fields'!$U32="", "", 'Request form specified fields'!$U32)</f>
        <v/>
      </c>
      <c r="AJ28" s="96" t="str">
        <f>IF(E28="","",IFERROR(IF('FA4'!$E$6="",FALSE,TRUE),FALSE))</f>
        <v/>
      </c>
      <c r="AK28" s="96" t="str">
        <f>IF(E28="","",IFERROR(IF('FA4'!$G38="",FALSE,TRUE),FALSE))</f>
        <v/>
      </c>
      <c r="AL28" s="96" t="str">
        <f>IF(E28="","",IFERROR(IF('FA4'!$N38="",FALSE,TRUE),FALSE))</f>
        <v/>
      </c>
      <c r="AM28" s="96" t="str">
        <f t="shared" si="4"/>
        <v/>
      </c>
      <c r="AN28" s="96" t="str">
        <f>IF(E28="","",IFERROR(IF(ISBLANK('FA4'!$J$4),FALSE,TRUE),FALSE))</f>
        <v/>
      </c>
    </row>
    <row r="29" spans="1:40" x14ac:dyDescent="0.2">
      <c r="A29" s="98" t="str">
        <f t="shared" si="0"/>
        <v/>
      </c>
      <c r="B29" s="98" t="str">
        <f t="shared" si="1"/>
        <v/>
      </c>
      <c r="C29" s="98" t="str">
        <f>IF($E29="","",IF('FA4'!$E$6="", "", 'FA4'!$E$6))</f>
        <v/>
      </c>
      <c r="D29" s="98" t="str">
        <f>IF(B29="","",INDEX(MasterList!$H:$H,MATCH(DataSheet!$E29,MasterList!$B:$B,0)))</f>
        <v/>
      </c>
      <c r="E29" s="98" t="str">
        <f>IF('FA4'!$C39="", "", 'FA4'!$C39)</f>
        <v/>
      </c>
      <c r="F29" s="98" t="str">
        <f>IF(B29="","",INDEX(MasterList!$I:$I,MATCH(DataSheet!$E29,MasterList!$B:$B,0)))</f>
        <v/>
      </c>
      <c r="G29" s="98" t="str">
        <f>IF(E29="","",INDEX(MasterList!G:G,MATCH(DataSheet!E29,MasterList!B:B,0)))</f>
        <v/>
      </c>
      <c r="H29" s="98" t="str">
        <f>IF(E29="","",IF('FA4'!$J$6="", "", 'FA4'!$J$6))</f>
        <v/>
      </c>
      <c r="I29" s="98" t="str">
        <f t="shared" si="3"/>
        <v/>
      </c>
      <c r="J29" s="98" t="str">
        <f t="shared" si="2"/>
        <v/>
      </c>
      <c r="K29" s="98" t="str">
        <f>IF('FA4'!$G39="", "", 'FA4'!$G39)</f>
        <v/>
      </c>
      <c r="L29" s="98" t="str">
        <f>IF('FA4'!$N39="", "", 'FA4'!$N39)</f>
        <v/>
      </c>
      <c r="M29" s="98" t="str">
        <f>IF(E29="","",IF('FA4'!$M39="", "", 'FA4'!$M39))</f>
        <v/>
      </c>
      <c r="N29" s="98" t="str">
        <f>IF(E29="","",IF('FA4'!$P39="", "", 'FA4'!$P39))</f>
        <v/>
      </c>
      <c r="O29" s="98" t="str">
        <f>IF('FA4'!$H39="", "", 'FA4'!$H39)</f>
        <v/>
      </c>
      <c r="P29" s="98" t="str">
        <f>IF('FA4'!$I39="", "", 'FA4'!$I39)</f>
        <v/>
      </c>
      <c r="Q29" s="98" t="str">
        <f>IF('FA4'!$J39="", "", 'FA4'!$J39)</f>
        <v/>
      </c>
      <c r="R29" s="98" t="str">
        <f>IF('FA4'!$K39="", "", 'FA4'!$K39)</f>
        <v/>
      </c>
      <c r="S29" s="98" t="str">
        <f>IF('FA4'!$L39="", "", 'FA4'!$L39)</f>
        <v/>
      </c>
      <c r="T29" s="98" t="str">
        <f>IF('Request form specified fields'!$F33="", "", 'Request form specified fields'!$F33)</f>
        <v/>
      </c>
      <c r="U29" s="98" t="str">
        <f>IF('Request form specified fields'!$G33="", "", 'Request form specified fields'!$G33)</f>
        <v/>
      </c>
      <c r="V29" s="98" t="str">
        <f>IF('Request form specified fields'!$H33="", "", 'Request form specified fields'!$H33)</f>
        <v/>
      </c>
      <c r="W29" s="98" t="str">
        <f>IF('Request form specified fields'!$I33="", "", 'Request form specified fields'!$I33)</f>
        <v/>
      </c>
      <c r="X29" s="98" t="str">
        <f>IF('Request form specified fields'!$J33="", "", 'Request form specified fields'!$J33)</f>
        <v/>
      </c>
      <c r="Y29" s="98" t="str">
        <f>IF('Request form specified fields'!$K33="", "", 'Request form specified fields'!$K33)</f>
        <v/>
      </c>
      <c r="Z29" s="98" t="str">
        <f>IF('Request form specified fields'!$L33="", "", 'Request form specified fields'!$L33)</f>
        <v/>
      </c>
      <c r="AA29" s="98" t="str">
        <f>IF('Request form specified fields'!$M33="", "", 'Request form specified fields'!$M33)</f>
        <v/>
      </c>
      <c r="AB29" s="98" t="str">
        <f>IF('Request form specified fields'!$N33="", "", 'Request form specified fields'!$N33)</f>
        <v/>
      </c>
      <c r="AC29" s="98" t="str">
        <f>IF('Request form specified fields'!$O33="", "", 'Request form specified fields'!$O33)</f>
        <v/>
      </c>
      <c r="AD29" s="98" t="str">
        <f>IF('Request form specified fields'!$P33="", "", 'Request form specified fields'!$P33)</f>
        <v/>
      </c>
      <c r="AE29" s="98" t="str">
        <f>IF('Request form specified fields'!$Q33="", "", 'Request form specified fields'!$Q33)</f>
        <v/>
      </c>
      <c r="AF29" s="98" t="str">
        <f>IF('Request form specified fields'!$R33="", "", 'Request form specified fields'!$R33)</f>
        <v/>
      </c>
      <c r="AG29" s="98" t="str">
        <f>IF('Request form specified fields'!$S33="", "", 'Request form specified fields'!$S33)</f>
        <v/>
      </c>
      <c r="AH29" s="98" t="str">
        <f>IF('Request form specified fields'!$T33="", "", 'Request form specified fields'!$T33)</f>
        <v/>
      </c>
      <c r="AI29" s="98" t="str">
        <f>IF('Request form specified fields'!$U33="", "", 'Request form specified fields'!$U33)</f>
        <v/>
      </c>
      <c r="AJ29" s="96" t="str">
        <f>IF(E29="","",IFERROR(IF('FA4'!$E$6="",FALSE,TRUE),FALSE))</f>
        <v/>
      </c>
      <c r="AK29" s="96" t="str">
        <f>IF(E29="","",IFERROR(IF('FA4'!$G39="",FALSE,TRUE),FALSE))</f>
        <v/>
      </c>
      <c r="AL29" s="96" t="str">
        <f>IF(E29="","",IFERROR(IF('FA4'!$N39="",FALSE,TRUE),FALSE))</f>
        <v/>
      </c>
      <c r="AM29" s="96" t="str">
        <f t="shared" si="4"/>
        <v/>
      </c>
      <c r="AN29" s="96" t="str">
        <f>IF(E29="","",IFERROR(IF(ISBLANK('FA4'!$J$4),FALSE,TRUE),FALSE))</f>
        <v/>
      </c>
    </row>
    <row r="30" spans="1:40" x14ac:dyDescent="0.2">
      <c r="A30" s="98" t="str">
        <f t="shared" si="0"/>
        <v/>
      </c>
      <c r="B30" s="98" t="str">
        <f t="shared" si="1"/>
        <v/>
      </c>
      <c r="C30" s="98" t="str">
        <f>IF($E30="","",IF('FA4'!$E$6="", "", 'FA4'!$E$6))</f>
        <v/>
      </c>
      <c r="D30" s="98" t="str">
        <f>IF(B30="","",INDEX(MasterList!$H:$H,MATCH(DataSheet!$E30,MasterList!$B:$B,0)))</f>
        <v/>
      </c>
      <c r="E30" s="98" t="str">
        <f>IF('FA4'!$C40="", "", 'FA4'!$C40)</f>
        <v/>
      </c>
      <c r="F30" s="98" t="str">
        <f>IF(B30="","",INDEX(MasterList!$I:$I,MATCH(DataSheet!$E30,MasterList!$B:$B,0)))</f>
        <v/>
      </c>
      <c r="G30" s="98" t="str">
        <f>IF(E30="","",INDEX(MasterList!G:G,MATCH(DataSheet!E30,MasterList!B:B,0)))</f>
        <v/>
      </c>
      <c r="H30" s="98" t="str">
        <f>IF(E30="","",IF('FA4'!$J$6="", "", 'FA4'!$J$6))</f>
        <v/>
      </c>
      <c r="I30" s="98" t="str">
        <f t="shared" si="3"/>
        <v/>
      </c>
      <c r="J30" s="98" t="str">
        <f t="shared" si="2"/>
        <v/>
      </c>
      <c r="K30" s="98" t="str">
        <f>IF('FA4'!$G40="", "", 'FA4'!$G40)</f>
        <v/>
      </c>
      <c r="L30" s="98" t="str">
        <f>IF('FA4'!$N40="", "", 'FA4'!$N40)</f>
        <v/>
      </c>
      <c r="M30" s="98" t="str">
        <f>IF(E30="","",IF('FA4'!$M40="", "", 'FA4'!$M40))</f>
        <v/>
      </c>
      <c r="N30" s="98" t="str">
        <f>IF(E30="","",IF('FA4'!$P40="", "", 'FA4'!$P40))</f>
        <v/>
      </c>
      <c r="O30" s="98" t="str">
        <f>IF('FA4'!$H40="", "", 'FA4'!$H40)</f>
        <v/>
      </c>
      <c r="P30" s="98" t="str">
        <f>IF('FA4'!$I40="", "", 'FA4'!$I40)</f>
        <v/>
      </c>
      <c r="Q30" s="98" t="str">
        <f>IF('FA4'!$J40="", "", 'FA4'!$J40)</f>
        <v/>
      </c>
      <c r="R30" s="98" t="str">
        <f>IF('FA4'!$K40="", "", 'FA4'!$K40)</f>
        <v/>
      </c>
      <c r="S30" s="98" t="str">
        <f>IF('FA4'!$L40="", "", 'FA4'!$L40)</f>
        <v/>
      </c>
      <c r="T30" s="98" t="str">
        <f>IF('Request form specified fields'!$F34="", "", 'Request form specified fields'!$F34)</f>
        <v/>
      </c>
      <c r="U30" s="98" t="str">
        <f>IF('Request form specified fields'!$G34="", "", 'Request form specified fields'!$G34)</f>
        <v/>
      </c>
      <c r="V30" s="98" t="str">
        <f>IF('Request form specified fields'!$H34="", "", 'Request form specified fields'!$H34)</f>
        <v/>
      </c>
      <c r="W30" s="98" t="str">
        <f>IF('Request form specified fields'!$I34="", "", 'Request form specified fields'!$I34)</f>
        <v/>
      </c>
      <c r="X30" s="98" t="str">
        <f>IF('Request form specified fields'!$J34="", "", 'Request form specified fields'!$J34)</f>
        <v/>
      </c>
      <c r="Y30" s="98" t="str">
        <f>IF('Request form specified fields'!$K34="", "", 'Request form specified fields'!$K34)</f>
        <v/>
      </c>
      <c r="Z30" s="98" t="str">
        <f>IF('Request form specified fields'!$L34="", "", 'Request form specified fields'!$L34)</f>
        <v/>
      </c>
      <c r="AA30" s="98" t="str">
        <f>IF('Request form specified fields'!$M34="", "", 'Request form specified fields'!$M34)</f>
        <v/>
      </c>
      <c r="AB30" s="98" t="str">
        <f>IF('Request form specified fields'!$N34="", "", 'Request form specified fields'!$N34)</f>
        <v/>
      </c>
      <c r="AC30" s="98" t="str">
        <f>IF('Request form specified fields'!$O34="", "", 'Request form specified fields'!$O34)</f>
        <v/>
      </c>
      <c r="AD30" s="98" t="str">
        <f>IF('Request form specified fields'!$P34="", "", 'Request form specified fields'!$P34)</f>
        <v/>
      </c>
      <c r="AE30" s="98" t="str">
        <f>IF('Request form specified fields'!$Q34="", "", 'Request form specified fields'!$Q34)</f>
        <v/>
      </c>
      <c r="AF30" s="98" t="str">
        <f>IF('Request form specified fields'!$R34="", "", 'Request form specified fields'!$R34)</f>
        <v/>
      </c>
      <c r="AG30" s="98" t="str">
        <f>IF('Request form specified fields'!$S34="", "", 'Request form specified fields'!$S34)</f>
        <v/>
      </c>
      <c r="AH30" s="98" t="str">
        <f>IF('Request form specified fields'!$T34="", "", 'Request form specified fields'!$T34)</f>
        <v/>
      </c>
      <c r="AI30" s="98" t="str">
        <f>IF('Request form specified fields'!$U34="", "", 'Request form specified fields'!$U34)</f>
        <v/>
      </c>
      <c r="AJ30" s="96" t="str">
        <f>IF(E30="","",IFERROR(IF('FA4'!$E$6="",FALSE,TRUE),FALSE))</f>
        <v/>
      </c>
      <c r="AK30" s="96" t="str">
        <f>IF(E30="","",IFERROR(IF('FA4'!$G40="",FALSE,TRUE),FALSE))</f>
        <v/>
      </c>
      <c r="AL30" s="96" t="str">
        <f>IF(E30="","",IFERROR(IF('FA4'!$N40="",FALSE,TRUE),FALSE))</f>
        <v/>
      </c>
      <c r="AM30" s="96" t="str">
        <f t="shared" si="4"/>
        <v/>
      </c>
      <c r="AN30" s="96" t="str">
        <f>IF(E30="","",IFERROR(IF(ISBLANK('FA4'!$J$4),FALSE,TRUE),FALSE))</f>
        <v/>
      </c>
    </row>
    <row r="31" spans="1:40" x14ac:dyDescent="0.2">
      <c r="A31" s="98" t="str">
        <f t="shared" si="0"/>
        <v/>
      </c>
      <c r="B31" s="98" t="str">
        <f t="shared" si="1"/>
        <v/>
      </c>
      <c r="C31" s="98" t="str">
        <f>IF($E31="","",IF('FA4'!$E$6="", "", 'FA4'!$E$6))</f>
        <v/>
      </c>
      <c r="D31" s="98" t="str">
        <f>IF(B31="","",INDEX(MasterList!$H:$H,MATCH(DataSheet!$E31,MasterList!$B:$B,0)))</f>
        <v/>
      </c>
      <c r="E31" s="98" t="str">
        <f>IF('FA4'!$C41="", "", 'FA4'!$C41)</f>
        <v/>
      </c>
      <c r="F31" s="98" t="str">
        <f>IF(B31="","",INDEX(MasterList!$I:$I,MATCH(DataSheet!$E31,MasterList!$B:$B,0)))</f>
        <v/>
      </c>
      <c r="G31" s="98" t="str">
        <f>IF(E31="","",INDEX(MasterList!G:G,MATCH(DataSheet!E31,MasterList!B:B,0)))</f>
        <v/>
      </c>
      <c r="H31" s="98" t="str">
        <f>IF(E31="","",IF('FA4'!$J$6="", "", 'FA4'!$J$6))</f>
        <v/>
      </c>
      <c r="I31" s="98" t="str">
        <f t="shared" si="3"/>
        <v/>
      </c>
      <c r="J31" s="98" t="str">
        <f t="shared" si="2"/>
        <v/>
      </c>
      <c r="K31" s="98" t="str">
        <f>IF('FA4'!$G41="", "", 'FA4'!$G41)</f>
        <v/>
      </c>
      <c r="L31" s="98" t="str">
        <f>IF('FA4'!$N41="", "", 'FA4'!$N41)</f>
        <v/>
      </c>
      <c r="M31" s="98" t="str">
        <f>IF(E31="","",IF('FA4'!$M41="", "", 'FA4'!$M41))</f>
        <v/>
      </c>
      <c r="N31" s="98" t="str">
        <f>IF(E31="","",IF('FA4'!$P41="", "", 'FA4'!$P41))</f>
        <v/>
      </c>
      <c r="O31" s="98" t="str">
        <f>IF('FA4'!$H41="", "", 'FA4'!$H41)</f>
        <v/>
      </c>
      <c r="P31" s="98" t="str">
        <f>IF('FA4'!$I41="", "", 'FA4'!$I41)</f>
        <v/>
      </c>
      <c r="Q31" s="98" t="str">
        <f>IF('FA4'!$J41="", "", 'FA4'!$J41)</f>
        <v/>
      </c>
      <c r="R31" s="98" t="str">
        <f>IF('FA4'!$K41="", "", 'FA4'!$K41)</f>
        <v/>
      </c>
      <c r="S31" s="98" t="str">
        <f>IF('FA4'!$L41="", "", 'FA4'!$L41)</f>
        <v/>
      </c>
      <c r="T31" s="98" t="str">
        <f>IF('Request form specified fields'!$F35="", "", 'Request form specified fields'!$F35)</f>
        <v/>
      </c>
      <c r="U31" s="98" t="str">
        <f>IF('Request form specified fields'!$G35="", "", 'Request form specified fields'!$G35)</f>
        <v/>
      </c>
      <c r="V31" s="98" t="str">
        <f>IF('Request form specified fields'!$H35="", "", 'Request form specified fields'!$H35)</f>
        <v/>
      </c>
      <c r="W31" s="98" t="str">
        <f>IF('Request form specified fields'!$I35="", "", 'Request form specified fields'!$I35)</f>
        <v/>
      </c>
      <c r="X31" s="98" t="str">
        <f>IF('Request form specified fields'!$J35="", "", 'Request form specified fields'!$J35)</f>
        <v/>
      </c>
      <c r="Y31" s="98" t="str">
        <f>IF('Request form specified fields'!$K35="", "", 'Request form specified fields'!$K35)</f>
        <v/>
      </c>
      <c r="Z31" s="98" t="str">
        <f>IF('Request form specified fields'!$L35="", "", 'Request form specified fields'!$L35)</f>
        <v/>
      </c>
      <c r="AA31" s="98" t="str">
        <f>IF('Request form specified fields'!$M35="", "", 'Request form specified fields'!$M35)</f>
        <v/>
      </c>
      <c r="AB31" s="98" t="str">
        <f>IF('Request form specified fields'!$N35="", "", 'Request form specified fields'!$N35)</f>
        <v/>
      </c>
      <c r="AC31" s="98" t="str">
        <f>IF('Request form specified fields'!$O35="", "", 'Request form specified fields'!$O35)</f>
        <v/>
      </c>
      <c r="AD31" s="98" t="str">
        <f>IF('Request form specified fields'!$P35="", "", 'Request form specified fields'!$P35)</f>
        <v/>
      </c>
      <c r="AE31" s="98" t="str">
        <f>IF('Request form specified fields'!$Q35="", "", 'Request form specified fields'!$Q35)</f>
        <v/>
      </c>
      <c r="AF31" s="98" t="str">
        <f>IF('Request form specified fields'!$R35="", "", 'Request form specified fields'!$R35)</f>
        <v/>
      </c>
      <c r="AG31" s="98" t="str">
        <f>IF('Request form specified fields'!$S35="", "", 'Request form specified fields'!$S35)</f>
        <v/>
      </c>
      <c r="AH31" s="98" t="str">
        <f>IF('Request form specified fields'!$T35="", "", 'Request form specified fields'!$T35)</f>
        <v/>
      </c>
      <c r="AI31" s="98" t="str">
        <f>IF('Request form specified fields'!$U35="", "", 'Request form specified fields'!$U35)</f>
        <v/>
      </c>
      <c r="AJ31" s="96" t="str">
        <f>IF(E31="","",IFERROR(IF('FA4'!$E$6="",FALSE,TRUE),FALSE))</f>
        <v/>
      </c>
      <c r="AK31" s="96" t="str">
        <f>IF(E31="","",IFERROR(IF('FA4'!$G41="",FALSE,TRUE),FALSE))</f>
        <v/>
      </c>
      <c r="AL31" s="96" t="str">
        <f>IF(E31="","",IFERROR(IF('FA4'!$N41="",FALSE,TRUE),FALSE))</f>
        <v/>
      </c>
      <c r="AM31" s="96" t="str">
        <f t="shared" si="4"/>
        <v/>
      </c>
      <c r="AN31" s="96" t="str">
        <f>IF(E31="","",IFERROR(IF(ISBLANK('FA4'!$J$4),FALSE,TRUE),FALSE))</f>
        <v/>
      </c>
    </row>
    <row r="32" spans="1:40" x14ac:dyDescent="0.2">
      <c r="A32" s="98" t="str">
        <f t="shared" si="0"/>
        <v/>
      </c>
      <c r="B32" s="98" t="str">
        <f t="shared" si="1"/>
        <v/>
      </c>
      <c r="C32" s="98" t="str">
        <f>IF($E32="","",IF('FA4'!$E$6="", "", 'FA4'!$E$6))</f>
        <v/>
      </c>
      <c r="D32" s="98" t="str">
        <f>IF(B32="","",INDEX(MasterList!$H:$H,MATCH(DataSheet!$E32,MasterList!$B:$B,0)))</f>
        <v/>
      </c>
      <c r="E32" s="98" t="str">
        <f>IF('FA4'!$C42="", "", 'FA4'!$C42)</f>
        <v/>
      </c>
      <c r="F32" s="98" t="str">
        <f>IF(B32="","",INDEX(MasterList!$I:$I,MATCH(DataSheet!$E32,MasterList!$B:$B,0)))</f>
        <v/>
      </c>
      <c r="G32" s="98" t="str">
        <f>IF(E32="","",INDEX(MasterList!G:G,MATCH(DataSheet!E32,MasterList!B:B,0)))</f>
        <v/>
      </c>
      <c r="H32" s="98" t="str">
        <f>IF(E32="","",IF('FA4'!$J$6="", "", 'FA4'!$J$6))</f>
        <v/>
      </c>
      <c r="I32" s="98" t="str">
        <f t="shared" si="3"/>
        <v/>
      </c>
      <c r="J32" s="98" t="str">
        <f t="shared" si="2"/>
        <v/>
      </c>
      <c r="K32" s="98" t="str">
        <f>IF('FA4'!$G42="", "", 'FA4'!$G42)</f>
        <v/>
      </c>
      <c r="L32" s="98" t="str">
        <f>IF('FA4'!$N42="", "", 'FA4'!$N42)</f>
        <v/>
      </c>
      <c r="M32" s="98" t="str">
        <f>IF(E32="","",IF('FA4'!$M42="", "", 'FA4'!$M42))</f>
        <v/>
      </c>
      <c r="N32" s="98" t="str">
        <f>IF(E32="","",IF('FA4'!$P42="", "", 'FA4'!$P42))</f>
        <v/>
      </c>
      <c r="O32" s="98" t="str">
        <f>IF('FA4'!$H42="", "", 'FA4'!$H42)</f>
        <v/>
      </c>
      <c r="P32" s="98" t="str">
        <f>IF('FA4'!$I42="", "", 'FA4'!$I42)</f>
        <v/>
      </c>
      <c r="Q32" s="98" t="str">
        <f>IF('FA4'!$J42="", "", 'FA4'!$J42)</f>
        <v/>
      </c>
      <c r="R32" s="98" t="str">
        <f>IF('FA4'!$K42="", "", 'FA4'!$K42)</f>
        <v/>
      </c>
      <c r="S32" s="98" t="str">
        <f>IF('FA4'!$L42="", "", 'FA4'!$L42)</f>
        <v/>
      </c>
      <c r="T32" s="98" t="str">
        <f>IF('Request form specified fields'!$F36="", "", 'Request form specified fields'!$F36)</f>
        <v/>
      </c>
      <c r="U32" s="98" t="str">
        <f>IF('Request form specified fields'!$G36="", "", 'Request form specified fields'!$G36)</f>
        <v/>
      </c>
      <c r="V32" s="98" t="str">
        <f>IF('Request form specified fields'!$H36="", "", 'Request form specified fields'!$H36)</f>
        <v/>
      </c>
      <c r="W32" s="98" t="str">
        <f>IF('Request form specified fields'!$I36="", "", 'Request form specified fields'!$I36)</f>
        <v/>
      </c>
      <c r="X32" s="98" t="str">
        <f>IF('Request form specified fields'!$J36="", "", 'Request form specified fields'!$J36)</f>
        <v/>
      </c>
      <c r="Y32" s="98" t="str">
        <f>IF('Request form specified fields'!$K36="", "", 'Request form specified fields'!$K36)</f>
        <v/>
      </c>
      <c r="Z32" s="98" t="str">
        <f>IF('Request form specified fields'!$L36="", "", 'Request form specified fields'!$L36)</f>
        <v/>
      </c>
      <c r="AA32" s="98" t="str">
        <f>IF('Request form specified fields'!$M36="", "", 'Request form specified fields'!$M36)</f>
        <v/>
      </c>
      <c r="AB32" s="98" t="str">
        <f>IF('Request form specified fields'!$N36="", "", 'Request form specified fields'!$N36)</f>
        <v/>
      </c>
      <c r="AC32" s="98" t="str">
        <f>IF('Request form specified fields'!$O36="", "", 'Request form specified fields'!$O36)</f>
        <v/>
      </c>
      <c r="AD32" s="98" t="str">
        <f>IF('Request form specified fields'!$P36="", "", 'Request form specified fields'!$P36)</f>
        <v/>
      </c>
      <c r="AE32" s="98" t="str">
        <f>IF('Request form specified fields'!$Q36="", "", 'Request form specified fields'!$Q36)</f>
        <v/>
      </c>
      <c r="AF32" s="98" t="str">
        <f>IF('Request form specified fields'!$R36="", "", 'Request form specified fields'!$R36)</f>
        <v/>
      </c>
      <c r="AG32" s="98" t="str">
        <f>IF('Request form specified fields'!$S36="", "", 'Request form specified fields'!$S36)</f>
        <v/>
      </c>
      <c r="AH32" s="98" t="str">
        <f>IF('Request form specified fields'!$T36="", "", 'Request form specified fields'!$T36)</f>
        <v/>
      </c>
      <c r="AI32" s="98" t="str">
        <f>IF('Request form specified fields'!$U36="", "", 'Request form specified fields'!$U36)</f>
        <v/>
      </c>
      <c r="AJ32" s="96" t="str">
        <f>IF(E32="","",IFERROR(IF('FA4'!$E$6="",FALSE,TRUE),FALSE))</f>
        <v/>
      </c>
      <c r="AK32" s="96" t="str">
        <f>IF(E32="","",IFERROR(IF('FA4'!$G42="",FALSE,TRUE),FALSE))</f>
        <v/>
      </c>
      <c r="AL32" s="96" t="str">
        <f>IF(E32="","",IFERROR(IF('FA4'!$N42="",FALSE,TRUE),FALSE))</f>
        <v/>
      </c>
      <c r="AM32" s="96" t="str">
        <f t="shared" si="4"/>
        <v/>
      </c>
      <c r="AN32" s="96" t="str">
        <f>IF(E32="","",IFERROR(IF(ISBLANK('FA4'!$J$4),FALSE,TRUE),FALSE))</f>
        <v/>
      </c>
    </row>
    <row r="33" spans="1:40" x14ac:dyDescent="0.2">
      <c r="A33" s="98" t="str">
        <f t="shared" si="0"/>
        <v/>
      </c>
      <c r="B33" s="98" t="str">
        <f t="shared" si="1"/>
        <v/>
      </c>
      <c r="C33" s="98" t="str">
        <f>IF($E33="","",IF('FA4'!$E$6="", "", 'FA4'!$E$6))</f>
        <v/>
      </c>
      <c r="D33" s="98" t="str">
        <f>IF(B33="","",INDEX(MasterList!$H:$H,MATCH(DataSheet!$E33,MasterList!$B:$B,0)))</f>
        <v/>
      </c>
      <c r="E33" s="98" t="str">
        <f>IF('FA4'!$C43="", "", 'FA4'!$C43)</f>
        <v/>
      </c>
      <c r="F33" s="98" t="str">
        <f>IF(B33="","",INDEX(MasterList!$I:$I,MATCH(DataSheet!$E33,MasterList!$B:$B,0)))</f>
        <v/>
      </c>
      <c r="G33" s="98" t="str">
        <f>IF(E33="","",INDEX(MasterList!G:G,MATCH(DataSheet!E33,MasterList!B:B,0)))</f>
        <v/>
      </c>
      <c r="H33" s="98" t="str">
        <f>IF(E33="","",IF('FA4'!$J$6="", "", 'FA4'!$J$6))</f>
        <v/>
      </c>
      <c r="I33" s="98" t="str">
        <f t="shared" si="3"/>
        <v/>
      </c>
      <c r="J33" s="98" t="str">
        <f t="shared" si="2"/>
        <v/>
      </c>
      <c r="K33" s="98" t="str">
        <f>IF('FA4'!$G43="", "", 'FA4'!$G43)</f>
        <v/>
      </c>
      <c r="L33" s="98" t="str">
        <f>IF('FA4'!$N43="", "", 'FA4'!$N43)</f>
        <v/>
      </c>
      <c r="M33" s="98" t="str">
        <f>IF(E33="","",IF('FA4'!$M43="", "", 'FA4'!$M43))</f>
        <v/>
      </c>
      <c r="N33" s="98" t="str">
        <f>IF(E33="","",IF('FA4'!$P43="", "", 'FA4'!$P43))</f>
        <v/>
      </c>
      <c r="O33" s="98" t="str">
        <f>IF('FA4'!$H43="", "", 'FA4'!$H43)</f>
        <v/>
      </c>
      <c r="P33" s="98" t="str">
        <f>IF('FA4'!$I43="", "", 'FA4'!$I43)</f>
        <v/>
      </c>
      <c r="Q33" s="98" t="str">
        <f>IF('FA4'!$J43="", "", 'FA4'!$J43)</f>
        <v/>
      </c>
      <c r="R33" s="98" t="str">
        <f>IF('FA4'!$K43="", "", 'FA4'!$K43)</f>
        <v/>
      </c>
      <c r="S33" s="98" t="str">
        <f>IF('FA4'!$L43="", "", 'FA4'!$L43)</f>
        <v/>
      </c>
      <c r="T33" s="98" t="str">
        <f>IF('Request form specified fields'!$F37="", "", 'Request form specified fields'!$F37)</f>
        <v/>
      </c>
      <c r="U33" s="98" t="str">
        <f>IF('Request form specified fields'!$G37="", "", 'Request form specified fields'!$G37)</f>
        <v/>
      </c>
      <c r="V33" s="98" t="str">
        <f>IF('Request form specified fields'!$H37="", "", 'Request form specified fields'!$H37)</f>
        <v/>
      </c>
      <c r="W33" s="98" t="str">
        <f>IF('Request form specified fields'!$I37="", "", 'Request form specified fields'!$I37)</f>
        <v/>
      </c>
      <c r="X33" s="98" t="str">
        <f>IF('Request form specified fields'!$J37="", "", 'Request form specified fields'!$J37)</f>
        <v/>
      </c>
      <c r="Y33" s="98" t="str">
        <f>IF('Request form specified fields'!$K37="", "", 'Request form specified fields'!$K37)</f>
        <v/>
      </c>
      <c r="Z33" s="98" t="str">
        <f>IF('Request form specified fields'!$L37="", "", 'Request form specified fields'!$L37)</f>
        <v/>
      </c>
      <c r="AA33" s="98" t="str">
        <f>IF('Request form specified fields'!$M37="", "", 'Request form specified fields'!$M37)</f>
        <v/>
      </c>
      <c r="AB33" s="98" t="str">
        <f>IF('Request form specified fields'!$N37="", "", 'Request form specified fields'!$N37)</f>
        <v/>
      </c>
      <c r="AC33" s="98" t="str">
        <f>IF('Request form specified fields'!$O37="", "", 'Request form specified fields'!$O37)</f>
        <v/>
      </c>
      <c r="AD33" s="98" t="str">
        <f>IF('Request form specified fields'!$P37="", "", 'Request form specified fields'!$P37)</f>
        <v/>
      </c>
      <c r="AE33" s="98" t="str">
        <f>IF('Request form specified fields'!$Q37="", "", 'Request form specified fields'!$Q37)</f>
        <v/>
      </c>
      <c r="AF33" s="98" t="str">
        <f>IF('Request form specified fields'!$R37="", "", 'Request form specified fields'!$R37)</f>
        <v/>
      </c>
      <c r="AG33" s="98" t="str">
        <f>IF('Request form specified fields'!$S37="", "", 'Request form specified fields'!$S37)</f>
        <v/>
      </c>
      <c r="AH33" s="98" t="str">
        <f>IF('Request form specified fields'!$T37="", "", 'Request form specified fields'!$T37)</f>
        <v/>
      </c>
      <c r="AI33" s="98" t="str">
        <f>IF('Request form specified fields'!$U37="", "", 'Request form specified fields'!$U37)</f>
        <v/>
      </c>
      <c r="AJ33" s="96" t="str">
        <f>IF(E33="","",IFERROR(IF('FA4'!$E$6="",FALSE,TRUE),FALSE))</f>
        <v/>
      </c>
      <c r="AK33" s="96" t="str">
        <f>IF(E33="","",IFERROR(IF('FA4'!$G43="",FALSE,TRUE),FALSE))</f>
        <v/>
      </c>
      <c r="AL33" s="96" t="str">
        <f>IF(E33="","",IFERROR(IF('FA4'!$N43="",FALSE,TRUE),FALSE))</f>
        <v/>
      </c>
      <c r="AM33" s="96" t="str">
        <f t="shared" si="4"/>
        <v/>
      </c>
      <c r="AN33" s="96" t="str">
        <f>IF(E33="","",IFERROR(IF(ISBLANK('FA4'!$J$4),FALSE,TRUE),FALSE))</f>
        <v/>
      </c>
    </row>
    <row r="34" spans="1:40" x14ac:dyDescent="0.2">
      <c r="A34" s="98" t="str">
        <f t="shared" ref="A34:A64" si="5">IF($E34="","","FA4")</f>
        <v/>
      </c>
      <c r="B34" s="98" t="str">
        <f t="shared" ref="B34:B64" si="6">IF($E34="","","test: inadequate samples for T21/T18/T13 screening")</f>
        <v/>
      </c>
      <c r="C34" s="98" t="str">
        <f>IF($E34="","",IF('FA4'!$E$6="", "", 'FA4'!$E$6))</f>
        <v/>
      </c>
      <c r="D34" s="98" t="str">
        <f>IF(B34="","",INDEX(MasterList!$H:$H,MATCH(DataSheet!$E34,MasterList!$B:$B,0)))</f>
        <v/>
      </c>
      <c r="E34" s="98" t="str">
        <f>IF('FA4'!$C44="", "", 'FA4'!$C44)</f>
        <v/>
      </c>
      <c r="F34" s="98" t="str">
        <f>IF(B34="","",INDEX(MasterList!$I:$I,MATCH(DataSheet!$E34,MasterList!$B:$B,0)))</f>
        <v/>
      </c>
      <c r="G34" s="98" t="str">
        <f>IF(E34="","",INDEX(MasterList!G:G,MATCH(DataSheet!E34,MasterList!B:B,0)))</f>
        <v/>
      </c>
      <c r="H34" s="98" t="str">
        <f>IF(E34="","",IF('FA4'!$J$6="", "", 'FA4'!$J$6))</f>
        <v/>
      </c>
      <c r="I34" s="98" t="str">
        <f t="shared" si="3"/>
        <v/>
      </c>
      <c r="J34" s="98" t="str">
        <f t="shared" ref="J34:J64" si="7">IF(E34="","",LEFT(H34,2))</f>
        <v/>
      </c>
      <c r="K34" s="98" t="str">
        <f>IF('FA4'!$G44="", "", 'FA4'!$G44)</f>
        <v/>
      </c>
      <c r="L34" s="98" t="str">
        <f>IF('FA4'!$N44="", "", 'FA4'!$N44)</f>
        <v/>
      </c>
      <c r="M34" s="98" t="str">
        <f>IF(E34="","",IF('FA4'!$M44="", "", 'FA4'!$M44))</f>
        <v/>
      </c>
      <c r="N34" s="98" t="str">
        <f>IF(E34="","",IF('FA4'!$P44="", "", 'FA4'!$P44))</f>
        <v/>
      </c>
      <c r="O34" s="98" t="str">
        <f>IF('FA4'!$H44="", "", 'FA4'!$H44)</f>
        <v/>
      </c>
      <c r="P34" s="98" t="str">
        <f>IF('FA4'!$I44="", "", 'FA4'!$I44)</f>
        <v/>
      </c>
      <c r="Q34" s="98" t="str">
        <f>IF('FA4'!$J44="", "", 'FA4'!$J44)</f>
        <v/>
      </c>
      <c r="R34" s="98" t="str">
        <f>IF('FA4'!$K44="", "", 'FA4'!$K44)</f>
        <v/>
      </c>
      <c r="S34" s="98" t="str">
        <f>IF('FA4'!$L44="", "", 'FA4'!$L44)</f>
        <v/>
      </c>
      <c r="T34" s="98" t="str">
        <f>IF('Request form specified fields'!$F38="", "", 'Request form specified fields'!$F38)</f>
        <v/>
      </c>
      <c r="U34" s="98" t="str">
        <f>IF('Request form specified fields'!$G38="", "", 'Request form specified fields'!$G38)</f>
        <v/>
      </c>
      <c r="V34" s="98" t="str">
        <f>IF('Request form specified fields'!$H38="", "", 'Request form specified fields'!$H38)</f>
        <v/>
      </c>
      <c r="W34" s="98" t="str">
        <f>IF('Request form specified fields'!$I38="", "", 'Request form specified fields'!$I38)</f>
        <v/>
      </c>
      <c r="X34" s="98" t="str">
        <f>IF('Request form specified fields'!$J38="", "", 'Request form specified fields'!$J38)</f>
        <v/>
      </c>
      <c r="Y34" s="98" t="str">
        <f>IF('Request form specified fields'!$K38="", "", 'Request form specified fields'!$K38)</f>
        <v/>
      </c>
      <c r="Z34" s="98" t="str">
        <f>IF('Request form specified fields'!$L38="", "", 'Request form specified fields'!$L38)</f>
        <v/>
      </c>
      <c r="AA34" s="98" t="str">
        <f>IF('Request form specified fields'!$M38="", "", 'Request form specified fields'!$M38)</f>
        <v/>
      </c>
      <c r="AB34" s="98" t="str">
        <f>IF('Request form specified fields'!$N38="", "", 'Request form specified fields'!$N38)</f>
        <v/>
      </c>
      <c r="AC34" s="98" t="str">
        <f>IF('Request form specified fields'!$O38="", "", 'Request form specified fields'!$O38)</f>
        <v/>
      </c>
      <c r="AD34" s="98" t="str">
        <f>IF('Request form specified fields'!$P38="", "", 'Request form specified fields'!$P38)</f>
        <v/>
      </c>
      <c r="AE34" s="98" t="str">
        <f>IF('Request form specified fields'!$Q38="", "", 'Request form specified fields'!$Q38)</f>
        <v/>
      </c>
      <c r="AF34" s="98" t="str">
        <f>IF('Request form specified fields'!$R38="", "", 'Request form specified fields'!$R38)</f>
        <v/>
      </c>
      <c r="AG34" s="98" t="str">
        <f>IF('Request form specified fields'!$S38="", "", 'Request form specified fields'!$S38)</f>
        <v/>
      </c>
      <c r="AH34" s="98" t="str">
        <f>IF('Request form specified fields'!$T38="", "", 'Request form specified fields'!$T38)</f>
        <v/>
      </c>
      <c r="AI34" s="98" t="str">
        <f>IF('Request form specified fields'!$U38="", "", 'Request form specified fields'!$U38)</f>
        <v/>
      </c>
      <c r="AJ34" s="96" t="str">
        <f>IF(E34="","",IFERROR(IF('FA4'!$E$6="",FALSE,TRUE),FALSE))</f>
        <v/>
      </c>
      <c r="AK34" s="96" t="str">
        <f>IF(E34="","",IFERROR(IF('FA4'!$G44="",FALSE,TRUE),FALSE))</f>
        <v/>
      </c>
      <c r="AL34" s="96" t="str">
        <f>IF(E34="","",IFERROR(IF('FA4'!$N44="",FALSE,TRUE),FALSE))</f>
        <v/>
      </c>
      <c r="AM34" s="96" t="str">
        <f t="shared" si="4"/>
        <v/>
      </c>
      <c r="AN34" s="96" t="str">
        <f>IF(E34="","",IFERROR(IF(ISBLANK('FA4'!$J$4),FALSE,TRUE),FALSE))</f>
        <v/>
      </c>
    </row>
    <row r="35" spans="1:40" x14ac:dyDescent="0.2">
      <c r="A35" s="98" t="str">
        <f t="shared" si="5"/>
        <v/>
      </c>
      <c r="B35" s="98" t="str">
        <f t="shared" si="6"/>
        <v/>
      </c>
      <c r="C35" s="98" t="str">
        <f>IF($E35="","",IF('FA4'!$E$6="", "", 'FA4'!$E$6))</f>
        <v/>
      </c>
      <c r="D35" s="98" t="str">
        <f>IF(B35="","",INDEX(MasterList!$H:$H,MATCH(DataSheet!$E35,MasterList!$B:$B,0)))</f>
        <v/>
      </c>
      <c r="E35" s="98" t="str">
        <f>IF('FA4'!$C45="", "", 'FA4'!$C45)</f>
        <v/>
      </c>
      <c r="F35" s="98" t="str">
        <f>IF(B35="","",INDEX(MasterList!$I:$I,MATCH(DataSheet!$E35,MasterList!$B:$B,0)))</f>
        <v/>
      </c>
      <c r="G35" s="98" t="str">
        <f>IF(E35="","",INDEX(MasterList!G:G,MATCH(DataSheet!E35,MasterList!B:B,0)))</f>
        <v/>
      </c>
      <c r="H35" s="98" t="str">
        <f>IF(E35="","",IF('FA4'!$J$6="", "", 'FA4'!$J$6))</f>
        <v/>
      </c>
      <c r="I35" s="98" t="str">
        <f t="shared" si="3"/>
        <v/>
      </c>
      <c r="J35" s="98" t="str">
        <f t="shared" si="7"/>
        <v/>
      </c>
      <c r="K35" s="98" t="str">
        <f>IF('FA4'!$G45="", "", 'FA4'!$G45)</f>
        <v/>
      </c>
      <c r="L35" s="98" t="str">
        <f>IF('FA4'!$N45="", "", 'FA4'!$N45)</f>
        <v/>
      </c>
      <c r="M35" s="98" t="str">
        <f>IF(E35="","",IF('FA4'!$M45="", "", 'FA4'!$M45))</f>
        <v/>
      </c>
      <c r="N35" s="98" t="str">
        <f>IF(E35="","",IF('FA4'!$P45="", "", 'FA4'!$P45))</f>
        <v/>
      </c>
      <c r="O35" s="98" t="str">
        <f>IF('FA4'!$H45="", "", 'FA4'!$H45)</f>
        <v/>
      </c>
      <c r="P35" s="98" t="str">
        <f>IF('FA4'!$I45="", "", 'FA4'!$I45)</f>
        <v/>
      </c>
      <c r="Q35" s="98" t="str">
        <f>IF('FA4'!$J45="", "", 'FA4'!$J45)</f>
        <v/>
      </c>
      <c r="R35" s="98" t="str">
        <f>IF('FA4'!$K45="", "", 'FA4'!$K45)</f>
        <v/>
      </c>
      <c r="S35" s="98" t="str">
        <f>IF('FA4'!$L45="", "", 'FA4'!$L45)</f>
        <v/>
      </c>
      <c r="T35" s="98" t="str">
        <f>IF('Request form specified fields'!$F39="", "", 'Request form specified fields'!$F39)</f>
        <v/>
      </c>
      <c r="U35" s="98" t="str">
        <f>IF('Request form specified fields'!$G39="", "", 'Request form specified fields'!$G39)</f>
        <v/>
      </c>
      <c r="V35" s="98" t="str">
        <f>IF('Request form specified fields'!$H39="", "", 'Request form specified fields'!$H39)</f>
        <v/>
      </c>
      <c r="W35" s="98" t="str">
        <f>IF('Request form specified fields'!$I39="", "", 'Request form specified fields'!$I39)</f>
        <v/>
      </c>
      <c r="X35" s="98" t="str">
        <f>IF('Request form specified fields'!$J39="", "", 'Request form specified fields'!$J39)</f>
        <v/>
      </c>
      <c r="Y35" s="98" t="str">
        <f>IF('Request form specified fields'!$K39="", "", 'Request form specified fields'!$K39)</f>
        <v/>
      </c>
      <c r="Z35" s="98" t="str">
        <f>IF('Request form specified fields'!$L39="", "", 'Request form specified fields'!$L39)</f>
        <v/>
      </c>
      <c r="AA35" s="98" t="str">
        <f>IF('Request form specified fields'!$M39="", "", 'Request form specified fields'!$M39)</f>
        <v/>
      </c>
      <c r="AB35" s="98" t="str">
        <f>IF('Request form specified fields'!$N39="", "", 'Request form specified fields'!$N39)</f>
        <v/>
      </c>
      <c r="AC35" s="98" t="str">
        <f>IF('Request form specified fields'!$O39="", "", 'Request form specified fields'!$O39)</f>
        <v/>
      </c>
      <c r="AD35" s="98" t="str">
        <f>IF('Request form specified fields'!$P39="", "", 'Request form specified fields'!$P39)</f>
        <v/>
      </c>
      <c r="AE35" s="98" t="str">
        <f>IF('Request form specified fields'!$Q39="", "", 'Request form specified fields'!$Q39)</f>
        <v/>
      </c>
      <c r="AF35" s="98" t="str">
        <f>IF('Request form specified fields'!$R39="", "", 'Request form specified fields'!$R39)</f>
        <v/>
      </c>
      <c r="AG35" s="98" t="str">
        <f>IF('Request form specified fields'!$S39="", "", 'Request form specified fields'!$S39)</f>
        <v/>
      </c>
      <c r="AH35" s="98" t="str">
        <f>IF('Request form specified fields'!$T39="", "", 'Request form specified fields'!$T39)</f>
        <v/>
      </c>
      <c r="AI35" s="98" t="str">
        <f>IF('Request form specified fields'!$U39="", "", 'Request form specified fields'!$U39)</f>
        <v/>
      </c>
      <c r="AJ35" s="96" t="str">
        <f>IF(E35="","",IFERROR(IF('FA4'!$E$6="",FALSE,TRUE),FALSE))</f>
        <v/>
      </c>
      <c r="AK35" s="96" t="str">
        <f>IF(E35="","",IFERROR(IF('FA4'!$G45="",FALSE,TRUE),FALSE))</f>
        <v/>
      </c>
      <c r="AL35" s="96" t="str">
        <f>IF(E35="","",IFERROR(IF('FA4'!$N45="",FALSE,TRUE),FALSE))</f>
        <v/>
      </c>
      <c r="AM35" s="96" t="str">
        <f t="shared" si="4"/>
        <v/>
      </c>
      <c r="AN35" s="96" t="str">
        <f>IF(E35="","",IFERROR(IF(ISBLANK('FA4'!$J$4),FALSE,TRUE),FALSE))</f>
        <v/>
      </c>
    </row>
    <row r="36" spans="1:40" x14ac:dyDescent="0.2">
      <c r="A36" s="98" t="str">
        <f t="shared" si="5"/>
        <v/>
      </c>
      <c r="B36" s="98" t="str">
        <f t="shared" si="6"/>
        <v/>
      </c>
      <c r="C36" s="98" t="str">
        <f>IF($E36="","",IF('FA4'!$E$6="", "", 'FA4'!$E$6))</f>
        <v/>
      </c>
      <c r="D36" s="98" t="str">
        <f>IF(B36="","",INDEX(MasterList!$H:$H,MATCH(DataSheet!$E36,MasterList!$B:$B,0)))</f>
        <v/>
      </c>
      <c r="E36" s="98" t="str">
        <f>IF('FA4'!$C46="", "", 'FA4'!$C46)</f>
        <v/>
      </c>
      <c r="F36" s="98" t="str">
        <f>IF(B36="","",INDEX(MasterList!$I:$I,MATCH(DataSheet!$E36,MasterList!$B:$B,0)))</f>
        <v/>
      </c>
      <c r="G36" s="98" t="str">
        <f>IF(E36="","",INDEX(MasterList!G:G,MATCH(DataSheet!E36,MasterList!B:B,0)))</f>
        <v/>
      </c>
      <c r="H36" s="98" t="str">
        <f>IF(E36="","",IF('FA4'!$J$6="", "", 'FA4'!$J$6))</f>
        <v/>
      </c>
      <c r="I36" s="98" t="str">
        <f t="shared" si="3"/>
        <v/>
      </c>
      <c r="J36" s="98" t="str">
        <f t="shared" si="7"/>
        <v/>
      </c>
      <c r="K36" s="98" t="str">
        <f>IF('FA4'!$G46="", "", 'FA4'!$G46)</f>
        <v/>
      </c>
      <c r="L36" s="98" t="str">
        <f>IF('FA4'!$N46="", "", 'FA4'!$N46)</f>
        <v/>
      </c>
      <c r="M36" s="98" t="str">
        <f>IF(E36="","",IF('FA4'!$M46="", "", 'FA4'!$M46))</f>
        <v/>
      </c>
      <c r="N36" s="98" t="str">
        <f>IF(E36="","",IF('FA4'!$P46="", "", 'FA4'!$P46))</f>
        <v/>
      </c>
      <c r="O36" s="98" t="str">
        <f>IF('FA4'!$H46="", "", 'FA4'!$H46)</f>
        <v/>
      </c>
      <c r="P36" s="98" t="str">
        <f>IF('FA4'!$I46="", "", 'FA4'!$I46)</f>
        <v/>
      </c>
      <c r="Q36" s="98" t="str">
        <f>IF('FA4'!$J46="", "", 'FA4'!$J46)</f>
        <v/>
      </c>
      <c r="R36" s="98" t="str">
        <f>IF('FA4'!$K46="", "", 'FA4'!$K46)</f>
        <v/>
      </c>
      <c r="S36" s="98" t="str">
        <f>IF('FA4'!$L46="", "", 'FA4'!$L46)</f>
        <v/>
      </c>
      <c r="T36" s="98" t="str">
        <f>IF('Request form specified fields'!$F40="", "", 'Request form specified fields'!$F40)</f>
        <v/>
      </c>
      <c r="U36" s="98" t="str">
        <f>IF('Request form specified fields'!$G40="", "", 'Request form specified fields'!$G40)</f>
        <v/>
      </c>
      <c r="V36" s="98" t="str">
        <f>IF('Request form specified fields'!$H40="", "", 'Request form specified fields'!$H40)</f>
        <v/>
      </c>
      <c r="W36" s="98" t="str">
        <f>IF('Request form specified fields'!$I40="", "", 'Request form specified fields'!$I40)</f>
        <v/>
      </c>
      <c r="X36" s="98" t="str">
        <f>IF('Request form specified fields'!$J40="", "", 'Request form specified fields'!$J40)</f>
        <v/>
      </c>
      <c r="Y36" s="98" t="str">
        <f>IF('Request form specified fields'!$K40="", "", 'Request form specified fields'!$K40)</f>
        <v/>
      </c>
      <c r="Z36" s="98" t="str">
        <f>IF('Request form specified fields'!$L40="", "", 'Request form specified fields'!$L40)</f>
        <v/>
      </c>
      <c r="AA36" s="98" t="str">
        <f>IF('Request form specified fields'!$M40="", "", 'Request form specified fields'!$M40)</f>
        <v/>
      </c>
      <c r="AB36" s="98" t="str">
        <f>IF('Request form specified fields'!$N40="", "", 'Request form specified fields'!$N40)</f>
        <v/>
      </c>
      <c r="AC36" s="98" t="str">
        <f>IF('Request form specified fields'!$O40="", "", 'Request form specified fields'!$O40)</f>
        <v/>
      </c>
      <c r="AD36" s="98" t="str">
        <f>IF('Request form specified fields'!$P40="", "", 'Request form specified fields'!$P40)</f>
        <v/>
      </c>
      <c r="AE36" s="98" t="str">
        <f>IF('Request form specified fields'!$Q40="", "", 'Request form specified fields'!$Q40)</f>
        <v/>
      </c>
      <c r="AF36" s="98" t="str">
        <f>IF('Request form specified fields'!$R40="", "", 'Request form specified fields'!$R40)</f>
        <v/>
      </c>
      <c r="AG36" s="98" t="str">
        <f>IF('Request form specified fields'!$S40="", "", 'Request form specified fields'!$S40)</f>
        <v/>
      </c>
      <c r="AH36" s="98" t="str">
        <f>IF('Request form specified fields'!$T40="", "", 'Request form specified fields'!$T40)</f>
        <v/>
      </c>
      <c r="AI36" s="98" t="str">
        <f>IF('Request form specified fields'!$U40="", "", 'Request form specified fields'!$U40)</f>
        <v/>
      </c>
      <c r="AJ36" s="96" t="str">
        <f>IF(E36="","",IFERROR(IF('FA4'!$E$6="",FALSE,TRUE),FALSE))</f>
        <v/>
      </c>
      <c r="AK36" s="96" t="str">
        <f>IF(E36="","",IFERROR(IF('FA4'!$G46="",FALSE,TRUE),FALSE))</f>
        <v/>
      </c>
      <c r="AL36" s="96" t="str">
        <f>IF(E36="","",IFERROR(IF('FA4'!$N46="",FALSE,TRUE),FALSE))</f>
        <v/>
      </c>
      <c r="AM36" s="96" t="str">
        <f t="shared" si="4"/>
        <v/>
      </c>
      <c r="AN36" s="96" t="str">
        <f>IF(E36="","",IFERROR(IF(ISBLANK('FA4'!$J$4),FALSE,TRUE),FALSE))</f>
        <v/>
      </c>
    </row>
    <row r="37" spans="1:40" x14ac:dyDescent="0.2">
      <c r="A37" s="98" t="str">
        <f t="shared" si="5"/>
        <v/>
      </c>
      <c r="B37" s="98" t="str">
        <f t="shared" si="6"/>
        <v/>
      </c>
      <c r="C37" s="98" t="str">
        <f>IF($E37="","",IF('FA4'!$E$6="", "", 'FA4'!$E$6))</f>
        <v/>
      </c>
      <c r="D37" s="98" t="str">
        <f>IF(B37="","",INDEX(MasterList!$H:$H,MATCH(DataSheet!$E37,MasterList!$B:$B,0)))</f>
        <v/>
      </c>
      <c r="E37" s="98" t="str">
        <f>IF('FA4'!$C47="", "", 'FA4'!$C47)</f>
        <v/>
      </c>
      <c r="F37" s="98" t="str">
        <f>IF(B37="","",INDEX(MasterList!$I:$I,MATCH(DataSheet!$E37,MasterList!$B:$B,0)))</f>
        <v/>
      </c>
      <c r="G37" s="98" t="str">
        <f>IF(E37="","",INDEX(MasterList!G:G,MATCH(DataSheet!E37,MasterList!B:B,0)))</f>
        <v/>
      </c>
      <c r="H37" s="98" t="str">
        <f>IF(E37="","",IF('FA4'!$J$6="", "", 'FA4'!$J$6))</f>
        <v/>
      </c>
      <c r="I37" s="98" t="str">
        <f t="shared" si="3"/>
        <v/>
      </c>
      <c r="J37" s="98" t="str">
        <f t="shared" si="7"/>
        <v/>
      </c>
      <c r="K37" s="98" t="str">
        <f>IF('FA4'!$G47="", "", 'FA4'!$G47)</f>
        <v/>
      </c>
      <c r="L37" s="98" t="str">
        <f>IF('FA4'!$N47="", "", 'FA4'!$N47)</f>
        <v/>
      </c>
      <c r="M37" s="98" t="str">
        <f>IF(E37="","",IF('FA4'!$M47="", "", 'FA4'!$M47))</f>
        <v/>
      </c>
      <c r="N37" s="98" t="str">
        <f>IF(E37="","",IF('FA4'!$P47="", "", 'FA4'!$P47))</f>
        <v/>
      </c>
      <c r="O37" s="98" t="str">
        <f>IF('FA4'!$H47="", "", 'FA4'!$H47)</f>
        <v/>
      </c>
      <c r="P37" s="98" t="str">
        <f>IF('FA4'!$I47="", "", 'FA4'!$I47)</f>
        <v/>
      </c>
      <c r="Q37" s="98" t="str">
        <f>IF('FA4'!$J47="", "", 'FA4'!$J47)</f>
        <v/>
      </c>
      <c r="R37" s="98" t="str">
        <f>IF('FA4'!$K47="", "", 'FA4'!$K47)</f>
        <v/>
      </c>
      <c r="S37" s="98" t="str">
        <f>IF('FA4'!$L47="", "", 'FA4'!$L47)</f>
        <v/>
      </c>
      <c r="T37" s="98" t="str">
        <f>IF('Request form specified fields'!$F41="", "", 'Request form specified fields'!$F41)</f>
        <v/>
      </c>
      <c r="U37" s="98" t="str">
        <f>IF('Request form specified fields'!$G41="", "", 'Request form specified fields'!$G41)</f>
        <v/>
      </c>
      <c r="V37" s="98" t="str">
        <f>IF('Request form specified fields'!$H41="", "", 'Request form specified fields'!$H41)</f>
        <v/>
      </c>
      <c r="W37" s="98" t="str">
        <f>IF('Request form specified fields'!$I41="", "", 'Request form specified fields'!$I41)</f>
        <v/>
      </c>
      <c r="X37" s="98" t="str">
        <f>IF('Request form specified fields'!$J41="", "", 'Request form specified fields'!$J41)</f>
        <v/>
      </c>
      <c r="Y37" s="98" t="str">
        <f>IF('Request form specified fields'!$K41="", "", 'Request form specified fields'!$K41)</f>
        <v/>
      </c>
      <c r="Z37" s="98" t="str">
        <f>IF('Request form specified fields'!$L41="", "", 'Request form specified fields'!$L41)</f>
        <v/>
      </c>
      <c r="AA37" s="98" t="str">
        <f>IF('Request form specified fields'!$M41="", "", 'Request form specified fields'!$M41)</f>
        <v/>
      </c>
      <c r="AB37" s="98" t="str">
        <f>IF('Request form specified fields'!$N41="", "", 'Request form specified fields'!$N41)</f>
        <v/>
      </c>
      <c r="AC37" s="98" t="str">
        <f>IF('Request form specified fields'!$O41="", "", 'Request form specified fields'!$O41)</f>
        <v/>
      </c>
      <c r="AD37" s="98" t="str">
        <f>IF('Request form specified fields'!$P41="", "", 'Request form specified fields'!$P41)</f>
        <v/>
      </c>
      <c r="AE37" s="98" t="str">
        <f>IF('Request form specified fields'!$Q41="", "", 'Request form specified fields'!$Q41)</f>
        <v/>
      </c>
      <c r="AF37" s="98" t="str">
        <f>IF('Request form specified fields'!$R41="", "", 'Request form specified fields'!$R41)</f>
        <v/>
      </c>
      <c r="AG37" s="98" t="str">
        <f>IF('Request form specified fields'!$S41="", "", 'Request form specified fields'!$S41)</f>
        <v/>
      </c>
      <c r="AH37" s="98" t="str">
        <f>IF('Request form specified fields'!$T41="", "", 'Request form specified fields'!$T41)</f>
        <v/>
      </c>
      <c r="AI37" s="98" t="str">
        <f>IF('Request form specified fields'!$U41="", "", 'Request form specified fields'!$U41)</f>
        <v/>
      </c>
      <c r="AJ37" s="96" t="str">
        <f>IF(E37="","",IFERROR(IF('FA4'!$E$6="",FALSE,TRUE),FALSE))</f>
        <v/>
      </c>
      <c r="AK37" s="96" t="str">
        <f>IF(E37="","",IFERROR(IF('FA4'!$G47="",FALSE,TRUE),FALSE))</f>
        <v/>
      </c>
      <c r="AL37" s="96" t="str">
        <f>IF(E37="","",IFERROR(IF('FA4'!$N47="",FALSE,TRUE),FALSE))</f>
        <v/>
      </c>
      <c r="AM37" s="96" t="str">
        <f t="shared" si="4"/>
        <v/>
      </c>
      <c r="AN37" s="96" t="str">
        <f>IF(E37="","",IFERROR(IF(ISBLANK('FA4'!$J$4),FALSE,TRUE),FALSE))</f>
        <v/>
      </c>
    </row>
    <row r="38" spans="1:40" x14ac:dyDescent="0.2">
      <c r="A38" s="98" t="str">
        <f t="shared" si="5"/>
        <v/>
      </c>
      <c r="B38" s="98" t="str">
        <f t="shared" si="6"/>
        <v/>
      </c>
      <c r="C38" s="98" t="str">
        <f>IF($E38="","",IF('FA4'!$E$6="", "", 'FA4'!$E$6))</f>
        <v/>
      </c>
      <c r="D38" s="98" t="str">
        <f>IF(B38="","",INDEX(MasterList!$H:$H,MATCH(DataSheet!$E38,MasterList!$B:$B,0)))</f>
        <v/>
      </c>
      <c r="E38" s="98" t="str">
        <f>IF('FA4'!$C48="", "", 'FA4'!$C48)</f>
        <v/>
      </c>
      <c r="F38" s="98" t="str">
        <f>IF(B38="","",INDEX(MasterList!$I:$I,MATCH(DataSheet!$E38,MasterList!$B:$B,0)))</f>
        <v/>
      </c>
      <c r="G38" s="98" t="str">
        <f>IF(E38="","",INDEX(MasterList!G:G,MATCH(DataSheet!E38,MasterList!B:B,0)))</f>
        <v/>
      </c>
      <c r="H38" s="98" t="str">
        <f>IF(E38="","",IF('FA4'!$J$6="", "", 'FA4'!$J$6))</f>
        <v/>
      </c>
      <c r="I38" s="98" t="str">
        <f t="shared" si="3"/>
        <v/>
      </c>
      <c r="J38" s="98" t="str">
        <f t="shared" si="7"/>
        <v/>
      </c>
      <c r="K38" s="98" t="str">
        <f>IF('FA4'!$G48="", "", 'FA4'!$G48)</f>
        <v/>
      </c>
      <c r="L38" s="98" t="str">
        <f>IF('FA4'!$N48="", "", 'FA4'!$N48)</f>
        <v/>
      </c>
      <c r="M38" s="98" t="str">
        <f>IF(E38="","",IF('FA4'!$M48="", "", 'FA4'!$M48))</f>
        <v/>
      </c>
      <c r="N38" s="98" t="str">
        <f>IF(E38="","",IF('FA4'!$P48="", "", 'FA4'!$P48))</f>
        <v/>
      </c>
      <c r="O38" s="98" t="str">
        <f>IF('FA4'!$H48="", "", 'FA4'!$H48)</f>
        <v/>
      </c>
      <c r="P38" s="98" t="str">
        <f>IF('FA4'!$I48="", "", 'FA4'!$I48)</f>
        <v/>
      </c>
      <c r="Q38" s="98" t="str">
        <f>IF('FA4'!$J48="", "", 'FA4'!$J48)</f>
        <v/>
      </c>
      <c r="R38" s="98" t="str">
        <f>IF('FA4'!$K48="", "", 'FA4'!$K48)</f>
        <v/>
      </c>
      <c r="S38" s="98" t="str">
        <f>IF('FA4'!$L48="", "", 'FA4'!$L48)</f>
        <v/>
      </c>
      <c r="T38" s="98" t="str">
        <f>IF('Request form specified fields'!$F42="", "", 'Request form specified fields'!$F42)</f>
        <v/>
      </c>
      <c r="U38" s="98" t="str">
        <f>IF('Request form specified fields'!$G42="", "", 'Request form specified fields'!$G42)</f>
        <v/>
      </c>
      <c r="V38" s="98" t="str">
        <f>IF('Request form specified fields'!$H42="", "", 'Request form specified fields'!$H42)</f>
        <v/>
      </c>
      <c r="W38" s="98" t="str">
        <f>IF('Request form specified fields'!$I42="", "", 'Request form specified fields'!$I42)</f>
        <v/>
      </c>
      <c r="X38" s="98" t="str">
        <f>IF('Request form specified fields'!$J42="", "", 'Request form specified fields'!$J42)</f>
        <v/>
      </c>
      <c r="Y38" s="98" t="str">
        <f>IF('Request form specified fields'!$K42="", "", 'Request form specified fields'!$K42)</f>
        <v/>
      </c>
      <c r="Z38" s="98" t="str">
        <f>IF('Request form specified fields'!$L42="", "", 'Request form specified fields'!$L42)</f>
        <v/>
      </c>
      <c r="AA38" s="98" t="str">
        <f>IF('Request form specified fields'!$M42="", "", 'Request form specified fields'!$M42)</f>
        <v/>
      </c>
      <c r="AB38" s="98" t="str">
        <f>IF('Request form specified fields'!$N42="", "", 'Request form specified fields'!$N42)</f>
        <v/>
      </c>
      <c r="AC38" s="98" t="str">
        <f>IF('Request form specified fields'!$O42="", "", 'Request form specified fields'!$O42)</f>
        <v/>
      </c>
      <c r="AD38" s="98" t="str">
        <f>IF('Request form specified fields'!$P42="", "", 'Request form specified fields'!$P42)</f>
        <v/>
      </c>
      <c r="AE38" s="98" t="str">
        <f>IF('Request form specified fields'!$Q42="", "", 'Request form specified fields'!$Q42)</f>
        <v/>
      </c>
      <c r="AF38" s="98" t="str">
        <f>IF('Request form specified fields'!$R42="", "", 'Request form specified fields'!$R42)</f>
        <v/>
      </c>
      <c r="AG38" s="98" t="str">
        <f>IF('Request form specified fields'!$S42="", "", 'Request form specified fields'!$S42)</f>
        <v/>
      </c>
      <c r="AH38" s="98" t="str">
        <f>IF('Request form specified fields'!$T42="", "", 'Request form specified fields'!$T42)</f>
        <v/>
      </c>
      <c r="AI38" s="98" t="str">
        <f>IF('Request form specified fields'!$U42="", "", 'Request form specified fields'!$U42)</f>
        <v/>
      </c>
      <c r="AJ38" s="96" t="str">
        <f>IF(E38="","",IFERROR(IF('FA4'!$E$6="",FALSE,TRUE),FALSE))</f>
        <v/>
      </c>
      <c r="AK38" s="96" t="str">
        <f>IF(E38="","",IFERROR(IF('FA4'!$G48="",FALSE,TRUE),FALSE))</f>
        <v/>
      </c>
      <c r="AL38" s="96" t="str">
        <f>IF(E38="","",IFERROR(IF('FA4'!$N48="",FALSE,TRUE),FALSE))</f>
        <v/>
      </c>
      <c r="AM38" s="96" t="str">
        <f t="shared" si="4"/>
        <v/>
      </c>
      <c r="AN38" s="96" t="str">
        <f>IF(E38="","",IFERROR(IF(ISBLANK('FA4'!$J$4),FALSE,TRUE),FALSE))</f>
        <v/>
      </c>
    </row>
    <row r="39" spans="1:40" x14ac:dyDescent="0.2">
      <c r="A39" s="98" t="str">
        <f t="shared" si="5"/>
        <v/>
      </c>
      <c r="B39" s="98" t="str">
        <f t="shared" si="6"/>
        <v/>
      </c>
      <c r="C39" s="98" t="str">
        <f>IF($E39="","",IF('FA4'!$E$6="", "", 'FA4'!$E$6))</f>
        <v/>
      </c>
      <c r="D39" s="98" t="str">
        <f>IF(B39="","",INDEX(MasterList!$H:$H,MATCH(DataSheet!$E39,MasterList!$B:$B,0)))</f>
        <v/>
      </c>
      <c r="E39" s="98" t="str">
        <f>IF('FA4'!$C49="", "", 'FA4'!$C49)</f>
        <v/>
      </c>
      <c r="F39" s="98" t="str">
        <f>IF(B39="","",INDEX(MasterList!$I:$I,MATCH(DataSheet!$E39,MasterList!$B:$B,0)))</f>
        <v/>
      </c>
      <c r="G39" s="98" t="str">
        <f>IF(E39="","",INDEX(MasterList!G:G,MATCH(DataSheet!E39,MasterList!B:B,0)))</f>
        <v/>
      </c>
      <c r="H39" s="98" t="str">
        <f>IF(E39="","",IF('FA4'!$J$6="", "", 'FA4'!$J$6))</f>
        <v/>
      </c>
      <c r="I39" s="98" t="str">
        <f t="shared" si="3"/>
        <v/>
      </c>
      <c r="J39" s="98" t="str">
        <f t="shared" si="7"/>
        <v/>
      </c>
      <c r="K39" s="98" t="str">
        <f>IF('FA4'!$G49="", "", 'FA4'!$G49)</f>
        <v/>
      </c>
      <c r="L39" s="98" t="str">
        <f>IF('FA4'!$N49="", "", 'FA4'!$N49)</f>
        <v/>
      </c>
      <c r="M39" s="98" t="str">
        <f>IF(E39="","",IF('FA4'!$M49="", "", 'FA4'!$M49))</f>
        <v/>
      </c>
      <c r="N39" s="98" t="str">
        <f>IF(E39="","",IF('FA4'!$P49="", "", 'FA4'!$P49))</f>
        <v/>
      </c>
      <c r="O39" s="98" t="str">
        <f>IF('FA4'!$H49="", "", 'FA4'!$H49)</f>
        <v/>
      </c>
      <c r="P39" s="98" t="str">
        <f>IF('FA4'!$I49="", "", 'FA4'!$I49)</f>
        <v/>
      </c>
      <c r="Q39" s="98" t="str">
        <f>IF('FA4'!$J49="", "", 'FA4'!$J49)</f>
        <v/>
      </c>
      <c r="R39" s="98" t="str">
        <f>IF('FA4'!$K49="", "", 'FA4'!$K49)</f>
        <v/>
      </c>
      <c r="S39" s="98" t="str">
        <f>IF('FA4'!$L49="", "", 'FA4'!$L49)</f>
        <v/>
      </c>
      <c r="T39" s="98" t="str">
        <f>IF('Request form specified fields'!$F43="", "", 'Request form specified fields'!$F43)</f>
        <v/>
      </c>
      <c r="U39" s="98" t="str">
        <f>IF('Request form specified fields'!$G43="", "", 'Request form specified fields'!$G43)</f>
        <v/>
      </c>
      <c r="V39" s="98" t="str">
        <f>IF('Request form specified fields'!$H43="", "", 'Request form specified fields'!$H43)</f>
        <v/>
      </c>
      <c r="W39" s="98" t="str">
        <f>IF('Request form specified fields'!$I43="", "", 'Request form specified fields'!$I43)</f>
        <v/>
      </c>
      <c r="X39" s="98" t="str">
        <f>IF('Request form specified fields'!$J43="", "", 'Request form specified fields'!$J43)</f>
        <v/>
      </c>
      <c r="Y39" s="98" t="str">
        <f>IF('Request form specified fields'!$K43="", "", 'Request form specified fields'!$K43)</f>
        <v/>
      </c>
      <c r="Z39" s="98" t="str">
        <f>IF('Request form specified fields'!$L43="", "", 'Request form specified fields'!$L43)</f>
        <v/>
      </c>
      <c r="AA39" s="98" t="str">
        <f>IF('Request form specified fields'!$M43="", "", 'Request form specified fields'!$M43)</f>
        <v/>
      </c>
      <c r="AB39" s="98" t="str">
        <f>IF('Request form specified fields'!$N43="", "", 'Request form specified fields'!$N43)</f>
        <v/>
      </c>
      <c r="AC39" s="98" t="str">
        <f>IF('Request form specified fields'!$O43="", "", 'Request form specified fields'!$O43)</f>
        <v/>
      </c>
      <c r="AD39" s="98" t="str">
        <f>IF('Request form specified fields'!$P43="", "", 'Request form specified fields'!$P43)</f>
        <v/>
      </c>
      <c r="AE39" s="98" t="str">
        <f>IF('Request form specified fields'!$Q43="", "", 'Request form specified fields'!$Q43)</f>
        <v/>
      </c>
      <c r="AF39" s="98" t="str">
        <f>IF('Request form specified fields'!$R43="", "", 'Request form specified fields'!$R43)</f>
        <v/>
      </c>
      <c r="AG39" s="98" t="str">
        <f>IF('Request form specified fields'!$S43="", "", 'Request form specified fields'!$S43)</f>
        <v/>
      </c>
      <c r="AH39" s="98" t="str">
        <f>IF('Request form specified fields'!$T43="", "", 'Request form specified fields'!$T43)</f>
        <v/>
      </c>
      <c r="AI39" s="98" t="str">
        <f>IF('Request form specified fields'!$U43="", "", 'Request form specified fields'!$U43)</f>
        <v/>
      </c>
      <c r="AJ39" s="96" t="str">
        <f>IF(E39="","",IFERROR(IF('FA4'!$E$6="",FALSE,TRUE),FALSE))</f>
        <v/>
      </c>
      <c r="AK39" s="96" t="str">
        <f>IF(E39="","",IFERROR(IF('FA4'!$G49="",FALSE,TRUE),FALSE))</f>
        <v/>
      </c>
      <c r="AL39" s="96" t="str">
        <f>IF(E39="","",IFERROR(IF('FA4'!$N49="",FALSE,TRUE),FALSE))</f>
        <v/>
      </c>
      <c r="AM39" s="96" t="str">
        <f t="shared" si="4"/>
        <v/>
      </c>
      <c r="AN39" s="96" t="str">
        <f>IF(E39="","",IFERROR(IF(ISBLANK('FA4'!$J$4),FALSE,TRUE),FALSE))</f>
        <v/>
      </c>
    </row>
    <row r="40" spans="1:40" x14ac:dyDescent="0.2">
      <c r="A40" s="98" t="str">
        <f t="shared" si="5"/>
        <v/>
      </c>
      <c r="B40" s="98" t="str">
        <f t="shared" si="6"/>
        <v/>
      </c>
      <c r="C40" s="98" t="str">
        <f>IF($E40="","",IF('FA4'!$E$6="", "", 'FA4'!$E$6))</f>
        <v/>
      </c>
      <c r="D40" s="98" t="str">
        <f>IF(B40="","",INDEX(MasterList!$H:$H,MATCH(DataSheet!$E40,MasterList!$B:$B,0)))</f>
        <v/>
      </c>
      <c r="E40" s="98" t="str">
        <f>IF('FA4'!$C50="", "", 'FA4'!$C50)</f>
        <v/>
      </c>
      <c r="F40" s="98" t="str">
        <f>IF(B40="","",INDEX(MasterList!$I:$I,MATCH(DataSheet!$E40,MasterList!$B:$B,0)))</f>
        <v/>
      </c>
      <c r="G40" s="98" t="str">
        <f>IF(E40="","",INDEX(MasterList!G:G,MATCH(DataSheet!E40,MasterList!B:B,0)))</f>
        <v/>
      </c>
      <c r="H40" s="98" t="str">
        <f>IF(E40="","",IF('FA4'!$J$6="", "", 'FA4'!$J$6))</f>
        <v/>
      </c>
      <c r="I40" s="98" t="str">
        <f t="shared" si="3"/>
        <v/>
      </c>
      <c r="J40" s="98" t="str">
        <f t="shared" si="7"/>
        <v/>
      </c>
      <c r="K40" s="98" t="str">
        <f>IF('FA4'!$G50="", "", 'FA4'!$G50)</f>
        <v/>
      </c>
      <c r="L40" s="98" t="str">
        <f>IF('FA4'!$N50="", "", 'FA4'!$N50)</f>
        <v/>
      </c>
      <c r="M40" s="98" t="str">
        <f>IF(E40="","",IF('FA4'!$M50="", "", 'FA4'!$M50))</f>
        <v/>
      </c>
      <c r="N40" s="98" t="str">
        <f>IF(E40="","",IF('FA4'!$P50="", "", 'FA4'!$P50))</f>
        <v/>
      </c>
      <c r="O40" s="98" t="str">
        <f>IF('FA4'!$H50="", "", 'FA4'!$H50)</f>
        <v/>
      </c>
      <c r="P40" s="98" t="str">
        <f>IF('FA4'!$I50="", "", 'FA4'!$I50)</f>
        <v/>
      </c>
      <c r="Q40" s="98" t="str">
        <f>IF('FA4'!$J50="", "", 'FA4'!$J50)</f>
        <v/>
      </c>
      <c r="R40" s="98" t="str">
        <f>IF('FA4'!$K50="", "", 'FA4'!$K50)</f>
        <v/>
      </c>
      <c r="S40" s="98" t="str">
        <f>IF('FA4'!$L50="", "", 'FA4'!$L50)</f>
        <v/>
      </c>
      <c r="T40" s="98" t="str">
        <f>IF('Request form specified fields'!$F44="", "", 'Request form specified fields'!$F44)</f>
        <v/>
      </c>
      <c r="U40" s="98" t="str">
        <f>IF('Request form specified fields'!$G44="", "", 'Request form specified fields'!$G44)</f>
        <v/>
      </c>
      <c r="V40" s="98" t="str">
        <f>IF('Request form specified fields'!$H44="", "", 'Request form specified fields'!$H44)</f>
        <v/>
      </c>
      <c r="W40" s="98" t="str">
        <f>IF('Request form specified fields'!$I44="", "", 'Request form specified fields'!$I44)</f>
        <v/>
      </c>
      <c r="X40" s="98" t="str">
        <f>IF('Request form specified fields'!$J44="", "", 'Request form specified fields'!$J44)</f>
        <v/>
      </c>
      <c r="Y40" s="98" t="str">
        <f>IF('Request form specified fields'!$K44="", "", 'Request form specified fields'!$K44)</f>
        <v/>
      </c>
      <c r="Z40" s="98" t="str">
        <f>IF('Request form specified fields'!$L44="", "", 'Request form specified fields'!$L44)</f>
        <v/>
      </c>
      <c r="AA40" s="98" t="str">
        <f>IF('Request form specified fields'!$M44="", "", 'Request form specified fields'!$M44)</f>
        <v/>
      </c>
      <c r="AB40" s="98" t="str">
        <f>IF('Request form specified fields'!$N44="", "", 'Request form specified fields'!$N44)</f>
        <v/>
      </c>
      <c r="AC40" s="98" t="str">
        <f>IF('Request form specified fields'!$O44="", "", 'Request form specified fields'!$O44)</f>
        <v/>
      </c>
      <c r="AD40" s="98" t="str">
        <f>IF('Request form specified fields'!$P44="", "", 'Request form specified fields'!$P44)</f>
        <v/>
      </c>
      <c r="AE40" s="98" t="str">
        <f>IF('Request form specified fields'!$Q44="", "", 'Request form specified fields'!$Q44)</f>
        <v/>
      </c>
      <c r="AF40" s="98" t="str">
        <f>IF('Request form specified fields'!$R44="", "", 'Request form specified fields'!$R44)</f>
        <v/>
      </c>
      <c r="AG40" s="98" t="str">
        <f>IF('Request form specified fields'!$S44="", "", 'Request form specified fields'!$S44)</f>
        <v/>
      </c>
      <c r="AH40" s="98" t="str">
        <f>IF('Request form specified fields'!$T44="", "", 'Request form specified fields'!$T44)</f>
        <v/>
      </c>
      <c r="AI40" s="98" t="str">
        <f>IF('Request form specified fields'!$U44="", "", 'Request form specified fields'!$U44)</f>
        <v/>
      </c>
      <c r="AJ40" s="96" t="str">
        <f>IF(E40="","",IFERROR(IF('FA4'!$E$6="",FALSE,TRUE),FALSE))</f>
        <v/>
      </c>
      <c r="AK40" s="96" t="str">
        <f>IF(E40="","",IFERROR(IF('FA4'!$G50="",FALSE,TRUE),FALSE))</f>
        <v/>
      </c>
      <c r="AL40" s="96" t="str">
        <f>IF(E40="","",IFERROR(IF('FA4'!$N50="",FALSE,TRUE),FALSE))</f>
        <v/>
      </c>
      <c r="AM40" s="96" t="str">
        <f t="shared" si="4"/>
        <v/>
      </c>
      <c r="AN40" s="96" t="str">
        <f>IF(E40="","",IFERROR(IF(ISBLANK('FA4'!$J$4),FALSE,TRUE),FALSE))</f>
        <v/>
      </c>
    </row>
    <row r="41" spans="1:40" x14ac:dyDescent="0.2">
      <c r="A41" s="98" t="str">
        <f t="shared" si="5"/>
        <v/>
      </c>
      <c r="B41" s="98" t="str">
        <f t="shared" si="6"/>
        <v/>
      </c>
      <c r="C41" s="98" t="str">
        <f>IF($E41="","",IF('FA4'!$E$6="", "", 'FA4'!$E$6))</f>
        <v/>
      </c>
      <c r="D41" s="98" t="str">
        <f>IF(B41="","",INDEX(MasterList!$H:$H,MATCH(DataSheet!$E41,MasterList!$B:$B,0)))</f>
        <v/>
      </c>
      <c r="E41" s="98" t="str">
        <f>IF('FA4'!$C51="", "", 'FA4'!$C51)</f>
        <v/>
      </c>
      <c r="F41" s="98" t="str">
        <f>IF(B41="","",INDEX(MasterList!$I:$I,MATCH(DataSheet!$E41,MasterList!$B:$B,0)))</f>
        <v/>
      </c>
      <c r="G41" s="98" t="str">
        <f>IF(E41="","",INDEX(MasterList!G:G,MATCH(DataSheet!E41,MasterList!B:B,0)))</f>
        <v/>
      </c>
      <c r="H41" s="98" t="str">
        <f>IF(E41="","",IF('FA4'!$J$6="", "", 'FA4'!$J$6))</f>
        <v/>
      </c>
      <c r="I41" s="98" t="str">
        <f t="shared" si="3"/>
        <v/>
      </c>
      <c r="J41" s="98" t="str">
        <f t="shared" si="7"/>
        <v/>
      </c>
      <c r="K41" s="98" t="str">
        <f>IF('FA4'!$G51="", "", 'FA4'!$G51)</f>
        <v/>
      </c>
      <c r="L41" s="98" t="str">
        <f>IF('FA4'!$N51="", "", 'FA4'!$N51)</f>
        <v/>
      </c>
      <c r="M41" s="98" t="str">
        <f>IF(E41="","",IF('FA4'!$M51="", "", 'FA4'!$M51))</f>
        <v/>
      </c>
      <c r="N41" s="98" t="str">
        <f>IF(E41="","",IF('FA4'!$P51="", "", 'FA4'!$P51))</f>
        <v/>
      </c>
      <c r="O41" s="98" t="str">
        <f>IF('FA4'!$H51="", "", 'FA4'!$H51)</f>
        <v/>
      </c>
      <c r="P41" s="98" t="str">
        <f>IF('FA4'!$I51="", "", 'FA4'!$I51)</f>
        <v/>
      </c>
      <c r="Q41" s="98" t="str">
        <f>IF('FA4'!$J51="", "", 'FA4'!$J51)</f>
        <v/>
      </c>
      <c r="R41" s="98" t="str">
        <f>IF('FA4'!$K51="", "", 'FA4'!$K51)</f>
        <v/>
      </c>
      <c r="S41" s="98" t="str">
        <f>IF('FA4'!$L51="", "", 'FA4'!$L51)</f>
        <v/>
      </c>
      <c r="T41" s="98" t="str">
        <f>IF('Request form specified fields'!$F45="", "", 'Request form specified fields'!$F45)</f>
        <v/>
      </c>
      <c r="U41" s="98" t="str">
        <f>IF('Request form specified fields'!$G45="", "", 'Request form specified fields'!$G45)</f>
        <v/>
      </c>
      <c r="V41" s="98" t="str">
        <f>IF('Request form specified fields'!$H45="", "", 'Request form specified fields'!$H45)</f>
        <v/>
      </c>
      <c r="W41" s="98" t="str">
        <f>IF('Request form specified fields'!$I45="", "", 'Request form specified fields'!$I45)</f>
        <v/>
      </c>
      <c r="X41" s="98" t="str">
        <f>IF('Request form specified fields'!$J45="", "", 'Request form specified fields'!$J45)</f>
        <v/>
      </c>
      <c r="Y41" s="98" t="str">
        <f>IF('Request form specified fields'!$K45="", "", 'Request form specified fields'!$K45)</f>
        <v/>
      </c>
      <c r="Z41" s="98" t="str">
        <f>IF('Request form specified fields'!$L45="", "", 'Request form specified fields'!$L45)</f>
        <v/>
      </c>
      <c r="AA41" s="98" t="str">
        <f>IF('Request form specified fields'!$M45="", "", 'Request form specified fields'!$M45)</f>
        <v/>
      </c>
      <c r="AB41" s="98" t="str">
        <f>IF('Request form specified fields'!$N45="", "", 'Request form specified fields'!$N45)</f>
        <v/>
      </c>
      <c r="AC41" s="98" t="str">
        <f>IF('Request form specified fields'!$O45="", "", 'Request form specified fields'!$O45)</f>
        <v/>
      </c>
      <c r="AD41" s="98" t="str">
        <f>IF('Request form specified fields'!$P45="", "", 'Request form specified fields'!$P45)</f>
        <v/>
      </c>
      <c r="AE41" s="98" t="str">
        <f>IF('Request form specified fields'!$Q45="", "", 'Request form specified fields'!$Q45)</f>
        <v/>
      </c>
      <c r="AF41" s="98" t="str">
        <f>IF('Request form specified fields'!$R45="", "", 'Request form specified fields'!$R45)</f>
        <v/>
      </c>
      <c r="AG41" s="98" t="str">
        <f>IF('Request form specified fields'!$S45="", "", 'Request form specified fields'!$S45)</f>
        <v/>
      </c>
      <c r="AH41" s="98" t="str">
        <f>IF('Request form specified fields'!$T45="", "", 'Request form specified fields'!$T45)</f>
        <v/>
      </c>
      <c r="AI41" s="98" t="str">
        <f>IF('Request form specified fields'!$U45="", "", 'Request form specified fields'!$U45)</f>
        <v/>
      </c>
      <c r="AJ41" s="96" t="str">
        <f>IF(E41="","",IFERROR(IF('FA4'!$E$6="",FALSE,TRUE),FALSE))</f>
        <v/>
      </c>
      <c r="AK41" s="96" t="str">
        <f>IF(E41="","",IFERROR(IF('FA4'!$G51="",FALSE,TRUE),FALSE))</f>
        <v/>
      </c>
      <c r="AL41" s="96" t="str">
        <f>IF(E41="","",IFERROR(IF('FA4'!$N51="",FALSE,TRUE),FALSE))</f>
        <v/>
      </c>
      <c r="AM41" s="96" t="str">
        <f t="shared" si="4"/>
        <v/>
      </c>
      <c r="AN41" s="96" t="str">
        <f>IF(E41="","",IFERROR(IF(ISBLANK('FA4'!$J$4),FALSE,TRUE),FALSE))</f>
        <v/>
      </c>
    </row>
    <row r="42" spans="1:40" x14ac:dyDescent="0.2">
      <c r="A42" s="98" t="str">
        <f t="shared" si="5"/>
        <v/>
      </c>
      <c r="B42" s="98" t="str">
        <f t="shared" si="6"/>
        <v/>
      </c>
      <c r="C42" s="98" t="str">
        <f>IF($E42="","",IF('FA4'!$E$6="", "", 'FA4'!$E$6))</f>
        <v/>
      </c>
      <c r="D42" s="98" t="str">
        <f>IF(B42="","",INDEX(MasterList!$H:$H,MATCH(DataSheet!$E42,MasterList!$B:$B,0)))</f>
        <v/>
      </c>
      <c r="E42" s="98" t="str">
        <f>IF('FA4'!$C52="", "", 'FA4'!$C52)</f>
        <v/>
      </c>
      <c r="F42" s="98" t="str">
        <f>IF(B42="","",INDEX(MasterList!$I:$I,MATCH(DataSheet!$E42,MasterList!$B:$B,0)))</f>
        <v/>
      </c>
      <c r="G42" s="98" t="str">
        <f>IF(E42="","",INDEX(MasterList!G:G,MATCH(DataSheet!E42,MasterList!B:B,0)))</f>
        <v/>
      </c>
      <c r="H42" s="98" t="str">
        <f>IF(E42="","",IF('FA4'!$J$6="", "", 'FA4'!$J$6))</f>
        <v/>
      </c>
      <c r="I42" s="98" t="str">
        <f t="shared" si="3"/>
        <v/>
      </c>
      <c r="J42" s="98" t="str">
        <f t="shared" si="7"/>
        <v/>
      </c>
      <c r="K42" s="98" t="str">
        <f>IF('FA4'!$G52="", "", 'FA4'!$G52)</f>
        <v/>
      </c>
      <c r="L42" s="98" t="str">
        <f>IF('FA4'!$N52="", "", 'FA4'!$N52)</f>
        <v/>
      </c>
      <c r="M42" s="98" t="str">
        <f>IF(E42="","",IF('FA4'!$M52="", "", 'FA4'!$M52))</f>
        <v/>
      </c>
      <c r="N42" s="98" t="str">
        <f>IF(E42="","",IF('FA4'!$P52="", "", 'FA4'!$P52))</f>
        <v/>
      </c>
      <c r="O42" s="98" t="str">
        <f>IF('FA4'!$H52="", "", 'FA4'!$H52)</f>
        <v/>
      </c>
      <c r="P42" s="98" t="str">
        <f>IF('FA4'!$I52="", "", 'FA4'!$I52)</f>
        <v/>
      </c>
      <c r="Q42" s="98" t="str">
        <f>IF('FA4'!$J52="", "", 'FA4'!$J52)</f>
        <v/>
      </c>
      <c r="R42" s="98" t="str">
        <f>IF('FA4'!$K52="", "", 'FA4'!$K52)</f>
        <v/>
      </c>
      <c r="S42" s="98" t="str">
        <f>IF('FA4'!$L52="", "", 'FA4'!$L52)</f>
        <v/>
      </c>
      <c r="T42" s="98" t="str">
        <f>IF('Request form specified fields'!$F46="", "", 'Request form specified fields'!$F46)</f>
        <v/>
      </c>
      <c r="U42" s="98" t="str">
        <f>IF('Request form specified fields'!$G46="", "", 'Request form specified fields'!$G46)</f>
        <v/>
      </c>
      <c r="V42" s="98" t="str">
        <f>IF('Request form specified fields'!$H46="", "", 'Request form specified fields'!$H46)</f>
        <v/>
      </c>
      <c r="W42" s="98" t="str">
        <f>IF('Request form specified fields'!$I46="", "", 'Request form specified fields'!$I46)</f>
        <v/>
      </c>
      <c r="X42" s="98" t="str">
        <f>IF('Request form specified fields'!$J46="", "", 'Request form specified fields'!$J46)</f>
        <v/>
      </c>
      <c r="Y42" s="98" t="str">
        <f>IF('Request form specified fields'!$K46="", "", 'Request form specified fields'!$K46)</f>
        <v/>
      </c>
      <c r="Z42" s="98" t="str">
        <f>IF('Request form specified fields'!$L46="", "", 'Request form specified fields'!$L46)</f>
        <v/>
      </c>
      <c r="AA42" s="98" t="str">
        <f>IF('Request form specified fields'!$M46="", "", 'Request form specified fields'!$M46)</f>
        <v/>
      </c>
      <c r="AB42" s="98" t="str">
        <f>IF('Request form specified fields'!$N46="", "", 'Request form specified fields'!$N46)</f>
        <v/>
      </c>
      <c r="AC42" s="98" t="str">
        <f>IF('Request form specified fields'!$O46="", "", 'Request form specified fields'!$O46)</f>
        <v/>
      </c>
      <c r="AD42" s="98" t="str">
        <f>IF('Request form specified fields'!$P46="", "", 'Request form specified fields'!$P46)</f>
        <v/>
      </c>
      <c r="AE42" s="98" t="str">
        <f>IF('Request form specified fields'!$Q46="", "", 'Request form specified fields'!$Q46)</f>
        <v/>
      </c>
      <c r="AF42" s="98" t="str">
        <f>IF('Request form specified fields'!$R46="", "", 'Request form specified fields'!$R46)</f>
        <v/>
      </c>
      <c r="AG42" s="98" t="str">
        <f>IF('Request form specified fields'!$S46="", "", 'Request form specified fields'!$S46)</f>
        <v/>
      </c>
      <c r="AH42" s="98" t="str">
        <f>IF('Request form specified fields'!$T46="", "", 'Request form specified fields'!$T46)</f>
        <v/>
      </c>
      <c r="AI42" s="98" t="str">
        <f>IF('Request form specified fields'!$U46="", "", 'Request form specified fields'!$U46)</f>
        <v/>
      </c>
      <c r="AJ42" s="96" t="str">
        <f>IF(E42="","",IFERROR(IF('FA4'!$E$6="",FALSE,TRUE),FALSE))</f>
        <v/>
      </c>
      <c r="AK42" s="96" t="str">
        <f>IF(E42="","",IFERROR(IF('FA4'!$G52="",FALSE,TRUE),FALSE))</f>
        <v/>
      </c>
      <c r="AL42" s="96" t="str">
        <f>IF(E42="","",IFERROR(IF('FA4'!$N52="",FALSE,TRUE),FALSE))</f>
        <v/>
      </c>
      <c r="AM42" s="96" t="str">
        <f t="shared" si="4"/>
        <v/>
      </c>
      <c r="AN42" s="96" t="str">
        <f>IF(E42="","",IFERROR(IF(ISBLANK('FA4'!$J$4),FALSE,TRUE),FALSE))</f>
        <v/>
      </c>
    </row>
    <row r="43" spans="1:40" x14ac:dyDescent="0.2">
      <c r="A43" s="98" t="str">
        <f t="shared" si="5"/>
        <v/>
      </c>
      <c r="B43" s="98" t="str">
        <f t="shared" si="6"/>
        <v/>
      </c>
      <c r="C43" s="98" t="str">
        <f>IF($E43="","",IF('FA4'!$E$6="", "", 'FA4'!$E$6))</f>
        <v/>
      </c>
      <c r="D43" s="98" t="str">
        <f>IF(B43="","",INDEX(MasterList!$H:$H,MATCH(DataSheet!$E43,MasterList!$B:$B,0)))</f>
        <v/>
      </c>
      <c r="E43" s="98" t="str">
        <f>IF('FA4'!$C53="", "", 'FA4'!$C53)</f>
        <v/>
      </c>
      <c r="F43" s="98" t="str">
        <f>IF(B43="","",INDEX(MasterList!$I:$I,MATCH(DataSheet!$E43,MasterList!$B:$B,0)))</f>
        <v/>
      </c>
      <c r="G43" s="98" t="str">
        <f>IF(E43="","",INDEX(MasterList!G:G,MATCH(DataSheet!E43,MasterList!B:B,0)))</f>
        <v/>
      </c>
      <c r="H43" s="98" t="str">
        <f>IF(E43="","",IF('FA4'!$J$6="", "", 'FA4'!$J$6))</f>
        <v/>
      </c>
      <c r="I43" s="98" t="str">
        <f t="shared" si="3"/>
        <v/>
      </c>
      <c r="J43" s="98" t="str">
        <f t="shared" si="7"/>
        <v/>
      </c>
      <c r="K43" s="98" t="str">
        <f>IF('FA4'!$G53="", "", 'FA4'!$G53)</f>
        <v/>
      </c>
      <c r="L43" s="98" t="str">
        <f>IF('FA4'!$N53="", "", 'FA4'!$N53)</f>
        <v/>
      </c>
      <c r="M43" s="98" t="str">
        <f>IF(E43="","",IF('FA4'!$M53="", "", 'FA4'!$M53))</f>
        <v/>
      </c>
      <c r="N43" s="98" t="str">
        <f>IF(E43="","",IF('FA4'!$P53="", "", 'FA4'!$P53))</f>
        <v/>
      </c>
      <c r="O43" s="98" t="str">
        <f>IF('FA4'!$H53="", "", 'FA4'!$H53)</f>
        <v/>
      </c>
      <c r="P43" s="98" t="str">
        <f>IF('FA4'!$I53="", "", 'FA4'!$I53)</f>
        <v/>
      </c>
      <c r="Q43" s="98" t="str">
        <f>IF('FA4'!$J53="", "", 'FA4'!$J53)</f>
        <v/>
      </c>
      <c r="R43" s="98" t="str">
        <f>IF('FA4'!$K53="", "", 'FA4'!$K53)</f>
        <v/>
      </c>
      <c r="S43" s="98" t="str">
        <f>IF('FA4'!$L53="", "", 'FA4'!$L53)</f>
        <v/>
      </c>
      <c r="T43" s="98" t="str">
        <f>IF('Request form specified fields'!$F47="", "", 'Request form specified fields'!$F47)</f>
        <v/>
      </c>
      <c r="U43" s="98" t="str">
        <f>IF('Request form specified fields'!$G47="", "", 'Request form specified fields'!$G47)</f>
        <v/>
      </c>
      <c r="V43" s="98" t="str">
        <f>IF('Request form specified fields'!$H47="", "", 'Request form specified fields'!$H47)</f>
        <v/>
      </c>
      <c r="W43" s="98" t="str">
        <f>IF('Request form specified fields'!$I47="", "", 'Request form specified fields'!$I47)</f>
        <v/>
      </c>
      <c r="X43" s="98" t="str">
        <f>IF('Request form specified fields'!$J47="", "", 'Request form specified fields'!$J47)</f>
        <v/>
      </c>
      <c r="Y43" s="98" t="str">
        <f>IF('Request form specified fields'!$K47="", "", 'Request form specified fields'!$K47)</f>
        <v/>
      </c>
      <c r="Z43" s="98" t="str">
        <f>IF('Request form specified fields'!$L47="", "", 'Request form specified fields'!$L47)</f>
        <v/>
      </c>
      <c r="AA43" s="98" t="str">
        <f>IF('Request form specified fields'!$M47="", "", 'Request form specified fields'!$M47)</f>
        <v/>
      </c>
      <c r="AB43" s="98" t="str">
        <f>IF('Request form specified fields'!$N47="", "", 'Request form specified fields'!$N47)</f>
        <v/>
      </c>
      <c r="AC43" s="98" t="str">
        <f>IF('Request form specified fields'!$O47="", "", 'Request form specified fields'!$O47)</f>
        <v/>
      </c>
      <c r="AD43" s="98" t="str">
        <f>IF('Request form specified fields'!$P47="", "", 'Request form specified fields'!$P47)</f>
        <v/>
      </c>
      <c r="AE43" s="98" t="str">
        <f>IF('Request form specified fields'!$Q47="", "", 'Request form specified fields'!$Q47)</f>
        <v/>
      </c>
      <c r="AF43" s="98" t="str">
        <f>IF('Request form specified fields'!$R47="", "", 'Request form specified fields'!$R47)</f>
        <v/>
      </c>
      <c r="AG43" s="98" t="str">
        <f>IF('Request form specified fields'!$S47="", "", 'Request form specified fields'!$S47)</f>
        <v/>
      </c>
      <c r="AH43" s="98" t="str">
        <f>IF('Request form specified fields'!$T47="", "", 'Request form specified fields'!$T47)</f>
        <v/>
      </c>
      <c r="AI43" s="98" t="str">
        <f>IF('Request form specified fields'!$U47="", "", 'Request form specified fields'!$U47)</f>
        <v/>
      </c>
      <c r="AJ43" s="96" t="str">
        <f>IF(E43="","",IFERROR(IF('FA4'!$E$6="",FALSE,TRUE),FALSE))</f>
        <v/>
      </c>
      <c r="AK43" s="96" t="str">
        <f>IF(E43="","",IFERROR(IF('FA4'!$G53="",FALSE,TRUE),FALSE))</f>
        <v/>
      </c>
      <c r="AL43" s="96" t="str">
        <f>IF(E43="","",IFERROR(IF('FA4'!$N53="",FALSE,TRUE),FALSE))</f>
        <v/>
      </c>
      <c r="AM43" s="96" t="str">
        <f t="shared" si="4"/>
        <v/>
      </c>
      <c r="AN43" s="96" t="str">
        <f>IF(E43="","",IFERROR(IF(ISBLANK('FA4'!$J$4),FALSE,TRUE),FALSE))</f>
        <v/>
      </c>
    </row>
    <row r="44" spans="1:40" x14ac:dyDescent="0.2">
      <c r="A44" s="98" t="str">
        <f t="shared" si="5"/>
        <v/>
      </c>
      <c r="B44" s="98" t="str">
        <f t="shared" si="6"/>
        <v/>
      </c>
      <c r="C44" s="98" t="str">
        <f>IF($E44="","",IF('FA4'!$E$6="", "", 'FA4'!$E$6))</f>
        <v/>
      </c>
      <c r="D44" s="98" t="str">
        <f>IF(B44="","",INDEX(MasterList!$H:$H,MATCH(DataSheet!$E44,MasterList!$B:$B,0)))</f>
        <v/>
      </c>
      <c r="E44" s="98" t="str">
        <f>IF('FA4'!$C54="", "", 'FA4'!$C54)</f>
        <v/>
      </c>
      <c r="F44" s="98" t="str">
        <f>IF(B44="","",INDEX(MasterList!$I:$I,MATCH(DataSheet!$E44,MasterList!$B:$B,0)))</f>
        <v/>
      </c>
      <c r="G44" s="98" t="str">
        <f>IF(E44="","",INDEX(MasterList!G:G,MATCH(DataSheet!E44,MasterList!B:B,0)))</f>
        <v/>
      </c>
      <c r="H44" s="98" t="str">
        <f>IF(E44="","",IF('FA4'!$J$6="", "", 'FA4'!$J$6))</f>
        <v/>
      </c>
      <c r="I44" s="98" t="str">
        <f t="shared" si="3"/>
        <v/>
      </c>
      <c r="J44" s="98" t="str">
        <f t="shared" si="7"/>
        <v/>
      </c>
      <c r="K44" s="98" t="str">
        <f>IF('FA4'!$G54="", "", 'FA4'!$G54)</f>
        <v/>
      </c>
      <c r="L44" s="98" t="str">
        <f>IF('FA4'!$N54="", "", 'FA4'!$N54)</f>
        <v/>
      </c>
      <c r="M44" s="98" t="str">
        <f>IF(E44="","",IF('FA4'!$M54="", "", 'FA4'!$M54))</f>
        <v/>
      </c>
      <c r="N44" s="98" t="str">
        <f>IF(E44="","",IF('FA4'!$P54="", "", 'FA4'!$P54))</f>
        <v/>
      </c>
      <c r="O44" s="98" t="str">
        <f>IF('FA4'!$H54="", "", 'FA4'!$H54)</f>
        <v/>
      </c>
      <c r="P44" s="98" t="str">
        <f>IF('FA4'!$I54="", "", 'FA4'!$I54)</f>
        <v/>
      </c>
      <c r="Q44" s="98" t="str">
        <f>IF('FA4'!$J54="", "", 'FA4'!$J54)</f>
        <v/>
      </c>
      <c r="R44" s="98" t="str">
        <f>IF('FA4'!$K54="", "", 'FA4'!$K54)</f>
        <v/>
      </c>
      <c r="S44" s="98" t="str">
        <f>IF('FA4'!$L54="", "", 'FA4'!$L54)</f>
        <v/>
      </c>
      <c r="T44" s="98" t="str">
        <f>IF('Request form specified fields'!$F48="", "", 'Request form specified fields'!$F48)</f>
        <v/>
      </c>
      <c r="U44" s="98" t="str">
        <f>IF('Request form specified fields'!$G48="", "", 'Request form specified fields'!$G48)</f>
        <v/>
      </c>
      <c r="V44" s="98" t="str">
        <f>IF('Request form specified fields'!$H48="", "", 'Request form specified fields'!$H48)</f>
        <v/>
      </c>
      <c r="W44" s="98" t="str">
        <f>IF('Request form specified fields'!$I48="", "", 'Request form specified fields'!$I48)</f>
        <v/>
      </c>
      <c r="X44" s="98" t="str">
        <f>IF('Request form specified fields'!$J48="", "", 'Request form specified fields'!$J48)</f>
        <v/>
      </c>
      <c r="Y44" s="98" t="str">
        <f>IF('Request form specified fields'!$K48="", "", 'Request form specified fields'!$K48)</f>
        <v/>
      </c>
      <c r="Z44" s="98" t="str">
        <f>IF('Request form specified fields'!$L48="", "", 'Request form specified fields'!$L48)</f>
        <v/>
      </c>
      <c r="AA44" s="98" t="str">
        <f>IF('Request form specified fields'!$M48="", "", 'Request form specified fields'!$M48)</f>
        <v/>
      </c>
      <c r="AB44" s="98" t="str">
        <f>IF('Request form specified fields'!$N48="", "", 'Request form specified fields'!$N48)</f>
        <v/>
      </c>
      <c r="AC44" s="98" t="str">
        <f>IF('Request form specified fields'!$O48="", "", 'Request form specified fields'!$O48)</f>
        <v/>
      </c>
      <c r="AD44" s="98" t="str">
        <f>IF('Request form specified fields'!$P48="", "", 'Request form specified fields'!$P48)</f>
        <v/>
      </c>
      <c r="AE44" s="98" t="str">
        <f>IF('Request form specified fields'!$Q48="", "", 'Request form specified fields'!$Q48)</f>
        <v/>
      </c>
      <c r="AF44" s="98" t="str">
        <f>IF('Request form specified fields'!$R48="", "", 'Request form specified fields'!$R48)</f>
        <v/>
      </c>
      <c r="AG44" s="98" t="str">
        <f>IF('Request form specified fields'!$S48="", "", 'Request form specified fields'!$S48)</f>
        <v/>
      </c>
      <c r="AH44" s="98" t="str">
        <f>IF('Request form specified fields'!$T48="", "", 'Request form specified fields'!$T48)</f>
        <v/>
      </c>
      <c r="AI44" s="98" t="str">
        <f>IF('Request form specified fields'!$U48="", "", 'Request form specified fields'!$U48)</f>
        <v/>
      </c>
      <c r="AJ44" s="96" t="str">
        <f>IF(E44="","",IFERROR(IF('FA4'!$E$6="",FALSE,TRUE),FALSE))</f>
        <v/>
      </c>
      <c r="AK44" s="96" t="str">
        <f>IF(E44="","",IFERROR(IF('FA4'!$G54="",FALSE,TRUE),FALSE))</f>
        <v/>
      </c>
      <c r="AL44" s="96" t="str">
        <f>IF(E44="","",IFERROR(IF('FA4'!$N54="",FALSE,TRUE),FALSE))</f>
        <v/>
      </c>
      <c r="AM44" s="96" t="str">
        <f t="shared" si="4"/>
        <v/>
      </c>
      <c r="AN44" s="96" t="str">
        <f>IF(E44="","",IFERROR(IF(ISBLANK('FA4'!$J$4),FALSE,TRUE),FALSE))</f>
        <v/>
      </c>
    </row>
    <row r="45" spans="1:40" x14ac:dyDescent="0.2">
      <c r="A45" s="98" t="str">
        <f t="shared" si="5"/>
        <v/>
      </c>
      <c r="B45" s="98" t="str">
        <f t="shared" si="6"/>
        <v/>
      </c>
      <c r="C45" s="98" t="str">
        <f>IF($E45="","",IF('FA4'!$E$6="", "", 'FA4'!$E$6))</f>
        <v/>
      </c>
      <c r="D45" s="98" t="str">
        <f>IF(B45="","",INDEX(MasterList!$H:$H,MATCH(DataSheet!$E45,MasterList!$B:$B,0)))</f>
        <v/>
      </c>
      <c r="E45" s="98" t="str">
        <f>IF('FA4'!$C55="", "", 'FA4'!$C55)</f>
        <v/>
      </c>
      <c r="F45" s="98" t="str">
        <f>IF(B45="","",INDEX(MasterList!$I:$I,MATCH(DataSheet!$E45,MasterList!$B:$B,0)))</f>
        <v/>
      </c>
      <c r="G45" s="98" t="str">
        <f>IF(E45="","",INDEX(MasterList!G:G,MATCH(DataSheet!E45,MasterList!B:B,0)))</f>
        <v/>
      </c>
      <c r="H45" s="98" t="str">
        <f>IF(E45="","",IF('FA4'!$J$6="", "", 'FA4'!$J$6))</f>
        <v/>
      </c>
      <c r="I45" s="98" t="str">
        <f t="shared" si="3"/>
        <v/>
      </c>
      <c r="J45" s="98" t="str">
        <f t="shared" si="7"/>
        <v/>
      </c>
      <c r="K45" s="98" t="str">
        <f>IF('FA4'!$G55="", "", 'FA4'!$G55)</f>
        <v/>
      </c>
      <c r="L45" s="98" t="str">
        <f>IF('FA4'!$N55="", "", 'FA4'!$N55)</f>
        <v/>
      </c>
      <c r="M45" s="98" t="str">
        <f>IF(E45="","",IF('FA4'!$M55="", "", 'FA4'!$M55))</f>
        <v/>
      </c>
      <c r="N45" s="98" t="str">
        <f>IF(E45="","",IF('FA4'!$P55="", "", 'FA4'!$P55))</f>
        <v/>
      </c>
      <c r="O45" s="98" t="str">
        <f>IF('FA4'!$H55="", "", 'FA4'!$H55)</f>
        <v/>
      </c>
      <c r="P45" s="98" t="str">
        <f>IF('FA4'!$I55="", "", 'FA4'!$I55)</f>
        <v/>
      </c>
      <c r="Q45" s="98" t="str">
        <f>IF('FA4'!$J55="", "", 'FA4'!$J55)</f>
        <v/>
      </c>
      <c r="R45" s="98" t="str">
        <f>IF('FA4'!$K55="", "", 'FA4'!$K55)</f>
        <v/>
      </c>
      <c r="S45" s="98" t="str">
        <f>IF('FA4'!$L55="", "", 'FA4'!$L55)</f>
        <v/>
      </c>
      <c r="T45" s="98" t="str">
        <f>IF('Request form specified fields'!$F49="", "", 'Request form specified fields'!$F49)</f>
        <v/>
      </c>
      <c r="U45" s="98" t="str">
        <f>IF('Request form specified fields'!$G49="", "", 'Request form specified fields'!$G49)</f>
        <v/>
      </c>
      <c r="V45" s="98" t="str">
        <f>IF('Request form specified fields'!$H49="", "", 'Request form specified fields'!$H49)</f>
        <v/>
      </c>
      <c r="W45" s="98" t="str">
        <f>IF('Request form specified fields'!$I49="", "", 'Request form specified fields'!$I49)</f>
        <v/>
      </c>
      <c r="X45" s="98" t="str">
        <f>IF('Request form specified fields'!$J49="", "", 'Request form specified fields'!$J49)</f>
        <v/>
      </c>
      <c r="Y45" s="98" t="str">
        <f>IF('Request form specified fields'!$K49="", "", 'Request form specified fields'!$K49)</f>
        <v/>
      </c>
      <c r="Z45" s="98" t="str">
        <f>IF('Request form specified fields'!$L49="", "", 'Request form specified fields'!$L49)</f>
        <v/>
      </c>
      <c r="AA45" s="98" t="str">
        <f>IF('Request form specified fields'!$M49="", "", 'Request form specified fields'!$M49)</f>
        <v/>
      </c>
      <c r="AB45" s="98" t="str">
        <f>IF('Request form specified fields'!$N49="", "", 'Request form specified fields'!$N49)</f>
        <v/>
      </c>
      <c r="AC45" s="98" t="str">
        <f>IF('Request form specified fields'!$O49="", "", 'Request form specified fields'!$O49)</f>
        <v/>
      </c>
      <c r="AD45" s="98" t="str">
        <f>IF('Request form specified fields'!$P49="", "", 'Request form specified fields'!$P49)</f>
        <v/>
      </c>
      <c r="AE45" s="98" t="str">
        <f>IF('Request form specified fields'!$Q49="", "", 'Request form specified fields'!$Q49)</f>
        <v/>
      </c>
      <c r="AF45" s="98" t="str">
        <f>IF('Request form specified fields'!$R49="", "", 'Request form specified fields'!$R49)</f>
        <v/>
      </c>
      <c r="AG45" s="98" t="str">
        <f>IF('Request form specified fields'!$S49="", "", 'Request form specified fields'!$S49)</f>
        <v/>
      </c>
      <c r="AH45" s="98" t="str">
        <f>IF('Request form specified fields'!$T49="", "", 'Request form specified fields'!$T49)</f>
        <v/>
      </c>
      <c r="AI45" s="98" t="str">
        <f>IF('Request form specified fields'!$U49="", "", 'Request form specified fields'!$U49)</f>
        <v/>
      </c>
      <c r="AJ45" s="96" t="str">
        <f>IF(E45="","",IFERROR(IF('FA4'!$E$6="",FALSE,TRUE),FALSE))</f>
        <v/>
      </c>
      <c r="AK45" s="96" t="str">
        <f>IF(E45="","",IFERROR(IF('FA4'!$G55="",FALSE,TRUE),FALSE))</f>
        <v/>
      </c>
      <c r="AL45" s="96" t="str">
        <f>IF(E45="","",IFERROR(IF('FA4'!$N55="",FALSE,TRUE),FALSE))</f>
        <v/>
      </c>
      <c r="AM45" s="96" t="str">
        <f t="shared" si="4"/>
        <v/>
      </c>
      <c r="AN45" s="96" t="str">
        <f>IF(E45="","",IFERROR(IF(ISBLANK('FA4'!$J$4),FALSE,TRUE),FALSE))</f>
        <v/>
      </c>
    </row>
    <row r="46" spans="1:40" x14ac:dyDescent="0.2">
      <c r="A46" s="98" t="str">
        <f t="shared" si="5"/>
        <v/>
      </c>
      <c r="B46" s="98" t="str">
        <f t="shared" si="6"/>
        <v/>
      </c>
      <c r="C46" s="98" t="str">
        <f>IF($E46="","",IF('FA4'!$E$6="", "", 'FA4'!$E$6))</f>
        <v/>
      </c>
      <c r="D46" s="98" t="str">
        <f>IF(B46="","",INDEX(MasterList!$H:$H,MATCH(DataSheet!$E46,MasterList!$B:$B,0)))</f>
        <v/>
      </c>
      <c r="E46" s="98" t="str">
        <f>IF('FA4'!$C56="", "", 'FA4'!$C56)</f>
        <v/>
      </c>
      <c r="F46" s="98" t="str">
        <f>IF(B46="","",INDEX(MasterList!$I:$I,MATCH(DataSheet!$E46,MasterList!$B:$B,0)))</f>
        <v/>
      </c>
      <c r="G46" s="98" t="str">
        <f>IF(E46="","",INDEX(MasterList!G:G,MATCH(DataSheet!E46,MasterList!B:B,0)))</f>
        <v/>
      </c>
      <c r="H46" s="98" t="str">
        <f>IF(E46="","",IF('FA4'!$J$6="", "", 'FA4'!$J$6))</f>
        <v/>
      </c>
      <c r="I46" s="98" t="str">
        <f t="shared" si="3"/>
        <v/>
      </c>
      <c r="J46" s="98" t="str">
        <f t="shared" si="7"/>
        <v/>
      </c>
      <c r="K46" s="98" t="str">
        <f>IF('FA4'!$G56="", "", 'FA4'!$G56)</f>
        <v/>
      </c>
      <c r="L46" s="98" t="str">
        <f>IF('FA4'!$N56="", "", 'FA4'!$N56)</f>
        <v/>
      </c>
      <c r="M46" s="98" t="str">
        <f>IF(E46="","",IF('FA4'!$M56="", "", 'FA4'!$M56))</f>
        <v/>
      </c>
      <c r="N46" s="98" t="str">
        <f>IF(E46="","",IF('FA4'!$P56="", "", 'FA4'!$P56))</f>
        <v/>
      </c>
      <c r="O46" s="98" t="str">
        <f>IF('FA4'!$H56="", "", 'FA4'!$H56)</f>
        <v/>
      </c>
      <c r="P46" s="98" t="str">
        <f>IF('FA4'!$I56="", "", 'FA4'!$I56)</f>
        <v/>
      </c>
      <c r="Q46" s="98" t="str">
        <f>IF('FA4'!$J56="", "", 'FA4'!$J56)</f>
        <v/>
      </c>
      <c r="R46" s="98" t="str">
        <f>IF('FA4'!$K56="", "", 'FA4'!$K56)</f>
        <v/>
      </c>
      <c r="S46" s="98" t="str">
        <f>IF('FA4'!$L56="", "", 'FA4'!$L56)</f>
        <v/>
      </c>
      <c r="T46" s="98" t="str">
        <f>IF('Request form specified fields'!$F50="", "", 'Request form specified fields'!$F50)</f>
        <v/>
      </c>
      <c r="U46" s="98" t="str">
        <f>IF('Request form specified fields'!$G50="", "", 'Request form specified fields'!$G50)</f>
        <v/>
      </c>
      <c r="V46" s="98" t="str">
        <f>IF('Request form specified fields'!$H50="", "", 'Request form specified fields'!$H50)</f>
        <v/>
      </c>
      <c r="W46" s="98" t="str">
        <f>IF('Request form specified fields'!$I50="", "", 'Request form specified fields'!$I50)</f>
        <v/>
      </c>
      <c r="X46" s="98" t="str">
        <f>IF('Request form specified fields'!$J50="", "", 'Request form specified fields'!$J50)</f>
        <v/>
      </c>
      <c r="Y46" s="98" t="str">
        <f>IF('Request form specified fields'!$K50="", "", 'Request form specified fields'!$K50)</f>
        <v/>
      </c>
      <c r="Z46" s="98" t="str">
        <f>IF('Request form specified fields'!$L50="", "", 'Request form specified fields'!$L50)</f>
        <v/>
      </c>
      <c r="AA46" s="98" t="str">
        <f>IF('Request form specified fields'!$M50="", "", 'Request form specified fields'!$M50)</f>
        <v/>
      </c>
      <c r="AB46" s="98" t="str">
        <f>IF('Request form specified fields'!$N50="", "", 'Request form specified fields'!$N50)</f>
        <v/>
      </c>
      <c r="AC46" s="98" t="str">
        <f>IF('Request form specified fields'!$O50="", "", 'Request form specified fields'!$O50)</f>
        <v/>
      </c>
      <c r="AD46" s="98" t="str">
        <f>IF('Request form specified fields'!$P50="", "", 'Request form specified fields'!$P50)</f>
        <v/>
      </c>
      <c r="AE46" s="98" t="str">
        <f>IF('Request form specified fields'!$Q50="", "", 'Request form specified fields'!$Q50)</f>
        <v/>
      </c>
      <c r="AF46" s="98" t="str">
        <f>IF('Request form specified fields'!$R50="", "", 'Request form specified fields'!$R50)</f>
        <v/>
      </c>
      <c r="AG46" s="98" t="str">
        <f>IF('Request form specified fields'!$S50="", "", 'Request form specified fields'!$S50)</f>
        <v/>
      </c>
      <c r="AH46" s="98" t="str">
        <f>IF('Request form specified fields'!$T50="", "", 'Request form specified fields'!$T50)</f>
        <v/>
      </c>
      <c r="AI46" s="98" t="str">
        <f>IF('Request form specified fields'!$U50="", "", 'Request form specified fields'!$U50)</f>
        <v/>
      </c>
      <c r="AJ46" s="96" t="str">
        <f>IF(E46="","",IFERROR(IF('FA4'!$E$6="",FALSE,TRUE),FALSE))</f>
        <v/>
      </c>
      <c r="AK46" s="96" t="str">
        <f>IF(E46="","",IFERROR(IF('FA4'!$G56="",FALSE,TRUE),FALSE))</f>
        <v/>
      </c>
      <c r="AL46" s="96" t="str">
        <f>IF(E46="","",IFERROR(IF('FA4'!$N56="",FALSE,TRUE),FALSE))</f>
        <v/>
      </c>
      <c r="AM46" s="96" t="str">
        <f t="shared" si="4"/>
        <v/>
      </c>
      <c r="AN46" s="96" t="str">
        <f>IF(E46="","",IFERROR(IF(ISBLANK('FA4'!$J$4),FALSE,TRUE),FALSE))</f>
        <v/>
      </c>
    </row>
    <row r="47" spans="1:40" x14ac:dyDescent="0.2">
      <c r="A47" s="98" t="str">
        <f t="shared" si="5"/>
        <v/>
      </c>
      <c r="B47" s="98" t="str">
        <f t="shared" si="6"/>
        <v/>
      </c>
      <c r="C47" s="98" t="str">
        <f>IF($E47="","",IF('FA4'!$E$6="", "", 'FA4'!$E$6))</f>
        <v/>
      </c>
      <c r="D47" s="98" t="str">
        <f>IF(B47="","",INDEX(MasterList!$H:$H,MATCH(DataSheet!$E47,MasterList!$B:$B,0)))</f>
        <v/>
      </c>
      <c r="E47" s="98" t="str">
        <f>IF('FA4'!$C57="", "", 'FA4'!$C57)</f>
        <v/>
      </c>
      <c r="F47" s="98" t="str">
        <f>IF(B47="","",INDEX(MasterList!$I:$I,MATCH(DataSheet!$E47,MasterList!$B:$B,0)))</f>
        <v/>
      </c>
      <c r="G47" s="98" t="str">
        <f>IF(E47="","",INDEX(MasterList!G:G,MATCH(DataSheet!E47,MasterList!B:B,0)))</f>
        <v/>
      </c>
      <c r="H47" s="98" t="str">
        <f>IF(E47="","",IF('FA4'!$J$6="", "", 'FA4'!$J$6))</f>
        <v/>
      </c>
      <c r="I47" s="98" t="str">
        <f t="shared" si="3"/>
        <v/>
      </c>
      <c r="J47" s="98" t="str">
        <f t="shared" si="7"/>
        <v/>
      </c>
      <c r="K47" s="98" t="str">
        <f>IF('FA4'!$G57="", "", 'FA4'!$G57)</f>
        <v/>
      </c>
      <c r="L47" s="98" t="str">
        <f>IF('FA4'!$N57="", "", 'FA4'!$N57)</f>
        <v/>
      </c>
      <c r="M47" s="98" t="str">
        <f>IF(E47="","",IF('FA4'!$M57="", "", 'FA4'!$M57))</f>
        <v/>
      </c>
      <c r="N47" s="98" t="str">
        <f>IF(E47="","",IF('FA4'!$P57="", "", 'FA4'!$P57))</f>
        <v/>
      </c>
      <c r="O47" s="98" t="str">
        <f>IF('FA4'!$H57="", "", 'FA4'!$H57)</f>
        <v/>
      </c>
      <c r="P47" s="98" t="str">
        <f>IF('FA4'!$I57="", "", 'FA4'!$I57)</f>
        <v/>
      </c>
      <c r="Q47" s="98" t="str">
        <f>IF('FA4'!$J57="", "", 'FA4'!$J57)</f>
        <v/>
      </c>
      <c r="R47" s="98" t="str">
        <f>IF('FA4'!$K57="", "", 'FA4'!$K57)</f>
        <v/>
      </c>
      <c r="S47" s="98" t="str">
        <f>IF('FA4'!$L57="", "", 'FA4'!$L57)</f>
        <v/>
      </c>
      <c r="T47" s="98" t="str">
        <f>IF('Request form specified fields'!$F51="", "", 'Request form specified fields'!$F51)</f>
        <v/>
      </c>
      <c r="U47" s="98" t="str">
        <f>IF('Request form specified fields'!$G51="", "", 'Request form specified fields'!$G51)</f>
        <v/>
      </c>
      <c r="V47" s="98" t="str">
        <f>IF('Request form specified fields'!$H51="", "", 'Request form specified fields'!$H51)</f>
        <v/>
      </c>
      <c r="W47" s="98" t="str">
        <f>IF('Request form specified fields'!$I51="", "", 'Request form specified fields'!$I51)</f>
        <v/>
      </c>
      <c r="X47" s="98" t="str">
        <f>IF('Request form specified fields'!$J51="", "", 'Request form specified fields'!$J51)</f>
        <v/>
      </c>
      <c r="Y47" s="98" t="str">
        <f>IF('Request form specified fields'!$K51="", "", 'Request form specified fields'!$K51)</f>
        <v/>
      </c>
      <c r="Z47" s="98" t="str">
        <f>IF('Request form specified fields'!$L51="", "", 'Request form specified fields'!$L51)</f>
        <v/>
      </c>
      <c r="AA47" s="98" t="str">
        <f>IF('Request form specified fields'!$M51="", "", 'Request form specified fields'!$M51)</f>
        <v/>
      </c>
      <c r="AB47" s="98" t="str">
        <f>IF('Request form specified fields'!$N51="", "", 'Request form specified fields'!$N51)</f>
        <v/>
      </c>
      <c r="AC47" s="98" t="str">
        <f>IF('Request form specified fields'!$O51="", "", 'Request form specified fields'!$O51)</f>
        <v/>
      </c>
      <c r="AD47" s="98" t="str">
        <f>IF('Request form specified fields'!$P51="", "", 'Request form specified fields'!$P51)</f>
        <v/>
      </c>
      <c r="AE47" s="98" t="str">
        <f>IF('Request form specified fields'!$Q51="", "", 'Request form specified fields'!$Q51)</f>
        <v/>
      </c>
      <c r="AF47" s="98" t="str">
        <f>IF('Request form specified fields'!$R51="", "", 'Request form specified fields'!$R51)</f>
        <v/>
      </c>
      <c r="AG47" s="98" t="str">
        <f>IF('Request form specified fields'!$S51="", "", 'Request form specified fields'!$S51)</f>
        <v/>
      </c>
      <c r="AH47" s="98" t="str">
        <f>IF('Request form specified fields'!$T51="", "", 'Request form specified fields'!$T51)</f>
        <v/>
      </c>
      <c r="AI47" s="98" t="str">
        <f>IF('Request form specified fields'!$U51="", "", 'Request form specified fields'!$U51)</f>
        <v/>
      </c>
      <c r="AJ47" s="96" t="str">
        <f>IF(E47="","",IFERROR(IF('FA4'!$E$6="",FALSE,TRUE),FALSE))</f>
        <v/>
      </c>
      <c r="AK47" s="96" t="str">
        <f>IF(E47="","",IFERROR(IF('FA4'!$G57="",FALSE,TRUE),FALSE))</f>
        <v/>
      </c>
      <c r="AL47" s="96" t="str">
        <f>IF(E47="","",IFERROR(IF('FA4'!$N57="",FALSE,TRUE),FALSE))</f>
        <v/>
      </c>
      <c r="AM47" s="96" t="str">
        <f t="shared" si="4"/>
        <v/>
      </c>
      <c r="AN47" s="96" t="str">
        <f>IF(E47="","",IFERROR(IF(ISBLANK('FA4'!$J$4),FALSE,TRUE),FALSE))</f>
        <v/>
      </c>
    </row>
    <row r="48" spans="1:40" x14ac:dyDescent="0.2">
      <c r="A48" s="98" t="str">
        <f t="shared" si="5"/>
        <v/>
      </c>
      <c r="B48" s="98" t="str">
        <f t="shared" si="6"/>
        <v/>
      </c>
      <c r="C48" s="98" t="str">
        <f>IF($E48="","",IF('FA4'!$E$6="", "", 'FA4'!$E$6))</f>
        <v/>
      </c>
      <c r="D48" s="98" t="str">
        <f>IF(B48="","",INDEX(MasterList!$H:$H,MATCH(DataSheet!$E48,MasterList!$B:$B,0)))</f>
        <v/>
      </c>
      <c r="E48" s="98" t="str">
        <f>IF('FA4'!$C58="", "", 'FA4'!$C58)</f>
        <v/>
      </c>
      <c r="F48" s="98" t="str">
        <f>IF(B48="","",INDEX(MasterList!$I:$I,MATCH(DataSheet!$E48,MasterList!$B:$B,0)))</f>
        <v/>
      </c>
      <c r="G48" s="98" t="str">
        <f>IF(E48="","",INDEX(MasterList!G:G,MATCH(DataSheet!E48,MasterList!B:B,0)))</f>
        <v/>
      </c>
      <c r="H48" s="98" t="str">
        <f>IF(E48="","",IF('FA4'!$J$6="", "", 'FA4'!$J$6))</f>
        <v/>
      </c>
      <c r="I48" s="98" t="str">
        <f t="shared" si="3"/>
        <v/>
      </c>
      <c r="J48" s="98" t="str">
        <f t="shared" si="7"/>
        <v/>
      </c>
      <c r="K48" s="98" t="str">
        <f>IF('FA4'!$G58="", "", 'FA4'!$G58)</f>
        <v/>
      </c>
      <c r="L48" s="98" t="str">
        <f>IF('FA4'!$N58="", "", 'FA4'!$N58)</f>
        <v/>
      </c>
      <c r="M48" s="98" t="str">
        <f>IF(E48="","",IF('FA4'!$M58="", "", 'FA4'!$M58))</f>
        <v/>
      </c>
      <c r="N48" s="98" t="str">
        <f>IF(E48="","",IF('FA4'!$P58="", "", 'FA4'!$P58))</f>
        <v/>
      </c>
      <c r="O48" s="98" t="str">
        <f>IF('FA4'!$H58="", "", 'FA4'!$H58)</f>
        <v/>
      </c>
      <c r="P48" s="98" t="str">
        <f>IF('FA4'!$I58="", "", 'FA4'!$I58)</f>
        <v/>
      </c>
      <c r="Q48" s="98" t="str">
        <f>IF('FA4'!$J58="", "", 'FA4'!$J58)</f>
        <v/>
      </c>
      <c r="R48" s="98" t="str">
        <f>IF('FA4'!$K58="", "", 'FA4'!$K58)</f>
        <v/>
      </c>
      <c r="S48" s="98" t="str">
        <f>IF('FA4'!$L58="", "", 'FA4'!$L58)</f>
        <v/>
      </c>
      <c r="T48" s="98" t="str">
        <f>IF('Request form specified fields'!$F52="", "", 'Request form specified fields'!$F52)</f>
        <v/>
      </c>
      <c r="U48" s="98" t="str">
        <f>IF('Request form specified fields'!$G52="", "", 'Request form specified fields'!$G52)</f>
        <v/>
      </c>
      <c r="V48" s="98" t="str">
        <f>IF('Request form specified fields'!$H52="", "", 'Request form specified fields'!$H52)</f>
        <v/>
      </c>
      <c r="W48" s="98" t="str">
        <f>IF('Request form specified fields'!$I52="", "", 'Request form specified fields'!$I52)</f>
        <v/>
      </c>
      <c r="X48" s="98" t="str">
        <f>IF('Request form specified fields'!$J52="", "", 'Request form specified fields'!$J52)</f>
        <v/>
      </c>
      <c r="Y48" s="98" t="str">
        <f>IF('Request form specified fields'!$K52="", "", 'Request form specified fields'!$K52)</f>
        <v/>
      </c>
      <c r="Z48" s="98" t="str">
        <f>IF('Request form specified fields'!$L52="", "", 'Request form specified fields'!$L52)</f>
        <v/>
      </c>
      <c r="AA48" s="98" t="str">
        <f>IF('Request form specified fields'!$M52="", "", 'Request form specified fields'!$M52)</f>
        <v/>
      </c>
      <c r="AB48" s="98" t="str">
        <f>IF('Request form specified fields'!$N52="", "", 'Request form specified fields'!$N52)</f>
        <v/>
      </c>
      <c r="AC48" s="98" t="str">
        <f>IF('Request form specified fields'!$O52="", "", 'Request form specified fields'!$O52)</f>
        <v/>
      </c>
      <c r="AD48" s="98" t="str">
        <f>IF('Request form specified fields'!$P52="", "", 'Request form specified fields'!$P52)</f>
        <v/>
      </c>
      <c r="AE48" s="98" t="str">
        <f>IF('Request form specified fields'!$Q52="", "", 'Request form specified fields'!$Q52)</f>
        <v/>
      </c>
      <c r="AF48" s="98" t="str">
        <f>IF('Request form specified fields'!$R52="", "", 'Request form specified fields'!$R52)</f>
        <v/>
      </c>
      <c r="AG48" s="98" t="str">
        <f>IF('Request form specified fields'!$S52="", "", 'Request form specified fields'!$S52)</f>
        <v/>
      </c>
      <c r="AH48" s="98" t="str">
        <f>IF('Request form specified fields'!$T52="", "", 'Request form specified fields'!$T52)</f>
        <v/>
      </c>
      <c r="AI48" s="98" t="str">
        <f>IF('Request form specified fields'!$U52="", "", 'Request form specified fields'!$U52)</f>
        <v/>
      </c>
      <c r="AJ48" s="96" t="str">
        <f>IF(E48="","",IFERROR(IF('FA4'!$E$6="",FALSE,TRUE),FALSE))</f>
        <v/>
      </c>
      <c r="AK48" s="96" t="str">
        <f>IF(E48="","",IFERROR(IF('FA4'!$G58="",FALSE,TRUE),FALSE))</f>
        <v/>
      </c>
      <c r="AL48" s="96" t="str">
        <f>IF(E48="","",IFERROR(IF('FA4'!$N58="",FALSE,TRUE),FALSE))</f>
        <v/>
      </c>
      <c r="AM48" s="96" t="str">
        <f t="shared" si="4"/>
        <v/>
      </c>
      <c r="AN48" s="96" t="str">
        <f>IF(E48="","",IFERROR(IF(ISBLANK('FA4'!$J$4),FALSE,TRUE),FALSE))</f>
        <v/>
      </c>
    </row>
    <row r="49" spans="1:40" x14ac:dyDescent="0.2">
      <c r="A49" s="98" t="str">
        <f t="shared" si="5"/>
        <v/>
      </c>
      <c r="B49" s="98" t="str">
        <f t="shared" si="6"/>
        <v/>
      </c>
      <c r="C49" s="98" t="str">
        <f>IF($E49="","",IF('FA4'!$E$6="", "", 'FA4'!$E$6))</f>
        <v/>
      </c>
      <c r="D49" s="98" t="str">
        <f>IF(B49="","",INDEX(MasterList!$H:$H,MATCH(DataSheet!$E49,MasterList!$B:$B,0)))</f>
        <v/>
      </c>
      <c r="E49" s="98" t="str">
        <f>IF('FA4'!$C59="", "", 'FA4'!$C59)</f>
        <v/>
      </c>
      <c r="F49" s="98" t="str">
        <f>IF(B49="","",INDEX(MasterList!$I:$I,MATCH(DataSheet!$E49,MasterList!$B:$B,0)))</f>
        <v/>
      </c>
      <c r="G49" s="98" t="str">
        <f>IF(E49="","",INDEX(MasterList!G:G,MATCH(DataSheet!E49,MasterList!B:B,0)))</f>
        <v/>
      </c>
      <c r="H49" s="98" t="str">
        <f>IF(E49="","",IF('FA4'!$J$6="", "", 'FA4'!$J$6))</f>
        <v/>
      </c>
      <c r="I49" s="98" t="str">
        <f t="shared" si="3"/>
        <v/>
      </c>
      <c r="J49" s="98" t="str">
        <f t="shared" si="7"/>
        <v/>
      </c>
      <c r="K49" s="98" t="str">
        <f>IF('FA4'!$G59="", "", 'FA4'!$G59)</f>
        <v/>
      </c>
      <c r="L49" s="98" t="str">
        <f>IF('FA4'!$N59="", "", 'FA4'!$N59)</f>
        <v/>
      </c>
      <c r="M49" s="98" t="str">
        <f>IF(E49="","",IF('FA4'!$M59="", "", 'FA4'!$M59))</f>
        <v/>
      </c>
      <c r="N49" s="98" t="str">
        <f>IF(E49="","",IF('FA4'!$P59="", "", 'FA4'!$P59))</f>
        <v/>
      </c>
      <c r="O49" s="98" t="str">
        <f>IF('FA4'!$H59="", "", 'FA4'!$H59)</f>
        <v/>
      </c>
      <c r="P49" s="98" t="str">
        <f>IF('FA4'!$I59="", "", 'FA4'!$I59)</f>
        <v/>
      </c>
      <c r="Q49" s="98" t="str">
        <f>IF('FA4'!$J59="", "", 'FA4'!$J59)</f>
        <v/>
      </c>
      <c r="R49" s="98" t="str">
        <f>IF('FA4'!$K59="", "", 'FA4'!$K59)</f>
        <v/>
      </c>
      <c r="S49" s="98" t="str">
        <f>IF('FA4'!$L59="", "", 'FA4'!$L59)</f>
        <v/>
      </c>
      <c r="T49" s="98" t="str">
        <f>IF('Request form specified fields'!$F53="", "", 'Request form specified fields'!$F53)</f>
        <v/>
      </c>
      <c r="U49" s="98" t="str">
        <f>IF('Request form specified fields'!$G53="", "", 'Request form specified fields'!$G53)</f>
        <v/>
      </c>
      <c r="V49" s="98" t="str">
        <f>IF('Request form specified fields'!$H53="", "", 'Request form specified fields'!$H53)</f>
        <v/>
      </c>
      <c r="W49" s="98" t="str">
        <f>IF('Request form specified fields'!$I53="", "", 'Request form specified fields'!$I53)</f>
        <v/>
      </c>
      <c r="X49" s="98" t="str">
        <f>IF('Request form specified fields'!$J53="", "", 'Request form specified fields'!$J53)</f>
        <v/>
      </c>
      <c r="Y49" s="98" t="str">
        <f>IF('Request form specified fields'!$K53="", "", 'Request form specified fields'!$K53)</f>
        <v/>
      </c>
      <c r="Z49" s="98" t="str">
        <f>IF('Request form specified fields'!$L53="", "", 'Request form specified fields'!$L53)</f>
        <v/>
      </c>
      <c r="AA49" s="98" t="str">
        <f>IF('Request form specified fields'!$M53="", "", 'Request form specified fields'!$M53)</f>
        <v/>
      </c>
      <c r="AB49" s="98" t="str">
        <f>IF('Request form specified fields'!$N53="", "", 'Request form specified fields'!$N53)</f>
        <v/>
      </c>
      <c r="AC49" s="98" t="str">
        <f>IF('Request form specified fields'!$O53="", "", 'Request form specified fields'!$O53)</f>
        <v/>
      </c>
      <c r="AD49" s="98" t="str">
        <f>IF('Request form specified fields'!$P53="", "", 'Request form specified fields'!$P53)</f>
        <v/>
      </c>
      <c r="AE49" s="98" t="str">
        <f>IF('Request form specified fields'!$Q53="", "", 'Request form specified fields'!$Q53)</f>
        <v/>
      </c>
      <c r="AF49" s="98" t="str">
        <f>IF('Request form specified fields'!$R53="", "", 'Request form specified fields'!$R53)</f>
        <v/>
      </c>
      <c r="AG49" s="98" t="str">
        <f>IF('Request form specified fields'!$S53="", "", 'Request form specified fields'!$S53)</f>
        <v/>
      </c>
      <c r="AH49" s="98" t="str">
        <f>IF('Request form specified fields'!$T53="", "", 'Request form specified fields'!$T53)</f>
        <v/>
      </c>
      <c r="AI49" s="98" t="str">
        <f>IF('Request form specified fields'!$U53="", "", 'Request form specified fields'!$U53)</f>
        <v/>
      </c>
      <c r="AJ49" s="96" t="str">
        <f>IF(E49="","",IFERROR(IF('FA4'!$E$6="",FALSE,TRUE),FALSE))</f>
        <v/>
      </c>
      <c r="AK49" s="96" t="str">
        <f>IF(E49="","",IFERROR(IF('FA4'!$G59="",FALSE,TRUE),FALSE))</f>
        <v/>
      </c>
      <c r="AL49" s="96" t="str">
        <f>IF(E49="","",IFERROR(IF('FA4'!$N59="",FALSE,TRUE),FALSE))</f>
        <v/>
      </c>
      <c r="AM49" s="96" t="str">
        <f t="shared" si="4"/>
        <v/>
      </c>
      <c r="AN49" s="96" t="str">
        <f>IF(E49="","",IFERROR(IF(ISBLANK('FA4'!$J$4),FALSE,TRUE),FALSE))</f>
        <v/>
      </c>
    </row>
    <row r="50" spans="1:40" x14ac:dyDescent="0.2">
      <c r="A50" s="98" t="str">
        <f t="shared" si="5"/>
        <v/>
      </c>
      <c r="B50" s="98" t="str">
        <f t="shared" si="6"/>
        <v/>
      </c>
      <c r="C50" s="98" t="str">
        <f>IF($E50="","",IF('FA4'!$E$6="", "", 'FA4'!$E$6))</f>
        <v/>
      </c>
      <c r="D50" s="98" t="str">
        <f>IF(B50="","",INDEX(MasterList!$H:$H,MATCH(DataSheet!$E50,MasterList!$B:$B,0)))</f>
        <v/>
      </c>
      <c r="E50" s="98" t="str">
        <f>IF('FA4'!$C60="", "", 'FA4'!$C60)</f>
        <v/>
      </c>
      <c r="F50" s="98" t="str">
        <f>IF(B50="","",INDEX(MasterList!$I:$I,MATCH(DataSheet!$E50,MasterList!$B:$B,0)))</f>
        <v/>
      </c>
      <c r="G50" s="98" t="str">
        <f>IF(E50="","",INDEX(MasterList!G:G,MATCH(DataSheet!E50,MasterList!B:B,0)))</f>
        <v/>
      </c>
      <c r="H50" s="98" t="str">
        <f>IF(E50="","",IF('FA4'!$J$6="", "", 'FA4'!$J$6))</f>
        <v/>
      </c>
      <c r="I50" s="98" t="str">
        <f t="shared" si="3"/>
        <v/>
      </c>
      <c r="J50" s="98" t="str">
        <f t="shared" si="7"/>
        <v/>
      </c>
      <c r="K50" s="98" t="str">
        <f>IF('FA4'!$G60="", "", 'FA4'!$G60)</f>
        <v/>
      </c>
      <c r="L50" s="98" t="str">
        <f>IF('FA4'!$N60="", "", 'FA4'!$N60)</f>
        <v/>
      </c>
      <c r="M50" s="98" t="str">
        <f>IF(E50="","",IF('FA4'!$M60="", "", 'FA4'!$M60))</f>
        <v/>
      </c>
      <c r="N50" s="98" t="str">
        <f>IF(E50="","",IF('FA4'!$P60="", "", 'FA4'!$P60))</f>
        <v/>
      </c>
      <c r="O50" s="98" t="str">
        <f>IF('FA4'!$H60="", "", 'FA4'!$H60)</f>
        <v/>
      </c>
      <c r="P50" s="98" t="str">
        <f>IF('FA4'!$I60="", "", 'FA4'!$I60)</f>
        <v/>
      </c>
      <c r="Q50" s="98" t="str">
        <f>IF('FA4'!$J60="", "", 'FA4'!$J60)</f>
        <v/>
      </c>
      <c r="R50" s="98" t="str">
        <f>IF('FA4'!$K60="", "", 'FA4'!$K60)</f>
        <v/>
      </c>
      <c r="S50" s="98" t="str">
        <f>IF('FA4'!$L60="", "", 'FA4'!$L60)</f>
        <v/>
      </c>
      <c r="T50" s="98" t="str">
        <f>IF('Request form specified fields'!$F54="", "", 'Request form specified fields'!$F54)</f>
        <v/>
      </c>
      <c r="U50" s="98" t="str">
        <f>IF('Request form specified fields'!$G54="", "", 'Request form specified fields'!$G54)</f>
        <v/>
      </c>
      <c r="V50" s="98" t="str">
        <f>IF('Request form specified fields'!$H54="", "", 'Request form specified fields'!$H54)</f>
        <v/>
      </c>
      <c r="W50" s="98" t="str">
        <f>IF('Request form specified fields'!$I54="", "", 'Request form specified fields'!$I54)</f>
        <v/>
      </c>
      <c r="X50" s="98" t="str">
        <f>IF('Request form specified fields'!$J54="", "", 'Request form specified fields'!$J54)</f>
        <v/>
      </c>
      <c r="Y50" s="98" t="str">
        <f>IF('Request form specified fields'!$K54="", "", 'Request form specified fields'!$K54)</f>
        <v/>
      </c>
      <c r="Z50" s="98" t="str">
        <f>IF('Request form specified fields'!$L54="", "", 'Request form specified fields'!$L54)</f>
        <v/>
      </c>
      <c r="AA50" s="98" t="str">
        <f>IF('Request form specified fields'!$M54="", "", 'Request form specified fields'!$M54)</f>
        <v/>
      </c>
      <c r="AB50" s="98" t="str">
        <f>IF('Request form specified fields'!$N54="", "", 'Request form specified fields'!$N54)</f>
        <v/>
      </c>
      <c r="AC50" s="98" t="str">
        <f>IF('Request form specified fields'!$O54="", "", 'Request form specified fields'!$O54)</f>
        <v/>
      </c>
      <c r="AD50" s="98" t="str">
        <f>IF('Request form specified fields'!$P54="", "", 'Request form specified fields'!$P54)</f>
        <v/>
      </c>
      <c r="AE50" s="98" t="str">
        <f>IF('Request form specified fields'!$Q54="", "", 'Request form specified fields'!$Q54)</f>
        <v/>
      </c>
      <c r="AF50" s="98" t="str">
        <f>IF('Request form specified fields'!$R54="", "", 'Request form specified fields'!$R54)</f>
        <v/>
      </c>
      <c r="AG50" s="98" t="str">
        <f>IF('Request form specified fields'!$S54="", "", 'Request form specified fields'!$S54)</f>
        <v/>
      </c>
      <c r="AH50" s="98" t="str">
        <f>IF('Request form specified fields'!$T54="", "", 'Request form specified fields'!$T54)</f>
        <v/>
      </c>
      <c r="AI50" s="98" t="str">
        <f>IF('Request form specified fields'!$U54="", "", 'Request form specified fields'!$U54)</f>
        <v/>
      </c>
      <c r="AJ50" s="96" t="str">
        <f>IF(E50="","",IFERROR(IF('FA4'!$E$6="",FALSE,TRUE),FALSE))</f>
        <v/>
      </c>
      <c r="AK50" s="96" t="str">
        <f>IF(E50="","",IFERROR(IF('FA4'!$G60="",FALSE,TRUE),FALSE))</f>
        <v/>
      </c>
      <c r="AL50" s="96" t="str">
        <f>IF(E50="","",IFERROR(IF('FA4'!$N60="",FALSE,TRUE),FALSE))</f>
        <v/>
      </c>
      <c r="AM50" s="96" t="str">
        <f t="shared" si="4"/>
        <v/>
      </c>
      <c r="AN50" s="96" t="str">
        <f>IF(E50="","",IFERROR(IF(ISBLANK('FA4'!$J$4),FALSE,TRUE),FALSE))</f>
        <v/>
      </c>
    </row>
    <row r="51" spans="1:40" x14ac:dyDescent="0.2">
      <c r="A51" s="98" t="str">
        <f t="shared" si="5"/>
        <v/>
      </c>
      <c r="B51" s="98" t="str">
        <f t="shared" si="6"/>
        <v/>
      </c>
      <c r="C51" s="98" t="str">
        <f>IF($E51="","",IF('FA4'!$E$6="", "", 'FA4'!$E$6))</f>
        <v/>
      </c>
      <c r="D51" s="98" t="str">
        <f>IF(B51="","",INDEX(MasterList!$H:$H,MATCH(DataSheet!$E51,MasterList!$B:$B,0)))</f>
        <v/>
      </c>
      <c r="E51" s="98" t="str">
        <f>IF('FA4'!$C61="", "", 'FA4'!$C61)</f>
        <v/>
      </c>
      <c r="F51" s="98" t="str">
        <f>IF(B51="","",INDEX(MasterList!$I:$I,MATCH(DataSheet!$E51,MasterList!$B:$B,0)))</f>
        <v/>
      </c>
      <c r="G51" s="98" t="str">
        <f>IF(E51="","",INDEX(MasterList!G:G,MATCH(DataSheet!E51,MasterList!B:B,0)))</f>
        <v/>
      </c>
      <c r="H51" s="98" t="str">
        <f>IF(E51="","",IF('FA4'!$J$6="", "", 'FA4'!$J$6))</f>
        <v/>
      </c>
      <c r="I51" s="98" t="str">
        <f t="shared" si="3"/>
        <v/>
      </c>
      <c r="J51" s="98" t="str">
        <f t="shared" si="7"/>
        <v/>
      </c>
      <c r="K51" s="98" t="str">
        <f>IF('FA4'!$G61="", "", 'FA4'!$G61)</f>
        <v/>
      </c>
      <c r="L51" s="98" t="str">
        <f>IF('FA4'!$N61="", "", 'FA4'!$N61)</f>
        <v/>
      </c>
      <c r="M51" s="98" t="str">
        <f>IF(E51="","",IF('FA4'!$M61="", "", 'FA4'!$M61))</f>
        <v/>
      </c>
      <c r="N51" s="98" t="str">
        <f>IF(E51="","",IF('FA4'!$P61="", "", 'FA4'!$P61))</f>
        <v/>
      </c>
      <c r="O51" s="98" t="str">
        <f>IF('FA4'!$H61="", "", 'FA4'!$H61)</f>
        <v/>
      </c>
      <c r="P51" s="98" t="str">
        <f>IF('FA4'!$I61="", "", 'FA4'!$I61)</f>
        <v/>
      </c>
      <c r="Q51" s="98" t="str">
        <f>IF('FA4'!$J61="", "", 'FA4'!$J61)</f>
        <v/>
      </c>
      <c r="R51" s="98" t="str">
        <f>IF('FA4'!$K61="", "", 'FA4'!$K61)</f>
        <v/>
      </c>
      <c r="S51" s="98" t="str">
        <f>IF('FA4'!$L61="", "", 'FA4'!$L61)</f>
        <v/>
      </c>
      <c r="T51" s="98" t="str">
        <f>IF('Request form specified fields'!$F55="", "", 'Request form specified fields'!$F55)</f>
        <v/>
      </c>
      <c r="U51" s="98" t="str">
        <f>IF('Request form specified fields'!$G55="", "", 'Request form specified fields'!$G55)</f>
        <v/>
      </c>
      <c r="V51" s="98" t="str">
        <f>IF('Request form specified fields'!$H55="", "", 'Request form specified fields'!$H55)</f>
        <v/>
      </c>
      <c r="W51" s="98" t="str">
        <f>IF('Request form specified fields'!$I55="", "", 'Request form specified fields'!$I55)</f>
        <v/>
      </c>
      <c r="X51" s="98" t="str">
        <f>IF('Request form specified fields'!$J55="", "", 'Request form specified fields'!$J55)</f>
        <v/>
      </c>
      <c r="Y51" s="98" t="str">
        <f>IF('Request form specified fields'!$K55="", "", 'Request form specified fields'!$K55)</f>
        <v/>
      </c>
      <c r="Z51" s="98" t="str">
        <f>IF('Request form specified fields'!$L55="", "", 'Request form specified fields'!$L55)</f>
        <v/>
      </c>
      <c r="AA51" s="98" t="str">
        <f>IF('Request form specified fields'!$M55="", "", 'Request form specified fields'!$M55)</f>
        <v/>
      </c>
      <c r="AB51" s="98" t="str">
        <f>IF('Request form specified fields'!$N55="", "", 'Request form specified fields'!$N55)</f>
        <v/>
      </c>
      <c r="AC51" s="98" t="str">
        <f>IF('Request form specified fields'!$O55="", "", 'Request form specified fields'!$O55)</f>
        <v/>
      </c>
      <c r="AD51" s="98" t="str">
        <f>IF('Request form specified fields'!$P55="", "", 'Request form specified fields'!$P55)</f>
        <v/>
      </c>
      <c r="AE51" s="98" t="str">
        <f>IF('Request form specified fields'!$Q55="", "", 'Request form specified fields'!$Q55)</f>
        <v/>
      </c>
      <c r="AF51" s="98" t="str">
        <f>IF('Request form specified fields'!$R55="", "", 'Request form specified fields'!$R55)</f>
        <v/>
      </c>
      <c r="AG51" s="98" t="str">
        <f>IF('Request form specified fields'!$S55="", "", 'Request form specified fields'!$S55)</f>
        <v/>
      </c>
      <c r="AH51" s="98" t="str">
        <f>IF('Request form specified fields'!$T55="", "", 'Request form specified fields'!$T55)</f>
        <v/>
      </c>
      <c r="AI51" s="98" t="str">
        <f>IF('Request form specified fields'!$U55="", "", 'Request form specified fields'!$U55)</f>
        <v/>
      </c>
      <c r="AJ51" s="96" t="str">
        <f>IF(E51="","",IFERROR(IF('FA4'!$E$6="",FALSE,TRUE),FALSE))</f>
        <v/>
      </c>
      <c r="AK51" s="96" t="str">
        <f>IF(E51="","",IFERROR(IF('FA4'!$G61="",FALSE,TRUE),FALSE))</f>
        <v/>
      </c>
      <c r="AL51" s="96" t="str">
        <f>IF(E51="","",IFERROR(IF('FA4'!$N61="",FALSE,TRUE),FALSE))</f>
        <v/>
      </c>
      <c r="AM51" s="96" t="str">
        <f t="shared" si="4"/>
        <v/>
      </c>
      <c r="AN51" s="96" t="str">
        <f>IF(E51="","",IFERROR(IF(ISBLANK('FA4'!$J$4),FALSE,TRUE),FALSE))</f>
        <v/>
      </c>
    </row>
    <row r="52" spans="1:40" x14ac:dyDescent="0.2">
      <c r="A52" s="98" t="str">
        <f t="shared" si="5"/>
        <v/>
      </c>
      <c r="B52" s="98" t="str">
        <f t="shared" si="6"/>
        <v/>
      </c>
      <c r="C52" s="98" t="str">
        <f>IF($E52="","",IF('FA4'!$E$6="", "", 'FA4'!$E$6))</f>
        <v/>
      </c>
      <c r="D52" s="98" t="str">
        <f>IF(B52="","",INDEX(MasterList!$H:$H,MATCH(DataSheet!$E52,MasterList!$B:$B,0)))</f>
        <v/>
      </c>
      <c r="E52" s="98" t="str">
        <f>IF('FA4'!$C62="", "", 'FA4'!$C62)</f>
        <v/>
      </c>
      <c r="F52" s="98" t="str">
        <f>IF(B52="","",INDEX(MasterList!$I:$I,MATCH(DataSheet!$E52,MasterList!$B:$B,0)))</f>
        <v/>
      </c>
      <c r="G52" s="98" t="str">
        <f>IF(E52="","",INDEX(MasterList!G:G,MATCH(DataSheet!E52,MasterList!B:B,0)))</f>
        <v/>
      </c>
      <c r="H52" s="98" t="str">
        <f>IF(E52="","",IF('FA4'!$J$6="", "", 'FA4'!$J$6))</f>
        <v/>
      </c>
      <c r="I52" s="98" t="str">
        <f t="shared" si="3"/>
        <v/>
      </c>
      <c r="J52" s="98" t="str">
        <f t="shared" si="7"/>
        <v/>
      </c>
      <c r="K52" s="98" t="str">
        <f>IF('FA4'!$G62="", "", 'FA4'!$G62)</f>
        <v/>
      </c>
      <c r="L52" s="98" t="str">
        <f>IF('FA4'!$N62="", "", 'FA4'!$N62)</f>
        <v/>
      </c>
      <c r="M52" s="98" t="str">
        <f>IF(E52="","",IF('FA4'!$M62="", "", 'FA4'!$M62))</f>
        <v/>
      </c>
      <c r="N52" s="98" t="str">
        <f>IF(E52="","",IF('FA4'!$P62="", "", 'FA4'!$P62))</f>
        <v/>
      </c>
      <c r="O52" s="98" t="str">
        <f>IF('FA4'!$H62="", "", 'FA4'!$H62)</f>
        <v/>
      </c>
      <c r="P52" s="98" t="str">
        <f>IF('FA4'!$I62="", "", 'FA4'!$I62)</f>
        <v/>
      </c>
      <c r="Q52" s="98" t="str">
        <f>IF('FA4'!$J62="", "", 'FA4'!$J62)</f>
        <v/>
      </c>
      <c r="R52" s="98" t="str">
        <f>IF('FA4'!$K62="", "", 'FA4'!$K62)</f>
        <v/>
      </c>
      <c r="S52" s="98" t="str">
        <f>IF('FA4'!$L62="", "", 'FA4'!$L62)</f>
        <v/>
      </c>
      <c r="T52" s="98" t="str">
        <f>IF('Request form specified fields'!$F56="", "", 'Request form specified fields'!$F56)</f>
        <v/>
      </c>
      <c r="U52" s="98" t="str">
        <f>IF('Request form specified fields'!$G56="", "", 'Request form specified fields'!$G56)</f>
        <v/>
      </c>
      <c r="V52" s="98" t="str">
        <f>IF('Request form specified fields'!$H56="", "", 'Request form specified fields'!$H56)</f>
        <v/>
      </c>
      <c r="W52" s="98" t="str">
        <f>IF('Request form specified fields'!$I56="", "", 'Request form specified fields'!$I56)</f>
        <v/>
      </c>
      <c r="X52" s="98" t="str">
        <f>IF('Request form specified fields'!$J56="", "", 'Request form specified fields'!$J56)</f>
        <v/>
      </c>
      <c r="Y52" s="98" t="str">
        <f>IF('Request form specified fields'!$K56="", "", 'Request form specified fields'!$K56)</f>
        <v/>
      </c>
      <c r="Z52" s="98" t="str">
        <f>IF('Request form specified fields'!$L56="", "", 'Request form specified fields'!$L56)</f>
        <v/>
      </c>
      <c r="AA52" s="98" t="str">
        <f>IF('Request form specified fields'!$M56="", "", 'Request form specified fields'!$M56)</f>
        <v/>
      </c>
      <c r="AB52" s="98" t="str">
        <f>IF('Request form specified fields'!$N56="", "", 'Request form specified fields'!$N56)</f>
        <v/>
      </c>
      <c r="AC52" s="98" t="str">
        <f>IF('Request form specified fields'!$O56="", "", 'Request form specified fields'!$O56)</f>
        <v/>
      </c>
      <c r="AD52" s="98" t="str">
        <f>IF('Request form specified fields'!$P56="", "", 'Request form specified fields'!$P56)</f>
        <v/>
      </c>
      <c r="AE52" s="98" t="str">
        <f>IF('Request form specified fields'!$Q56="", "", 'Request form specified fields'!$Q56)</f>
        <v/>
      </c>
      <c r="AF52" s="98" t="str">
        <f>IF('Request form specified fields'!$R56="", "", 'Request form specified fields'!$R56)</f>
        <v/>
      </c>
      <c r="AG52" s="98" t="str">
        <f>IF('Request form specified fields'!$S56="", "", 'Request form specified fields'!$S56)</f>
        <v/>
      </c>
      <c r="AH52" s="98" t="str">
        <f>IF('Request form specified fields'!$T56="", "", 'Request form specified fields'!$T56)</f>
        <v/>
      </c>
      <c r="AI52" s="98" t="str">
        <f>IF('Request form specified fields'!$U56="", "", 'Request form specified fields'!$U56)</f>
        <v/>
      </c>
      <c r="AJ52" s="96" t="str">
        <f>IF(E52="","",IFERROR(IF('FA4'!$E$6="",FALSE,TRUE),FALSE))</f>
        <v/>
      </c>
      <c r="AK52" s="96" t="str">
        <f>IF(E52="","",IFERROR(IF('FA4'!$G62="",FALSE,TRUE),FALSE))</f>
        <v/>
      </c>
      <c r="AL52" s="96" t="str">
        <f>IF(E52="","",IFERROR(IF('FA4'!$N62="",FALSE,TRUE),FALSE))</f>
        <v/>
      </c>
      <c r="AM52" s="96" t="str">
        <f t="shared" si="4"/>
        <v/>
      </c>
      <c r="AN52" s="96" t="str">
        <f>IF(E52="","",IFERROR(IF(ISBLANK('FA4'!$J$4),FALSE,TRUE),FALSE))</f>
        <v/>
      </c>
    </row>
    <row r="53" spans="1:40" x14ac:dyDescent="0.2">
      <c r="A53" s="98" t="str">
        <f t="shared" si="5"/>
        <v/>
      </c>
      <c r="B53" s="98" t="str">
        <f t="shared" si="6"/>
        <v/>
      </c>
      <c r="C53" s="98" t="str">
        <f>IF($E53="","",IF('FA4'!$E$6="", "", 'FA4'!$E$6))</f>
        <v/>
      </c>
      <c r="D53" s="98" t="str">
        <f>IF(B53="","",INDEX(MasterList!$H:$H,MATCH(DataSheet!$E53,MasterList!$B:$B,0)))</f>
        <v/>
      </c>
      <c r="E53" s="98" t="str">
        <f>IF('FA4'!$C63="", "", 'FA4'!$C63)</f>
        <v/>
      </c>
      <c r="F53" s="98" t="str">
        <f>IF(B53="","",INDEX(MasterList!$I:$I,MATCH(DataSheet!$E53,MasterList!$B:$B,0)))</f>
        <v/>
      </c>
      <c r="G53" s="98" t="str">
        <f>IF(E53="","",INDEX(MasterList!G:G,MATCH(DataSheet!E53,MasterList!B:B,0)))</f>
        <v/>
      </c>
      <c r="H53" s="98" t="str">
        <f>IF(E53="","",IF('FA4'!$J$6="", "", 'FA4'!$J$6))</f>
        <v/>
      </c>
      <c r="I53" s="98" t="str">
        <f t="shared" si="3"/>
        <v/>
      </c>
      <c r="J53" s="98" t="str">
        <f t="shared" si="7"/>
        <v/>
      </c>
      <c r="K53" s="98" t="str">
        <f>IF('FA4'!$G63="", "", 'FA4'!$G63)</f>
        <v/>
      </c>
      <c r="L53" s="98" t="str">
        <f>IF('FA4'!$N63="", "", 'FA4'!$N63)</f>
        <v/>
      </c>
      <c r="M53" s="98" t="str">
        <f>IF(E53="","",IF('FA4'!$M63="", "", 'FA4'!$M63))</f>
        <v/>
      </c>
      <c r="N53" s="98" t="str">
        <f>IF(E53="","",IF('FA4'!$P63="", "", 'FA4'!$P63))</f>
        <v/>
      </c>
      <c r="O53" s="98" t="str">
        <f>IF('FA4'!$H63="", "", 'FA4'!$H63)</f>
        <v/>
      </c>
      <c r="P53" s="98" t="str">
        <f>IF('FA4'!$I63="", "", 'FA4'!$I63)</f>
        <v/>
      </c>
      <c r="Q53" s="98" t="str">
        <f>IF('FA4'!$J63="", "", 'FA4'!$J63)</f>
        <v/>
      </c>
      <c r="R53" s="98" t="str">
        <f>IF('FA4'!$K63="", "", 'FA4'!$K63)</f>
        <v/>
      </c>
      <c r="S53" s="98" t="str">
        <f>IF('FA4'!$L63="", "", 'FA4'!$L63)</f>
        <v/>
      </c>
      <c r="T53" s="98" t="str">
        <f>IF('Request form specified fields'!$F57="", "", 'Request form specified fields'!$F57)</f>
        <v/>
      </c>
      <c r="U53" s="98" t="str">
        <f>IF('Request form specified fields'!$G57="", "", 'Request form specified fields'!$G57)</f>
        <v/>
      </c>
      <c r="V53" s="98" t="str">
        <f>IF('Request form specified fields'!$H57="", "", 'Request form specified fields'!$H57)</f>
        <v/>
      </c>
      <c r="W53" s="98" t="str">
        <f>IF('Request form specified fields'!$I57="", "", 'Request form specified fields'!$I57)</f>
        <v/>
      </c>
      <c r="X53" s="98" t="str">
        <f>IF('Request form specified fields'!$J57="", "", 'Request form specified fields'!$J57)</f>
        <v/>
      </c>
      <c r="Y53" s="98" t="str">
        <f>IF('Request form specified fields'!$K57="", "", 'Request form specified fields'!$K57)</f>
        <v/>
      </c>
      <c r="Z53" s="98" t="str">
        <f>IF('Request form specified fields'!$L57="", "", 'Request form specified fields'!$L57)</f>
        <v/>
      </c>
      <c r="AA53" s="98" t="str">
        <f>IF('Request form specified fields'!$M57="", "", 'Request form specified fields'!$M57)</f>
        <v/>
      </c>
      <c r="AB53" s="98" t="str">
        <f>IF('Request form specified fields'!$N57="", "", 'Request form specified fields'!$N57)</f>
        <v/>
      </c>
      <c r="AC53" s="98" t="str">
        <f>IF('Request form specified fields'!$O57="", "", 'Request form specified fields'!$O57)</f>
        <v/>
      </c>
      <c r="AD53" s="98" t="str">
        <f>IF('Request form specified fields'!$P57="", "", 'Request form specified fields'!$P57)</f>
        <v/>
      </c>
      <c r="AE53" s="98" t="str">
        <f>IF('Request form specified fields'!$Q57="", "", 'Request form specified fields'!$Q57)</f>
        <v/>
      </c>
      <c r="AF53" s="98" t="str">
        <f>IF('Request form specified fields'!$R57="", "", 'Request form specified fields'!$R57)</f>
        <v/>
      </c>
      <c r="AG53" s="98" t="str">
        <f>IF('Request form specified fields'!$S57="", "", 'Request form specified fields'!$S57)</f>
        <v/>
      </c>
      <c r="AH53" s="98" t="str">
        <f>IF('Request form specified fields'!$T57="", "", 'Request form specified fields'!$T57)</f>
        <v/>
      </c>
      <c r="AI53" s="98" t="str">
        <f>IF('Request form specified fields'!$U57="", "", 'Request form specified fields'!$U57)</f>
        <v/>
      </c>
      <c r="AJ53" s="96" t="str">
        <f>IF(E53="","",IFERROR(IF('FA4'!$E$6="",FALSE,TRUE),FALSE))</f>
        <v/>
      </c>
      <c r="AK53" s="96" t="str">
        <f>IF(E53="","",IFERROR(IF('FA4'!$G63="",FALSE,TRUE),FALSE))</f>
        <v/>
      </c>
      <c r="AL53" s="96" t="str">
        <f>IF(E53="","",IFERROR(IF('FA4'!$N63="",FALSE,TRUE),FALSE))</f>
        <v/>
      </c>
      <c r="AM53" s="96" t="str">
        <f t="shared" si="4"/>
        <v/>
      </c>
      <c r="AN53" s="96" t="str">
        <f>IF(E53="","",IFERROR(IF(ISBLANK('FA4'!$J$4),FALSE,TRUE),FALSE))</f>
        <v/>
      </c>
    </row>
    <row r="54" spans="1:40" x14ac:dyDescent="0.2">
      <c r="A54" s="98" t="str">
        <f t="shared" si="5"/>
        <v/>
      </c>
      <c r="B54" s="98" t="str">
        <f t="shared" si="6"/>
        <v/>
      </c>
      <c r="C54" s="98" t="str">
        <f>IF($E54="","",IF('FA4'!$E$6="", "", 'FA4'!$E$6))</f>
        <v/>
      </c>
      <c r="D54" s="98" t="str">
        <f>IF(B54="","",INDEX(MasterList!$H:$H,MATCH(DataSheet!$E54,MasterList!$B:$B,0)))</f>
        <v/>
      </c>
      <c r="E54" s="98" t="str">
        <f>IF('FA4'!$C64="", "", 'FA4'!$C64)</f>
        <v/>
      </c>
      <c r="F54" s="98" t="str">
        <f>IF(B54="","",INDEX(MasterList!$I:$I,MATCH(DataSheet!$E54,MasterList!$B:$B,0)))</f>
        <v/>
      </c>
      <c r="G54" s="98" t="str">
        <f>IF(E54="","",INDEX(MasterList!G:G,MATCH(DataSheet!E54,MasterList!B:B,0)))</f>
        <v/>
      </c>
      <c r="H54" s="98" t="str">
        <f>IF(E54="","",IF('FA4'!$J$6="", "", 'FA4'!$J$6))</f>
        <v/>
      </c>
      <c r="I54" s="98" t="str">
        <f t="shared" si="3"/>
        <v/>
      </c>
      <c r="J54" s="98" t="str">
        <f t="shared" si="7"/>
        <v/>
      </c>
      <c r="K54" s="98" t="str">
        <f>IF('FA4'!$G64="", "", 'FA4'!$G64)</f>
        <v/>
      </c>
      <c r="L54" s="98" t="str">
        <f>IF('FA4'!$N64="", "", 'FA4'!$N64)</f>
        <v/>
      </c>
      <c r="M54" s="98" t="str">
        <f>IF(E54="","",IF('FA4'!$M64="", "", 'FA4'!$M64))</f>
        <v/>
      </c>
      <c r="N54" s="98" t="str">
        <f>IF(E54="","",IF('FA4'!$P64="", "", 'FA4'!$P64))</f>
        <v/>
      </c>
      <c r="O54" s="98" t="str">
        <f>IF('FA4'!$H64="", "", 'FA4'!$H64)</f>
        <v/>
      </c>
      <c r="P54" s="98" t="str">
        <f>IF('FA4'!$I64="", "", 'FA4'!$I64)</f>
        <v/>
      </c>
      <c r="Q54" s="98" t="str">
        <f>IF('FA4'!$J64="", "", 'FA4'!$J64)</f>
        <v/>
      </c>
      <c r="R54" s="98" t="str">
        <f>IF('FA4'!$K64="", "", 'FA4'!$K64)</f>
        <v/>
      </c>
      <c r="S54" s="98" t="str">
        <f>IF('FA4'!$L64="", "", 'FA4'!$L64)</f>
        <v/>
      </c>
      <c r="T54" s="98" t="str">
        <f>IF('Request form specified fields'!$F58="", "", 'Request form specified fields'!$F58)</f>
        <v/>
      </c>
      <c r="U54" s="98" t="str">
        <f>IF('Request form specified fields'!$G58="", "", 'Request form specified fields'!$G58)</f>
        <v/>
      </c>
      <c r="V54" s="98" t="str">
        <f>IF('Request form specified fields'!$H58="", "", 'Request form specified fields'!$H58)</f>
        <v/>
      </c>
      <c r="W54" s="98" t="str">
        <f>IF('Request form specified fields'!$I58="", "", 'Request form specified fields'!$I58)</f>
        <v/>
      </c>
      <c r="X54" s="98" t="str">
        <f>IF('Request form specified fields'!$J58="", "", 'Request form specified fields'!$J58)</f>
        <v/>
      </c>
      <c r="Y54" s="98" t="str">
        <f>IF('Request form specified fields'!$K58="", "", 'Request form specified fields'!$K58)</f>
        <v/>
      </c>
      <c r="Z54" s="98" t="str">
        <f>IF('Request form specified fields'!$L58="", "", 'Request form specified fields'!$L58)</f>
        <v/>
      </c>
      <c r="AA54" s="98" t="str">
        <f>IF('Request form specified fields'!$M58="", "", 'Request form specified fields'!$M58)</f>
        <v/>
      </c>
      <c r="AB54" s="98" t="str">
        <f>IF('Request form specified fields'!$N58="", "", 'Request form specified fields'!$N58)</f>
        <v/>
      </c>
      <c r="AC54" s="98" t="str">
        <f>IF('Request form specified fields'!$O58="", "", 'Request form specified fields'!$O58)</f>
        <v/>
      </c>
      <c r="AD54" s="98" t="str">
        <f>IF('Request form specified fields'!$P58="", "", 'Request form specified fields'!$P58)</f>
        <v/>
      </c>
      <c r="AE54" s="98" t="str">
        <f>IF('Request form specified fields'!$Q58="", "", 'Request form specified fields'!$Q58)</f>
        <v/>
      </c>
      <c r="AF54" s="98" t="str">
        <f>IF('Request form specified fields'!$R58="", "", 'Request form specified fields'!$R58)</f>
        <v/>
      </c>
      <c r="AG54" s="98" t="str">
        <f>IF('Request form specified fields'!$S58="", "", 'Request form specified fields'!$S58)</f>
        <v/>
      </c>
      <c r="AH54" s="98" t="str">
        <f>IF('Request form specified fields'!$T58="", "", 'Request form specified fields'!$T58)</f>
        <v/>
      </c>
      <c r="AI54" s="98" t="str">
        <f>IF('Request form specified fields'!$U58="", "", 'Request form specified fields'!$U58)</f>
        <v/>
      </c>
      <c r="AJ54" s="96" t="str">
        <f>IF(E54="","",IFERROR(IF('FA4'!$E$6="",FALSE,TRUE),FALSE))</f>
        <v/>
      </c>
      <c r="AK54" s="96" t="str">
        <f>IF(E54="","",IFERROR(IF('FA4'!$G64="",FALSE,TRUE),FALSE))</f>
        <v/>
      </c>
      <c r="AL54" s="96" t="str">
        <f>IF(E54="","",IFERROR(IF('FA4'!$N64="",FALSE,TRUE),FALSE))</f>
        <v/>
      </c>
      <c r="AM54" s="96" t="str">
        <f t="shared" si="4"/>
        <v/>
      </c>
      <c r="AN54" s="96" t="str">
        <f>IF(E54="","",IFERROR(IF(ISBLANK('FA4'!$J$4),FALSE,TRUE),FALSE))</f>
        <v/>
      </c>
    </row>
    <row r="55" spans="1:40" x14ac:dyDescent="0.2">
      <c r="A55" s="98" t="str">
        <f t="shared" si="5"/>
        <v/>
      </c>
      <c r="B55" s="98" t="str">
        <f t="shared" si="6"/>
        <v/>
      </c>
      <c r="C55" s="98" t="str">
        <f>IF($E55="","",IF('FA4'!$E$6="", "", 'FA4'!$E$6))</f>
        <v/>
      </c>
      <c r="D55" s="98" t="str">
        <f>IF(B55="","",INDEX(MasterList!$H:$H,MATCH(DataSheet!$E55,MasterList!$B:$B,0)))</f>
        <v/>
      </c>
      <c r="E55" s="98" t="str">
        <f>IF('FA4'!$C65="", "", 'FA4'!$C65)</f>
        <v/>
      </c>
      <c r="F55" s="98" t="str">
        <f>IF(B55="","",INDEX(MasterList!$I:$I,MATCH(DataSheet!$E55,MasterList!$B:$B,0)))</f>
        <v/>
      </c>
      <c r="G55" s="98" t="str">
        <f>IF(E55="","",INDEX(MasterList!G:G,MATCH(DataSheet!E55,MasterList!B:B,0)))</f>
        <v/>
      </c>
      <c r="H55" s="98" t="str">
        <f>IF(E55="","",IF('FA4'!$J$6="", "", 'FA4'!$J$6))</f>
        <v/>
      </c>
      <c r="I55" s="98" t="str">
        <f t="shared" si="3"/>
        <v/>
      </c>
      <c r="J55" s="98" t="str">
        <f t="shared" si="7"/>
        <v/>
      </c>
      <c r="K55" s="98" t="str">
        <f>IF('FA4'!$G65="", "", 'FA4'!$G65)</f>
        <v/>
      </c>
      <c r="L55" s="98" t="str">
        <f>IF('FA4'!$N65="", "", 'FA4'!$N65)</f>
        <v/>
      </c>
      <c r="M55" s="98" t="str">
        <f>IF(E55="","",IF('FA4'!$M65="", "", 'FA4'!$M65))</f>
        <v/>
      </c>
      <c r="N55" s="98" t="str">
        <f>IF(E55="","",IF('FA4'!$P65="", "", 'FA4'!$P65))</f>
        <v/>
      </c>
      <c r="O55" s="98" t="str">
        <f>IF('FA4'!$H65="", "", 'FA4'!$H65)</f>
        <v/>
      </c>
      <c r="P55" s="98" t="str">
        <f>IF('FA4'!$I65="", "", 'FA4'!$I65)</f>
        <v/>
      </c>
      <c r="Q55" s="98" t="str">
        <f>IF('FA4'!$J65="", "", 'FA4'!$J65)</f>
        <v/>
      </c>
      <c r="R55" s="98" t="str">
        <f>IF('FA4'!$K65="", "", 'FA4'!$K65)</f>
        <v/>
      </c>
      <c r="S55" s="98" t="str">
        <f>IF('FA4'!$L65="", "", 'FA4'!$L65)</f>
        <v/>
      </c>
      <c r="T55" s="98" t="str">
        <f>IF('Request form specified fields'!$F59="", "", 'Request form specified fields'!$F59)</f>
        <v/>
      </c>
      <c r="U55" s="98" t="str">
        <f>IF('Request form specified fields'!$G59="", "", 'Request form specified fields'!$G59)</f>
        <v/>
      </c>
      <c r="V55" s="98" t="str">
        <f>IF('Request form specified fields'!$H59="", "", 'Request form specified fields'!$H59)</f>
        <v/>
      </c>
      <c r="W55" s="98" t="str">
        <f>IF('Request form specified fields'!$I59="", "", 'Request form specified fields'!$I59)</f>
        <v/>
      </c>
      <c r="X55" s="98" t="str">
        <f>IF('Request form specified fields'!$J59="", "", 'Request form specified fields'!$J59)</f>
        <v/>
      </c>
      <c r="Y55" s="98" t="str">
        <f>IF('Request form specified fields'!$K59="", "", 'Request form specified fields'!$K59)</f>
        <v/>
      </c>
      <c r="Z55" s="98" t="str">
        <f>IF('Request form specified fields'!$L59="", "", 'Request form specified fields'!$L59)</f>
        <v/>
      </c>
      <c r="AA55" s="98" t="str">
        <f>IF('Request form specified fields'!$M59="", "", 'Request form specified fields'!$M59)</f>
        <v/>
      </c>
      <c r="AB55" s="98" t="str">
        <f>IF('Request form specified fields'!$N59="", "", 'Request form specified fields'!$N59)</f>
        <v/>
      </c>
      <c r="AC55" s="98" t="str">
        <f>IF('Request form specified fields'!$O59="", "", 'Request form specified fields'!$O59)</f>
        <v/>
      </c>
      <c r="AD55" s="98" t="str">
        <f>IF('Request form specified fields'!$P59="", "", 'Request form specified fields'!$P59)</f>
        <v/>
      </c>
      <c r="AE55" s="98" t="str">
        <f>IF('Request form specified fields'!$Q59="", "", 'Request form specified fields'!$Q59)</f>
        <v/>
      </c>
      <c r="AF55" s="98" t="str">
        <f>IF('Request form specified fields'!$R59="", "", 'Request form specified fields'!$R59)</f>
        <v/>
      </c>
      <c r="AG55" s="98" t="str">
        <f>IF('Request form specified fields'!$S59="", "", 'Request form specified fields'!$S59)</f>
        <v/>
      </c>
      <c r="AH55" s="98" t="str">
        <f>IF('Request form specified fields'!$T59="", "", 'Request form specified fields'!$T59)</f>
        <v/>
      </c>
      <c r="AI55" s="98" t="str">
        <f>IF('Request form specified fields'!$U59="", "", 'Request form specified fields'!$U59)</f>
        <v/>
      </c>
      <c r="AJ55" s="96" t="str">
        <f>IF(E55="","",IFERROR(IF('FA4'!$E$6="",FALSE,TRUE),FALSE))</f>
        <v/>
      </c>
      <c r="AK55" s="96" t="str">
        <f>IF(E55="","",IFERROR(IF('FA4'!$G65="",FALSE,TRUE),FALSE))</f>
        <v/>
      </c>
      <c r="AL55" s="96" t="str">
        <f>IF(E55="","",IFERROR(IF('FA4'!$N65="",FALSE,TRUE),FALSE))</f>
        <v/>
      </c>
      <c r="AM55" s="96" t="str">
        <f t="shared" si="4"/>
        <v/>
      </c>
      <c r="AN55" s="96" t="str">
        <f>IF(E55="","",IFERROR(IF(ISBLANK('FA4'!$J$4),FALSE,TRUE),FALSE))</f>
        <v/>
      </c>
    </row>
    <row r="56" spans="1:40" x14ac:dyDescent="0.2">
      <c r="A56" s="98" t="str">
        <f t="shared" si="5"/>
        <v/>
      </c>
      <c r="B56" s="98" t="str">
        <f t="shared" si="6"/>
        <v/>
      </c>
      <c r="C56" s="98" t="str">
        <f>IF($E56="","",IF('FA4'!$E$6="", "", 'FA4'!$E$6))</f>
        <v/>
      </c>
      <c r="D56" s="98" t="str">
        <f>IF(B56="","",INDEX(MasterList!$H:$H,MATCH(DataSheet!$E56,MasterList!$B:$B,0)))</f>
        <v/>
      </c>
      <c r="E56" s="98" t="str">
        <f>IF('FA4'!$C66="", "", 'FA4'!$C66)</f>
        <v/>
      </c>
      <c r="F56" s="98" t="str">
        <f>IF(B56="","",INDEX(MasterList!$I:$I,MATCH(DataSheet!$E56,MasterList!$B:$B,0)))</f>
        <v/>
      </c>
      <c r="G56" s="98" t="str">
        <f>IF(E56="","",INDEX(MasterList!G:G,MATCH(DataSheet!E56,MasterList!B:B,0)))</f>
        <v/>
      </c>
      <c r="H56" s="98" t="str">
        <f>IF(E56="","",IF('FA4'!$J$6="", "", 'FA4'!$J$6))</f>
        <v/>
      </c>
      <c r="I56" s="98" t="str">
        <f t="shared" si="3"/>
        <v/>
      </c>
      <c r="J56" s="98" t="str">
        <f t="shared" si="7"/>
        <v/>
      </c>
      <c r="K56" s="98" t="str">
        <f>IF('FA4'!$G66="", "", 'FA4'!$G66)</f>
        <v/>
      </c>
      <c r="L56" s="98" t="str">
        <f>IF('FA4'!$N66="", "", 'FA4'!$N66)</f>
        <v/>
      </c>
      <c r="M56" s="98" t="str">
        <f>IF(E56="","",IF('FA4'!$M66="", "", 'FA4'!$M66))</f>
        <v/>
      </c>
      <c r="N56" s="98" t="str">
        <f>IF(E56="","",IF('FA4'!$P66="", "", 'FA4'!$P66))</f>
        <v/>
      </c>
      <c r="O56" s="98" t="str">
        <f>IF('FA4'!$H66="", "", 'FA4'!$H66)</f>
        <v/>
      </c>
      <c r="P56" s="98" t="str">
        <f>IF('FA4'!$I66="", "", 'FA4'!$I66)</f>
        <v/>
      </c>
      <c r="Q56" s="98" t="str">
        <f>IF('FA4'!$J66="", "", 'FA4'!$J66)</f>
        <v/>
      </c>
      <c r="R56" s="98" t="str">
        <f>IF('FA4'!$K66="", "", 'FA4'!$K66)</f>
        <v/>
      </c>
      <c r="S56" s="98" t="str">
        <f>IF('FA4'!$L66="", "", 'FA4'!$L66)</f>
        <v/>
      </c>
      <c r="T56" s="98" t="str">
        <f>IF('Request form specified fields'!$F60="", "", 'Request form specified fields'!$F60)</f>
        <v/>
      </c>
      <c r="U56" s="98" t="str">
        <f>IF('Request form specified fields'!$G60="", "", 'Request form specified fields'!$G60)</f>
        <v/>
      </c>
      <c r="V56" s="98" t="str">
        <f>IF('Request form specified fields'!$H60="", "", 'Request form specified fields'!$H60)</f>
        <v/>
      </c>
      <c r="W56" s="98" t="str">
        <f>IF('Request form specified fields'!$I60="", "", 'Request form specified fields'!$I60)</f>
        <v/>
      </c>
      <c r="X56" s="98" t="str">
        <f>IF('Request form specified fields'!$J60="", "", 'Request form specified fields'!$J60)</f>
        <v/>
      </c>
      <c r="Y56" s="98" t="str">
        <f>IF('Request form specified fields'!$K60="", "", 'Request form specified fields'!$K60)</f>
        <v/>
      </c>
      <c r="Z56" s="98" t="str">
        <f>IF('Request form specified fields'!$L60="", "", 'Request form specified fields'!$L60)</f>
        <v/>
      </c>
      <c r="AA56" s="98" t="str">
        <f>IF('Request form specified fields'!$M60="", "", 'Request form specified fields'!$M60)</f>
        <v/>
      </c>
      <c r="AB56" s="98" t="str">
        <f>IF('Request form specified fields'!$N60="", "", 'Request form specified fields'!$N60)</f>
        <v/>
      </c>
      <c r="AC56" s="98" t="str">
        <f>IF('Request form specified fields'!$O60="", "", 'Request form specified fields'!$O60)</f>
        <v/>
      </c>
      <c r="AD56" s="98" t="str">
        <f>IF('Request form specified fields'!$P60="", "", 'Request form specified fields'!$P60)</f>
        <v/>
      </c>
      <c r="AE56" s="98" t="str">
        <f>IF('Request form specified fields'!$Q60="", "", 'Request form specified fields'!$Q60)</f>
        <v/>
      </c>
      <c r="AF56" s="98" t="str">
        <f>IF('Request form specified fields'!$R60="", "", 'Request form specified fields'!$R60)</f>
        <v/>
      </c>
      <c r="AG56" s="98" t="str">
        <f>IF('Request form specified fields'!$S60="", "", 'Request form specified fields'!$S60)</f>
        <v/>
      </c>
      <c r="AH56" s="98" t="str">
        <f>IF('Request form specified fields'!$T60="", "", 'Request form specified fields'!$T60)</f>
        <v/>
      </c>
      <c r="AI56" s="98" t="str">
        <f>IF('Request form specified fields'!$U60="", "", 'Request form specified fields'!$U60)</f>
        <v/>
      </c>
      <c r="AJ56" s="96" t="str">
        <f>IF(E56="","",IFERROR(IF('FA4'!$E$6="",FALSE,TRUE),FALSE))</f>
        <v/>
      </c>
      <c r="AK56" s="96" t="str">
        <f>IF(E56="","",IFERROR(IF('FA4'!$G66="",FALSE,TRUE),FALSE))</f>
        <v/>
      </c>
      <c r="AL56" s="96" t="str">
        <f>IF(E56="","",IFERROR(IF('FA4'!$N66="",FALSE,TRUE),FALSE))</f>
        <v/>
      </c>
      <c r="AM56" s="96" t="str">
        <f t="shared" si="4"/>
        <v/>
      </c>
      <c r="AN56" s="96" t="str">
        <f>IF(E56="","",IFERROR(IF(ISBLANK('FA4'!$J$4),FALSE,TRUE),FALSE))</f>
        <v/>
      </c>
    </row>
    <row r="57" spans="1:40" x14ac:dyDescent="0.2">
      <c r="A57" s="98" t="str">
        <f t="shared" si="5"/>
        <v/>
      </c>
      <c r="B57" s="98" t="str">
        <f t="shared" si="6"/>
        <v/>
      </c>
      <c r="C57" s="98" t="str">
        <f>IF($E57="","",IF('FA4'!$E$6="", "", 'FA4'!$E$6))</f>
        <v/>
      </c>
      <c r="D57" s="98" t="str">
        <f>IF(B57="","",INDEX(MasterList!$H:$H,MATCH(DataSheet!$E57,MasterList!$B:$B,0)))</f>
        <v/>
      </c>
      <c r="E57" s="98" t="str">
        <f>IF('FA4'!$C67="", "", 'FA4'!$C67)</f>
        <v/>
      </c>
      <c r="F57" s="98" t="str">
        <f>IF(B57="","",INDEX(MasterList!$I:$I,MATCH(DataSheet!$E57,MasterList!$B:$B,0)))</f>
        <v/>
      </c>
      <c r="G57" s="98" t="str">
        <f>IF(E57="","",INDEX(MasterList!G:G,MATCH(DataSheet!E57,MasterList!B:B,0)))</f>
        <v/>
      </c>
      <c r="H57" s="98" t="str">
        <f>IF(E57="","",IF('FA4'!$J$6="", "", 'FA4'!$J$6))</f>
        <v/>
      </c>
      <c r="I57" s="98" t="str">
        <f t="shared" si="3"/>
        <v/>
      </c>
      <c r="J57" s="98" t="str">
        <f t="shared" si="7"/>
        <v/>
      </c>
      <c r="K57" s="98" t="str">
        <f>IF('FA4'!$G67="", "", 'FA4'!$G67)</f>
        <v/>
      </c>
      <c r="L57" s="98" t="str">
        <f>IF('FA4'!$N67="", "", 'FA4'!$N67)</f>
        <v/>
      </c>
      <c r="M57" s="98" t="str">
        <f>IF(E57="","",IF('FA4'!$M67="", "", 'FA4'!$M67))</f>
        <v/>
      </c>
      <c r="N57" s="98" t="str">
        <f>IF(E57="","",IF('FA4'!$P67="", "", 'FA4'!$P67))</f>
        <v/>
      </c>
      <c r="O57" s="98" t="str">
        <f>IF('FA4'!$H67="", "", 'FA4'!$H67)</f>
        <v/>
      </c>
      <c r="P57" s="98" t="str">
        <f>IF('FA4'!$I67="", "", 'FA4'!$I67)</f>
        <v/>
      </c>
      <c r="Q57" s="98" t="str">
        <f>IF('FA4'!$J67="", "", 'FA4'!$J67)</f>
        <v/>
      </c>
      <c r="R57" s="98" t="str">
        <f>IF('FA4'!$K67="", "", 'FA4'!$K67)</f>
        <v/>
      </c>
      <c r="S57" s="98" t="str">
        <f>IF('FA4'!$L67="", "", 'FA4'!$L67)</f>
        <v/>
      </c>
      <c r="T57" s="98" t="str">
        <f>IF('Request form specified fields'!$F61="", "", 'Request form specified fields'!$F61)</f>
        <v/>
      </c>
      <c r="U57" s="98" t="str">
        <f>IF('Request form specified fields'!$G61="", "", 'Request form specified fields'!$G61)</f>
        <v/>
      </c>
      <c r="V57" s="98" t="str">
        <f>IF('Request form specified fields'!$H61="", "", 'Request form specified fields'!$H61)</f>
        <v/>
      </c>
      <c r="W57" s="98" t="str">
        <f>IF('Request form specified fields'!$I61="", "", 'Request form specified fields'!$I61)</f>
        <v/>
      </c>
      <c r="X57" s="98" t="str">
        <f>IF('Request form specified fields'!$J61="", "", 'Request form specified fields'!$J61)</f>
        <v/>
      </c>
      <c r="Y57" s="98" t="str">
        <f>IF('Request form specified fields'!$K61="", "", 'Request form specified fields'!$K61)</f>
        <v/>
      </c>
      <c r="Z57" s="98" t="str">
        <f>IF('Request form specified fields'!$L61="", "", 'Request form specified fields'!$L61)</f>
        <v/>
      </c>
      <c r="AA57" s="98" t="str">
        <f>IF('Request form specified fields'!$M61="", "", 'Request form specified fields'!$M61)</f>
        <v/>
      </c>
      <c r="AB57" s="98" t="str">
        <f>IF('Request form specified fields'!$N61="", "", 'Request form specified fields'!$N61)</f>
        <v/>
      </c>
      <c r="AC57" s="98" t="str">
        <f>IF('Request form specified fields'!$O61="", "", 'Request form specified fields'!$O61)</f>
        <v/>
      </c>
      <c r="AD57" s="98" t="str">
        <f>IF('Request form specified fields'!$P61="", "", 'Request form specified fields'!$P61)</f>
        <v/>
      </c>
      <c r="AE57" s="98" t="str">
        <f>IF('Request form specified fields'!$Q61="", "", 'Request form specified fields'!$Q61)</f>
        <v/>
      </c>
      <c r="AF57" s="98" t="str">
        <f>IF('Request form specified fields'!$R61="", "", 'Request form specified fields'!$R61)</f>
        <v/>
      </c>
      <c r="AG57" s="98" t="str">
        <f>IF('Request form specified fields'!$S61="", "", 'Request form specified fields'!$S61)</f>
        <v/>
      </c>
      <c r="AH57" s="98" t="str">
        <f>IF('Request form specified fields'!$T61="", "", 'Request form specified fields'!$T61)</f>
        <v/>
      </c>
      <c r="AI57" s="98" t="str">
        <f>IF('Request form specified fields'!$U61="", "", 'Request form specified fields'!$U61)</f>
        <v/>
      </c>
      <c r="AJ57" s="96" t="str">
        <f>IF(E57="","",IFERROR(IF('FA4'!$E$6="",FALSE,TRUE),FALSE))</f>
        <v/>
      </c>
      <c r="AK57" s="96" t="str">
        <f>IF(E57="","",IFERROR(IF('FA4'!$G67="",FALSE,TRUE),FALSE))</f>
        <v/>
      </c>
      <c r="AL57" s="96" t="str">
        <f>IF(E57="","",IFERROR(IF('FA4'!$N67="",FALSE,TRUE),FALSE))</f>
        <v/>
      </c>
      <c r="AM57" s="96" t="str">
        <f t="shared" si="4"/>
        <v/>
      </c>
      <c r="AN57" s="96" t="str">
        <f>IF(E57="","",IFERROR(IF(ISBLANK('FA4'!$J$4),FALSE,TRUE),FALSE))</f>
        <v/>
      </c>
    </row>
    <row r="58" spans="1:40" x14ac:dyDescent="0.2">
      <c r="A58" s="98" t="str">
        <f t="shared" si="5"/>
        <v/>
      </c>
      <c r="B58" s="98" t="str">
        <f t="shared" si="6"/>
        <v/>
      </c>
      <c r="C58" s="98" t="str">
        <f>IF($E58="","",IF('FA4'!$E$6="", "", 'FA4'!$E$6))</f>
        <v/>
      </c>
      <c r="D58" s="98" t="str">
        <f>IF(B58="","",INDEX(MasterList!$H:$H,MATCH(DataSheet!$E58,MasterList!$B:$B,0)))</f>
        <v/>
      </c>
      <c r="E58" s="98" t="str">
        <f>IF('FA4'!$C68="", "", 'FA4'!$C68)</f>
        <v/>
      </c>
      <c r="F58" s="98" t="str">
        <f>IF(B58="","",INDEX(MasterList!$I:$I,MATCH(DataSheet!$E58,MasterList!$B:$B,0)))</f>
        <v/>
      </c>
      <c r="G58" s="98" t="str">
        <f>IF(E58="","",INDEX(MasterList!G:G,MATCH(DataSheet!E58,MasterList!B:B,0)))</f>
        <v/>
      </c>
      <c r="H58" s="98" t="str">
        <f>IF(E58="","",IF('FA4'!$J$6="", "", 'FA4'!$J$6))</f>
        <v/>
      </c>
      <c r="I58" s="98" t="str">
        <f t="shared" si="3"/>
        <v/>
      </c>
      <c r="J58" s="98" t="str">
        <f t="shared" si="7"/>
        <v/>
      </c>
      <c r="K58" s="98" t="str">
        <f>IF('FA4'!$G68="", "", 'FA4'!$G68)</f>
        <v/>
      </c>
      <c r="L58" s="98" t="str">
        <f>IF('FA4'!$N68="", "", 'FA4'!$N68)</f>
        <v/>
      </c>
      <c r="M58" s="98" t="str">
        <f>IF(E58="","",IF('FA4'!$M68="", "", 'FA4'!$M68))</f>
        <v/>
      </c>
      <c r="N58" s="98" t="str">
        <f>IF(E58="","",IF('FA4'!$P68="", "", 'FA4'!$P68))</f>
        <v/>
      </c>
      <c r="O58" s="98" t="str">
        <f>IF('FA4'!$H68="", "", 'FA4'!$H68)</f>
        <v/>
      </c>
      <c r="P58" s="98" t="str">
        <f>IF('FA4'!$I68="", "", 'FA4'!$I68)</f>
        <v/>
      </c>
      <c r="Q58" s="98" t="str">
        <f>IF('FA4'!$J68="", "", 'FA4'!$J68)</f>
        <v/>
      </c>
      <c r="R58" s="98" t="str">
        <f>IF('FA4'!$K68="", "", 'FA4'!$K68)</f>
        <v/>
      </c>
      <c r="S58" s="98" t="str">
        <f>IF('FA4'!$L68="", "", 'FA4'!$L68)</f>
        <v/>
      </c>
      <c r="T58" s="98" t="str">
        <f>IF('Request form specified fields'!$F62="", "", 'Request form specified fields'!$F62)</f>
        <v/>
      </c>
      <c r="U58" s="98" t="str">
        <f>IF('Request form specified fields'!$G62="", "", 'Request form specified fields'!$G62)</f>
        <v/>
      </c>
      <c r="V58" s="98" t="str">
        <f>IF('Request form specified fields'!$H62="", "", 'Request form specified fields'!$H62)</f>
        <v/>
      </c>
      <c r="W58" s="98" t="str">
        <f>IF('Request form specified fields'!$I62="", "", 'Request form specified fields'!$I62)</f>
        <v/>
      </c>
      <c r="X58" s="98" t="str">
        <f>IF('Request form specified fields'!$J62="", "", 'Request form specified fields'!$J62)</f>
        <v/>
      </c>
      <c r="Y58" s="98" t="str">
        <f>IF('Request form specified fields'!$K62="", "", 'Request form specified fields'!$K62)</f>
        <v/>
      </c>
      <c r="Z58" s="98" t="str">
        <f>IF('Request form specified fields'!$L62="", "", 'Request form specified fields'!$L62)</f>
        <v/>
      </c>
      <c r="AA58" s="98" t="str">
        <f>IF('Request form specified fields'!$M62="", "", 'Request form specified fields'!$M62)</f>
        <v/>
      </c>
      <c r="AB58" s="98" t="str">
        <f>IF('Request form specified fields'!$N62="", "", 'Request form specified fields'!$N62)</f>
        <v/>
      </c>
      <c r="AC58" s="98" t="str">
        <f>IF('Request form specified fields'!$O62="", "", 'Request form specified fields'!$O62)</f>
        <v/>
      </c>
      <c r="AD58" s="98" t="str">
        <f>IF('Request form specified fields'!$P62="", "", 'Request form specified fields'!$P62)</f>
        <v/>
      </c>
      <c r="AE58" s="98" t="str">
        <f>IF('Request form specified fields'!$Q62="", "", 'Request form specified fields'!$Q62)</f>
        <v/>
      </c>
      <c r="AF58" s="98" t="str">
        <f>IF('Request form specified fields'!$R62="", "", 'Request form specified fields'!$R62)</f>
        <v/>
      </c>
      <c r="AG58" s="98" t="str">
        <f>IF('Request form specified fields'!$S62="", "", 'Request form specified fields'!$S62)</f>
        <v/>
      </c>
      <c r="AH58" s="98" t="str">
        <f>IF('Request form specified fields'!$T62="", "", 'Request form specified fields'!$T62)</f>
        <v/>
      </c>
      <c r="AI58" s="98" t="str">
        <f>IF('Request form specified fields'!$U62="", "", 'Request form specified fields'!$U62)</f>
        <v/>
      </c>
      <c r="AJ58" s="96" t="str">
        <f>IF(E58="","",IFERROR(IF('FA4'!$E$6="",FALSE,TRUE),FALSE))</f>
        <v/>
      </c>
      <c r="AK58" s="96" t="str">
        <f>IF(E58="","",IFERROR(IF('FA4'!$G68="",FALSE,TRUE),FALSE))</f>
        <v/>
      </c>
      <c r="AL58" s="96" t="str">
        <f>IF(E58="","",IFERROR(IF('FA4'!$N68="",FALSE,TRUE),FALSE))</f>
        <v/>
      </c>
      <c r="AM58" s="96" t="str">
        <f t="shared" si="4"/>
        <v/>
      </c>
      <c r="AN58" s="96" t="str">
        <f>IF(E58="","",IFERROR(IF(ISBLANK('FA4'!$J$4),FALSE,TRUE),FALSE))</f>
        <v/>
      </c>
    </row>
    <row r="59" spans="1:40" x14ac:dyDescent="0.2">
      <c r="A59" s="98" t="str">
        <f t="shared" si="5"/>
        <v/>
      </c>
      <c r="B59" s="98" t="str">
        <f t="shared" si="6"/>
        <v/>
      </c>
      <c r="C59" s="98" t="str">
        <f>IF($E59="","",IF('FA4'!$E$6="", "", 'FA4'!$E$6))</f>
        <v/>
      </c>
      <c r="D59" s="98" t="str">
        <f>IF(B59="","",INDEX(MasterList!$H:$H,MATCH(DataSheet!$E59,MasterList!$B:$B,0)))</f>
        <v/>
      </c>
      <c r="E59" s="98" t="str">
        <f>IF('FA4'!$C69="", "", 'FA4'!$C69)</f>
        <v/>
      </c>
      <c r="F59" s="98" t="str">
        <f>IF(B59="","",INDEX(MasterList!$I:$I,MATCH(DataSheet!$E59,MasterList!$B:$B,0)))</f>
        <v/>
      </c>
      <c r="G59" s="98" t="str">
        <f>IF(E59="","",INDEX(MasterList!G:G,MATCH(DataSheet!E59,MasterList!B:B,0)))</f>
        <v/>
      </c>
      <c r="H59" s="98" t="str">
        <f>IF(E59="","",IF('FA4'!$J$6="", "", 'FA4'!$J$6))</f>
        <v/>
      </c>
      <c r="I59" s="98" t="str">
        <f t="shared" si="3"/>
        <v/>
      </c>
      <c r="J59" s="98" t="str">
        <f t="shared" si="7"/>
        <v/>
      </c>
      <c r="K59" s="98" t="str">
        <f>IF('FA4'!$G69="", "", 'FA4'!$G69)</f>
        <v/>
      </c>
      <c r="L59" s="98" t="str">
        <f>IF('FA4'!$N69="", "", 'FA4'!$N69)</f>
        <v/>
      </c>
      <c r="M59" s="98" t="str">
        <f>IF(E59="","",IF('FA4'!$M69="", "", 'FA4'!$M69))</f>
        <v/>
      </c>
      <c r="N59" s="98" t="str">
        <f>IF(E59="","",IF('FA4'!$P69="", "", 'FA4'!$P69))</f>
        <v/>
      </c>
      <c r="O59" s="98" t="str">
        <f>IF('FA4'!$H69="", "", 'FA4'!$H69)</f>
        <v/>
      </c>
      <c r="P59" s="98" t="str">
        <f>IF('FA4'!$I69="", "", 'FA4'!$I69)</f>
        <v/>
      </c>
      <c r="Q59" s="98" t="str">
        <f>IF('FA4'!$J69="", "", 'FA4'!$J69)</f>
        <v/>
      </c>
      <c r="R59" s="98" t="str">
        <f>IF('FA4'!$K69="", "", 'FA4'!$K69)</f>
        <v/>
      </c>
      <c r="S59" s="98" t="str">
        <f>IF('FA4'!$L69="", "", 'FA4'!$L69)</f>
        <v/>
      </c>
      <c r="T59" s="98" t="str">
        <f>IF('Request form specified fields'!$F63="", "", 'Request form specified fields'!$F63)</f>
        <v/>
      </c>
      <c r="U59" s="98" t="str">
        <f>IF('Request form specified fields'!$G63="", "", 'Request form specified fields'!$G63)</f>
        <v/>
      </c>
      <c r="V59" s="98" t="str">
        <f>IF('Request form specified fields'!$H63="", "", 'Request form specified fields'!$H63)</f>
        <v/>
      </c>
      <c r="W59" s="98" t="str">
        <f>IF('Request form specified fields'!$I63="", "", 'Request form specified fields'!$I63)</f>
        <v/>
      </c>
      <c r="X59" s="98" t="str">
        <f>IF('Request form specified fields'!$J63="", "", 'Request form specified fields'!$J63)</f>
        <v/>
      </c>
      <c r="Y59" s="98" t="str">
        <f>IF('Request form specified fields'!$K63="", "", 'Request form specified fields'!$K63)</f>
        <v/>
      </c>
      <c r="Z59" s="98" t="str">
        <f>IF('Request form specified fields'!$L63="", "", 'Request form specified fields'!$L63)</f>
        <v/>
      </c>
      <c r="AA59" s="98" t="str">
        <f>IF('Request form specified fields'!$M63="", "", 'Request form specified fields'!$M63)</f>
        <v/>
      </c>
      <c r="AB59" s="98" t="str">
        <f>IF('Request form specified fields'!$N63="", "", 'Request form specified fields'!$N63)</f>
        <v/>
      </c>
      <c r="AC59" s="98" t="str">
        <f>IF('Request form specified fields'!$O63="", "", 'Request form specified fields'!$O63)</f>
        <v/>
      </c>
      <c r="AD59" s="98" t="str">
        <f>IF('Request form specified fields'!$P63="", "", 'Request form specified fields'!$P63)</f>
        <v/>
      </c>
      <c r="AE59" s="98" t="str">
        <f>IF('Request form specified fields'!$Q63="", "", 'Request form specified fields'!$Q63)</f>
        <v/>
      </c>
      <c r="AF59" s="98" t="str">
        <f>IF('Request form specified fields'!$R63="", "", 'Request form specified fields'!$R63)</f>
        <v/>
      </c>
      <c r="AG59" s="98" t="str">
        <f>IF('Request form specified fields'!$S63="", "", 'Request form specified fields'!$S63)</f>
        <v/>
      </c>
      <c r="AH59" s="98" t="str">
        <f>IF('Request form specified fields'!$T63="", "", 'Request form specified fields'!$T63)</f>
        <v/>
      </c>
      <c r="AI59" s="98" t="str">
        <f>IF('Request form specified fields'!$U63="", "", 'Request form specified fields'!$U63)</f>
        <v/>
      </c>
      <c r="AJ59" s="96" t="str">
        <f>IF(E59="","",IFERROR(IF('FA4'!$E$6="",FALSE,TRUE),FALSE))</f>
        <v/>
      </c>
      <c r="AK59" s="96" t="str">
        <f>IF(E59="","",IFERROR(IF('FA4'!$G69="",FALSE,TRUE),FALSE))</f>
        <v/>
      </c>
      <c r="AL59" s="96" t="str">
        <f>IF(E59="","",IFERROR(IF('FA4'!$N69="",FALSE,TRUE),FALSE))</f>
        <v/>
      </c>
      <c r="AM59" s="96" t="str">
        <f t="shared" si="4"/>
        <v/>
      </c>
      <c r="AN59" s="96" t="str">
        <f>IF(E59="","",IFERROR(IF(ISBLANK('FA4'!$J$4),FALSE,TRUE),FALSE))</f>
        <v/>
      </c>
    </row>
    <row r="60" spans="1:40" x14ac:dyDescent="0.2">
      <c r="A60" s="98" t="str">
        <f t="shared" si="5"/>
        <v/>
      </c>
      <c r="B60" s="98" t="str">
        <f t="shared" si="6"/>
        <v/>
      </c>
      <c r="C60" s="98" t="str">
        <f>IF($E60="","",IF('FA4'!$E$6="", "", 'FA4'!$E$6))</f>
        <v/>
      </c>
      <c r="D60" s="98" t="str">
        <f>IF(B60="","",INDEX(MasterList!$H:$H,MATCH(DataSheet!$E60,MasterList!$B:$B,0)))</f>
        <v/>
      </c>
      <c r="E60" s="98" t="str">
        <f>IF('FA4'!$C70="", "", 'FA4'!$C70)</f>
        <v/>
      </c>
      <c r="F60" s="98" t="str">
        <f>IF(B60="","",INDEX(MasterList!$I:$I,MATCH(DataSheet!$E60,MasterList!$B:$B,0)))</f>
        <v/>
      </c>
      <c r="G60" s="98" t="str">
        <f>IF(E60="","",INDEX(MasterList!G:G,MATCH(DataSheet!E60,MasterList!B:B,0)))</f>
        <v/>
      </c>
      <c r="H60" s="98" t="str">
        <f>IF(E60="","",IF('FA4'!$J$6="", "", 'FA4'!$J$6))</f>
        <v/>
      </c>
      <c r="I60" s="98" t="str">
        <f t="shared" si="3"/>
        <v/>
      </c>
      <c r="J60" s="98" t="str">
        <f t="shared" si="7"/>
        <v/>
      </c>
      <c r="K60" s="98" t="str">
        <f>IF('FA4'!$G70="", "", 'FA4'!$G70)</f>
        <v/>
      </c>
      <c r="L60" s="98" t="str">
        <f>IF('FA4'!$N70="", "", 'FA4'!$N70)</f>
        <v/>
      </c>
      <c r="M60" s="98" t="str">
        <f>IF(E60="","",IF('FA4'!$M70="", "", 'FA4'!$M70))</f>
        <v/>
      </c>
      <c r="N60" s="98" t="str">
        <f>IF(E60="","",IF('FA4'!$P70="", "", 'FA4'!$P70))</f>
        <v/>
      </c>
      <c r="O60" s="98" t="str">
        <f>IF('FA4'!$H70="", "", 'FA4'!$H70)</f>
        <v/>
      </c>
      <c r="P60" s="98" t="str">
        <f>IF('FA4'!$I70="", "", 'FA4'!$I70)</f>
        <v/>
      </c>
      <c r="Q60" s="98" t="str">
        <f>IF('FA4'!$J70="", "", 'FA4'!$J70)</f>
        <v/>
      </c>
      <c r="R60" s="98" t="str">
        <f>IF('FA4'!$K70="", "", 'FA4'!$K70)</f>
        <v/>
      </c>
      <c r="S60" s="98" t="str">
        <f>IF('FA4'!$L70="", "", 'FA4'!$L70)</f>
        <v/>
      </c>
      <c r="T60" s="98" t="str">
        <f>IF('Request form specified fields'!$F64="", "", 'Request form specified fields'!$F64)</f>
        <v/>
      </c>
      <c r="U60" s="98" t="str">
        <f>IF('Request form specified fields'!$G64="", "", 'Request form specified fields'!$G64)</f>
        <v/>
      </c>
      <c r="V60" s="98" t="str">
        <f>IF('Request form specified fields'!$H64="", "", 'Request form specified fields'!$H64)</f>
        <v/>
      </c>
      <c r="W60" s="98" t="str">
        <f>IF('Request form specified fields'!$I64="", "", 'Request form specified fields'!$I64)</f>
        <v/>
      </c>
      <c r="X60" s="98" t="str">
        <f>IF('Request form specified fields'!$J64="", "", 'Request form specified fields'!$J64)</f>
        <v/>
      </c>
      <c r="Y60" s="98" t="str">
        <f>IF('Request form specified fields'!$K64="", "", 'Request form specified fields'!$K64)</f>
        <v/>
      </c>
      <c r="Z60" s="98" t="str">
        <f>IF('Request form specified fields'!$L64="", "", 'Request form specified fields'!$L64)</f>
        <v/>
      </c>
      <c r="AA60" s="98" t="str">
        <f>IF('Request form specified fields'!$M64="", "", 'Request form specified fields'!$M64)</f>
        <v/>
      </c>
      <c r="AB60" s="98" t="str">
        <f>IF('Request form specified fields'!$N64="", "", 'Request form specified fields'!$N64)</f>
        <v/>
      </c>
      <c r="AC60" s="98" t="str">
        <f>IF('Request form specified fields'!$O64="", "", 'Request form specified fields'!$O64)</f>
        <v/>
      </c>
      <c r="AD60" s="98" t="str">
        <f>IF('Request form specified fields'!$P64="", "", 'Request form specified fields'!$P64)</f>
        <v/>
      </c>
      <c r="AE60" s="98" t="str">
        <f>IF('Request form specified fields'!$Q64="", "", 'Request form specified fields'!$Q64)</f>
        <v/>
      </c>
      <c r="AF60" s="98" t="str">
        <f>IF('Request form specified fields'!$R64="", "", 'Request form specified fields'!$R64)</f>
        <v/>
      </c>
      <c r="AG60" s="98" t="str">
        <f>IF('Request form specified fields'!$S64="", "", 'Request form specified fields'!$S64)</f>
        <v/>
      </c>
      <c r="AH60" s="98" t="str">
        <f>IF('Request form specified fields'!$T64="", "", 'Request form specified fields'!$T64)</f>
        <v/>
      </c>
      <c r="AI60" s="98" t="str">
        <f>IF('Request form specified fields'!$U64="", "", 'Request form specified fields'!$U64)</f>
        <v/>
      </c>
      <c r="AJ60" s="96" t="str">
        <f>IF(E60="","",IFERROR(IF('FA4'!$E$6="",FALSE,TRUE),FALSE))</f>
        <v/>
      </c>
      <c r="AK60" s="96" t="str">
        <f>IF(E60="","",IFERROR(IF('FA4'!$G70="",FALSE,TRUE),FALSE))</f>
        <v/>
      </c>
      <c r="AL60" s="96" t="str">
        <f>IF(E60="","",IFERROR(IF('FA4'!$N70="",FALSE,TRUE),FALSE))</f>
        <v/>
      </c>
      <c r="AM60" s="96" t="str">
        <f t="shared" si="4"/>
        <v/>
      </c>
      <c r="AN60" s="96" t="str">
        <f>IF(E60="","",IFERROR(IF(ISBLANK('FA4'!$J$4),FALSE,TRUE),FALSE))</f>
        <v/>
      </c>
    </row>
    <row r="61" spans="1:40" x14ac:dyDescent="0.2">
      <c r="A61" s="98" t="str">
        <f t="shared" si="5"/>
        <v/>
      </c>
      <c r="B61" s="98" t="str">
        <f t="shared" si="6"/>
        <v/>
      </c>
      <c r="C61" s="98" t="str">
        <f>IF($E61="","",IF('FA4'!$E$6="", "", 'FA4'!$E$6))</f>
        <v/>
      </c>
      <c r="D61" s="98" t="str">
        <f>IF(B61="","",INDEX(MasterList!$H:$H,MATCH(DataSheet!$E61,MasterList!$B:$B,0)))</f>
        <v/>
      </c>
      <c r="E61" s="98" t="str">
        <f>IF('FA4'!$C71="", "", 'FA4'!$C71)</f>
        <v/>
      </c>
      <c r="F61" s="98" t="str">
        <f>IF(B61="","",INDEX(MasterList!$I:$I,MATCH(DataSheet!$E61,MasterList!$B:$B,0)))</f>
        <v/>
      </c>
      <c r="G61" s="98" t="str">
        <f>IF(E61="","",INDEX(MasterList!G:G,MATCH(DataSheet!E61,MasterList!B:B,0)))</f>
        <v/>
      </c>
      <c r="H61" s="98" t="str">
        <f>IF(E61="","",IF('FA4'!$J$6="", "", 'FA4'!$J$6))</f>
        <v/>
      </c>
      <c r="I61" s="98" t="str">
        <f t="shared" si="3"/>
        <v/>
      </c>
      <c r="J61" s="98" t="str">
        <f t="shared" si="7"/>
        <v/>
      </c>
      <c r="K61" s="98" t="str">
        <f>IF('FA4'!$G71="", "", 'FA4'!$G71)</f>
        <v/>
      </c>
      <c r="L61" s="98" t="str">
        <f>IF('FA4'!$N71="", "", 'FA4'!$N71)</f>
        <v/>
      </c>
      <c r="M61" s="98" t="str">
        <f>IF(E61="","",IF('FA4'!$M71="", "", 'FA4'!$M71))</f>
        <v/>
      </c>
      <c r="N61" s="98" t="str">
        <f>IF(E61="","",IF('FA4'!$P71="", "", 'FA4'!$P71))</f>
        <v/>
      </c>
      <c r="O61" s="98" t="str">
        <f>IF('FA4'!$H71="", "", 'FA4'!$H71)</f>
        <v/>
      </c>
      <c r="P61" s="98" t="str">
        <f>IF('FA4'!$I71="", "", 'FA4'!$I71)</f>
        <v/>
      </c>
      <c r="Q61" s="98" t="str">
        <f>IF('FA4'!$J71="", "", 'FA4'!$J71)</f>
        <v/>
      </c>
      <c r="R61" s="98" t="str">
        <f>IF('FA4'!$K71="", "", 'FA4'!$K71)</f>
        <v/>
      </c>
      <c r="S61" s="98" t="str">
        <f>IF('FA4'!$L71="", "", 'FA4'!$L71)</f>
        <v/>
      </c>
      <c r="T61" s="98" t="str">
        <f>IF('Request form specified fields'!$F65="", "", 'Request form specified fields'!$F65)</f>
        <v/>
      </c>
      <c r="U61" s="98" t="str">
        <f>IF('Request form specified fields'!$G65="", "", 'Request form specified fields'!$G65)</f>
        <v/>
      </c>
      <c r="V61" s="98" t="str">
        <f>IF('Request form specified fields'!$H65="", "", 'Request form specified fields'!$H65)</f>
        <v/>
      </c>
      <c r="W61" s="98" t="str">
        <f>IF('Request form specified fields'!$I65="", "", 'Request form specified fields'!$I65)</f>
        <v/>
      </c>
      <c r="X61" s="98" t="str">
        <f>IF('Request form specified fields'!$J65="", "", 'Request form specified fields'!$J65)</f>
        <v/>
      </c>
      <c r="Y61" s="98" t="str">
        <f>IF('Request form specified fields'!$K65="", "", 'Request form specified fields'!$K65)</f>
        <v/>
      </c>
      <c r="Z61" s="98" t="str">
        <f>IF('Request form specified fields'!$L65="", "", 'Request form specified fields'!$L65)</f>
        <v/>
      </c>
      <c r="AA61" s="98" t="str">
        <f>IF('Request form specified fields'!$M65="", "", 'Request form specified fields'!$M65)</f>
        <v/>
      </c>
      <c r="AB61" s="98" t="str">
        <f>IF('Request form specified fields'!$N65="", "", 'Request form specified fields'!$N65)</f>
        <v/>
      </c>
      <c r="AC61" s="98" t="str">
        <f>IF('Request form specified fields'!$O65="", "", 'Request form specified fields'!$O65)</f>
        <v/>
      </c>
      <c r="AD61" s="98" t="str">
        <f>IF('Request form specified fields'!$P65="", "", 'Request form specified fields'!$P65)</f>
        <v/>
      </c>
      <c r="AE61" s="98" t="str">
        <f>IF('Request form specified fields'!$Q65="", "", 'Request form specified fields'!$Q65)</f>
        <v/>
      </c>
      <c r="AF61" s="98" t="str">
        <f>IF('Request form specified fields'!$R65="", "", 'Request form specified fields'!$R65)</f>
        <v/>
      </c>
      <c r="AG61" s="98" t="str">
        <f>IF('Request form specified fields'!$S65="", "", 'Request form specified fields'!$S65)</f>
        <v/>
      </c>
      <c r="AH61" s="98" t="str">
        <f>IF('Request form specified fields'!$T65="", "", 'Request form specified fields'!$T65)</f>
        <v/>
      </c>
      <c r="AI61" s="98" t="str">
        <f>IF('Request form specified fields'!$U65="", "", 'Request form specified fields'!$U65)</f>
        <v/>
      </c>
      <c r="AJ61" s="96" t="str">
        <f>IF(E61="","",IFERROR(IF('FA4'!$E$6="",FALSE,TRUE),FALSE))</f>
        <v/>
      </c>
      <c r="AK61" s="96" t="str">
        <f>IF(E61="","",IFERROR(IF('FA4'!$G71="",FALSE,TRUE),FALSE))</f>
        <v/>
      </c>
      <c r="AL61" s="96" t="str">
        <f>IF(E61="","",IFERROR(IF('FA4'!$N71="",FALSE,TRUE),FALSE))</f>
        <v/>
      </c>
      <c r="AM61" s="96" t="str">
        <f t="shared" si="4"/>
        <v/>
      </c>
      <c r="AN61" s="96" t="str">
        <f>IF(E61="","",IFERROR(IF(ISBLANK('FA4'!$J$4),FALSE,TRUE),FALSE))</f>
        <v/>
      </c>
    </row>
    <row r="62" spans="1:40" x14ac:dyDescent="0.2">
      <c r="A62" s="98" t="str">
        <f t="shared" si="5"/>
        <v/>
      </c>
      <c r="B62" s="98" t="str">
        <f t="shared" si="6"/>
        <v/>
      </c>
      <c r="C62" s="98" t="str">
        <f>IF($E62="","",IF('FA4'!$E$6="", "", 'FA4'!$E$6))</f>
        <v/>
      </c>
      <c r="D62" s="98" t="str">
        <f>IF(B62="","",INDEX(MasterList!$H:$H,MATCH(DataSheet!$E62,MasterList!$B:$B,0)))</f>
        <v/>
      </c>
      <c r="E62" s="98" t="str">
        <f>IF('FA4'!$C72="", "", 'FA4'!$C72)</f>
        <v/>
      </c>
      <c r="F62" s="98" t="str">
        <f>IF(B62="","",INDEX(MasterList!$I:$I,MATCH(DataSheet!$E62,MasterList!$B:$B,0)))</f>
        <v/>
      </c>
      <c r="G62" s="98" t="str">
        <f>IF(E62="","",INDEX(MasterList!G:G,MATCH(DataSheet!E62,MasterList!B:B,0)))</f>
        <v/>
      </c>
      <c r="H62" s="98" t="str">
        <f>IF(E62="","",IF('FA4'!$J$6="", "", 'FA4'!$J$6))</f>
        <v/>
      </c>
      <c r="I62" s="98" t="str">
        <f t="shared" si="3"/>
        <v/>
      </c>
      <c r="J62" s="98" t="str">
        <f t="shared" si="7"/>
        <v/>
      </c>
      <c r="K62" s="98" t="str">
        <f>IF('FA4'!$G72="", "", 'FA4'!$G72)</f>
        <v/>
      </c>
      <c r="L62" s="98" t="str">
        <f>IF('FA4'!$N72="", "", 'FA4'!$N72)</f>
        <v/>
      </c>
      <c r="M62" s="98" t="str">
        <f>IF(E62="","",IF('FA4'!$M72="", "", 'FA4'!$M72))</f>
        <v/>
      </c>
      <c r="N62" s="98" t="str">
        <f>IF(E62="","",IF('FA4'!$P72="", "", 'FA4'!$P72))</f>
        <v/>
      </c>
      <c r="O62" s="98" t="str">
        <f>IF('FA4'!$H72="", "", 'FA4'!$H72)</f>
        <v/>
      </c>
      <c r="P62" s="98" t="str">
        <f>IF('FA4'!$I72="", "", 'FA4'!$I72)</f>
        <v/>
      </c>
      <c r="Q62" s="98" t="str">
        <f>IF('FA4'!$J72="", "", 'FA4'!$J72)</f>
        <v/>
      </c>
      <c r="R62" s="98" t="str">
        <f>IF('FA4'!$K72="", "", 'FA4'!$K72)</f>
        <v/>
      </c>
      <c r="S62" s="98" t="str">
        <f>IF('FA4'!$L72="", "", 'FA4'!$L72)</f>
        <v/>
      </c>
      <c r="T62" s="98" t="str">
        <f>IF('Request form specified fields'!$F66="", "", 'Request form specified fields'!$F66)</f>
        <v/>
      </c>
      <c r="U62" s="98" t="str">
        <f>IF('Request form specified fields'!$G66="", "", 'Request form specified fields'!$G66)</f>
        <v/>
      </c>
      <c r="V62" s="98" t="str">
        <f>IF('Request form specified fields'!$H66="", "", 'Request form specified fields'!$H66)</f>
        <v/>
      </c>
      <c r="W62" s="98" t="str">
        <f>IF('Request form specified fields'!$I66="", "", 'Request form specified fields'!$I66)</f>
        <v/>
      </c>
      <c r="X62" s="98" t="str">
        <f>IF('Request form specified fields'!$J66="", "", 'Request form specified fields'!$J66)</f>
        <v/>
      </c>
      <c r="Y62" s="98" t="str">
        <f>IF('Request form specified fields'!$K66="", "", 'Request form specified fields'!$K66)</f>
        <v/>
      </c>
      <c r="Z62" s="98" t="str">
        <f>IF('Request form specified fields'!$L66="", "", 'Request form specified fields'!$L66)</f>
        <v/>
      </c>
      <c r="AA62" s="98" t="str">
        <f>IF('Request form specified fields'!$M66="", "", 'Request form specified fields'!$M66)</f>
        <v/>
      </c>
      <c r="AB62" s="98" t="str">
        <f>IF('Request form specified fields'!$N66="", "", 'Request form specified fields'!$N66)</f>
        <v/>
      </c>
      <c r="AC62" s="98" t="str">
        <f>IF('Request form specified fields'!$O66="", "", 'Request form specified fields'!$O66)</f>
        <v/>
      </c>
      <c r="AD62" s="98" t="str">
        <f>IF('Request form specified fields'!$P66="", "", 'Request form specified fields'!$P66)</f>
        <v/>
      </c>
      <c r="AE62" s="98" t="str">
        <f>IF('Request form specified fields'!$Q66="", "", 'Request form specified fields'!$Q66)</f>
        <v/>
      </c>
      <c r="AF62" s="98" t="str">
        <f>IF('Request form specified fields'!$R66="", "", 'Request form specified fields'!$R66)</f>
        <v/>
      </c>
      <c r="AG62" s="98" t="str">
        <f>IF('Request form specified fields'!$S66="", "", 'Request form specified fields'!$S66)</f>
        <v/>
      </c>
      <c r="AH62" s="98" t="str">
        <f>IF('Request form specified fields'!$T66="", "", 'Request form specified fields'!$T66)</f>
        <v/>
      </c>
      <c r="AI62" s="98" t="str">
        <f>IF('Request form specified fields'!$U66="", "", 'Request form specified fields'!$U66)</f>
        <v/>
      </c>
      <c r="AJ62" s="96" t="str">
        <f>IF(E62="","",IFERROR(IF('FA4'!$E$6="",FALSE,TRUE),FALSE))</f>
        <v/>
      </c>
      <c r="AK62" s="96" t="str">
        <f>IF(E62="","",IFERROR(IF('FA4'!$G72="",FALSE,TRUE),FALSE))</f>
        <v/>
      </c>
      <c r="AL62" s="96" t="str">
        <f>IF(E62="","",IFERROR(IF('FA4'!$N72="",FALSE,TRUE),FALSE))</f>
        <v/>
      </c>
      <c r="AM62" s="96" t="str">
        <f t="shared" si="4"/>
        <v/>
      </c>
      <c r="AN62" s="96" t="str">
        <f>IF(E62="","",IFERROR(IF(ISBLANK('FA4'!$J$4),FALSE,TRUE),FALSE))</f>
        <v/>
      </c>
    </row>
    <row r="63" spans="1:40" x14ac:dyDescent="0.2">
      <c r="A63" s="98" t="str">
        <f t="shared" si="5"/>
        <v/>
      </c>
      <c r="B63" s="98" t="str">
        <f t="shared" si="6"/>
        <v/>
      </c>
      <c r="C63" s="98" t="str">
        <f>IF($E63="","",IF('FA4'!$E$6="", "", 'FA4'!$E$6))</f>
        <v/>
      </c>
      <c r="D63" s="98" t="str">
        <f>IF(B63="","",INDEX(MasterList!$H:$H,MATCH(DataSheet!$E63,MasterList!$B:$B,0)))</f>
        <v/>
      </c>
      <c r="E63" s="98" t="str">
        <f>IF('FA4'!$C73="", "", 'FA4'!$C73)</f>
        <v/>
      </c>
      <c r="F63" s="98" t="str">
        <f>IF(B63="","",INDEX(MasterList!$I:$I,MATCH(DataSheet!$E63,MasterList!$B:$B,0)))</f>
        <v/>
      </c>
      <c r="G63" s="98" t="str">
        <f>IF(E63="","",INDEX(MasterList!G:G,MATCH(DataSheet!E63,MasterList!B:B,0)))</f>
        <v/>
      </c>
      <c r="H63" s="98" t="str">
        <f>IF(E63="","",IF('FA4'!$J$6="", "", 'FA4'!$J$6))</f>
        <v/>
      </c>
      <c r="I63" s="98" t="str">
        <f t="shared" si="3"/>
        <v/>
      </c>
      <c r="J63" s="98" t="str">
        <f t="shared" si="7"/>
        <v/>
      </c>
      <c r="K63" s="98" t="str">
        <f>IF('FA4'!$G73="", "", 'FA4'!$G73)</f>
        <v/>
      </c>
      <c r="L63" s="98" t="str">
        <f>IF('FA4'!$N73="", "", 'FA4'!$N73)</f>
        <v/>
      </c>
      <c r="M63" s="98" t="str">
        <f>IF(E63="","",IF('FA4'!$M73="", "", 'FA4'!$M73))</f>
        <v/>
      </c>
      <c r="N63" s="98" t="str">
        <f>IF(E63="","",IF('FA4'!$P73="", "", 'FA4'!$P73))</f>
        <v/>
      </c>
      <c r="O63" s="98" t="str">
        <f>IF('FA4'!$H73="", "", 'FA4'!$H73)</f>
        <v/>
      </c>
      <c r="P63" s="98" t="str">
        <f>IF('FA4'!$I73="", "", 'FA4'!$I73)</f>
        <v/>
      </c>
      <c r="Q63" s="98" t="str">
        <f>IF('FA4'!$J73="", "", 'FA4'!$J73)</f>
        <v/>
      </c>
      <c r="R63" s="98" t="str">
        <f>IF('FA4'!$K73="", "", 'FA4'!$K73)</f>
        <v/>
      </c>
      <c r="S63" s="98" t="str">
        <f>IF('FA4'!$L73="", "", 'FA4'!$L73)</f>
        <v/>
      </c>
      <c r="T63" s="98" t="str">
        <f>IF('Request form specified fields'!$F67="", "", 'Request form specified fields'!$F67)</f>
        <v/>
      </c>
      <c r="U63" s="98" t="str">
        <f>IF('Request form specified fields'!$G67="", "", 'Request form specified fields'!$G67)</f>
        <v/>
      </c>
      <c r="V63" s="98" t="str">
        <f>IF('Request form specified fields'!$H67="", "", 'Request form specified fields'!$H67)</f>
        <v/>
      </c>
      <c r="W63" s="98" t="str">
        <f>IF('Request form specified fields'!$I67="", "", 'Request form specified fields'!$I67)</f>
        <v/>
      </c>
      <c r="X63" s="98" t="str">
        <f>IF('Request form specified fields'!$J67="", "", 'Request form specified fields'!$J67)</f>
        <v/>
      </c>
      <c r="Y63" s="98" t="str">
        <f>IF('Request form specified fields'!$K67="", "", 'Request form specified fields'!$K67)</f>
        <v/>
      </c>
      <c r="Z63" s="98" t="str">
        <f>IF('Request form specified fields'!$L67="", "", 'Request form specified fields'!$L67)</f>
        <v/>
      </c>
      <c r="AA63" s="98" t="str">
        <f>IF('Request form specified fields'!$M67="", "", 'Request form specified fields'!$M67)</f>
        <v/>
      </c>
      <c r="AB63" s="98" t="str">
        <f>IF('Request form specified fields'!$N67="", "", 'Request form specified fields'!$N67)</f>
        <v/>
      </c>
      <c r="AC63" s="98" t="str">
        <f>IF('Request form specified fields'!$O67="", "", 'Request form specified fields'!$O67)</f>
        <v/>
      </c>
      <c r="AD63" s="98" t="str">
        <f>IF('Request form specified fields'!$P67="", "", 'Request form specified fields'!$P67)</f>
        <v/>
      </c>
      <c r="AE63" s="98" t="str">
        <f>IF('Request form specified fields'!$Q67="", "", 'Request form specified fields'!$Q67)</f>
        <v/>
      </c>
      <c r="AF63" s="98" t="str">
        <f>IF('Request form specified fields'!$R67="", "", 'Request form specified fields'!$R67)</f>
        <v/>
      </c>
      <c r="AG63" s="98" t="str">
        <f>IF('Request form specified fields'!$S67="", "", 'Request form specified fields'!$S67)</f>
        <v/>
      </c>
      <c r="AH63" s="98" t="str">
        <f>IF('Request form specified fields'!$T67="", "", 'Request form specified fields'!$T67)</f>
        <v/>
      </c>
      <c r="AI63" s="98" t="str">
        <f>IF('Request form specified fields'!$U67="", "", 'Request form specified fields'!$U67)</f>
        <v/>
      </c>
      <c r="AJ63" s="96" t="str">
        <f>IF(E63="","",IFERROR(IF('FA4'!$E$6="",FALSE,TRUE),FALSE))</f>
        <v/>
      </c>
      <c r="AK63" s="96" t="str">
        <f>IF(E63="","",IFERROR(IF('FA4'!$G73="",FALSE,TRUE),FALSE))</f>
        <v/>
      </c>
      <c r="AL63" s="96" t="str">
        <f>IF(E63="","",IFERROR(IF('FA4'!$N73="",FALSE,TRUE),FALSE))</f>
        <v/>
      </c>
      <c r="AM63" s="96" t="str">
        <f t="shared" si="4"/>
        <v/>
      </c>
      <c r="AN63" s="96" t="str">
        <f>IF(E63="","",IFERROR(IF(ISBLANK('FA4'!$J$4),FALSE,TRUE),FALSE))</f>
        <v/>
      </c>
    </row>
    <row r="64" spans="1:40" x14ac:dyDescent="0.2">
      <c r="A64" s="98" t="str">
        <f t="shared" si="5"/>
        <v/>
      </c>
      <c r="B64" s="98" t="str">
        <f t="shared" si="6"/>
        <v/>
      </c>
      <c r="C64" s="98" t="str">
        <f>IF($E64="","",IF('FA4'!$E$6="", "", 'FA4'!$E$6))</f>
        <v/>
      </c>
      <c r="D64" s="98" t="str">
        <f>IF(B64="","",INDEX(MasterList!$H:$H,MATCH(DataSheet!$E64,MasterList!$B:$B,0)))</f>
        <v/>
      </c>
      <c r="E64" s="98" t="str">
        <f>IF('FA4'!$C74="", "", 'FA4'!$C74)</f>
        <v/>
      </c>
      <c r="F64" s="98" t="str">
        <f>IF(B64="","",INDEX(MasterList!$I:$I,MATCH(DataSheet!$E64,MasterList!$B:$B,0)))</f>
        <v/>
      </c>
      <c r="G64" s="98" t="str">
        <f>IF(E64="","",INDEX(MasterList!G:G,MATCH(DataSheet!E64,MasterList!B:B,0)))</f>
        <v/>
      </c>
      <c r="H64" s="98" t="str">
        <f>IF(E64="","",IF('FA4'!$J$6="", "", 'FA4'!$J$6))</f>
        <v/>
      </c>
      <c r="I64" s="98" t="str">
        <f t="shared" si="3"/>
        <v/>
      </c>
      <c r="J64" s="98" t="str">
        <f t="shared" si="7"/>
        <v/>
      </c>
      <c r="K64" s="98" t="str">
        <f>IF('FA4'!$G74="", "", 'FA4'!$G74)</f>
        <v/>
      </c>
      <c r="L64" s="98" t="str">
        <f>IF('FA4'!$N74="", "", 'FA4'!$N74)</f>
        <v/>
      </c>
      <c r="M64" s="98" t="str">
        <f>IF(E64="","",IF('FA4'!$M74="", "", 'FA4'!$M74))</f>
        <v/>
      </c>
      <c r="N64" s="98" t="str">
        <f>IF(E64="","",IF('FA4'!$P74="", "", 'FA4'!$P74))</f>
        <v/>
      </c>
      <c r="O64" s="98" t="str">
        <f>IF('FA4'!$H74="", "", 'FA4'!$H74)</f>
        <v/>
      </c>
      <c r="P64" s="98" t="str">
        <f>IF('FA4'!$I74="", "", 'FA4'!$I74)</f>
        <v/>
      </c>
      <c r="Q64" s="98" t="str">
        <f>IF('FA4'!$J74="", "", 'FA4'!$J74)</f>
        <v/>
      </c>
      <c r="R64" s="98" t="str">
        <f>IF('FA4'!$K74="", "", 'FA4'!$K74)</f>
        <v/>
      </c>
      <c r="S64" s="98" t="str">
        <f>IF('FA4'!$L74="", "", 'FA4'!$L74)</f>
        <v/>
      </c>
      <c r="T64" s="98" t="str">
        <f>IF('Request form specified fields'!$F68="", "", 'Request form specified fields'!$F68)</f>
        <v/>
      </c>
      <c r="U64" s="98" t="str">
        <f>IF('Request form specified fields'!$G68="", "", 'Request form specified fields'!$G68)</f>
        <v/>
      </c>
      <c r="V64" s="98" t="str">
        <f>IF('Request form specified fields'!$H68="", "", 'Request form specified fields'!$H68)</f>
        <v/>
      </c>
      <c r="W64" s="98" t="str">
        <f>IF('Request form specified fields'!$I68="", "", 'Request form specified fields'!$I68)</f>
        <v/>
      </c>
      <c r="X64" s="98" t="str">
        <f>IF('Request form specified fields'!$J68="", "", 'Request form specified fields'!$J68)</f>
        <v/>
      </c>
      <c r="Y64" s="98" t="str">
        <f>IF('Request form specified fields'!$K68="", "", 'Request form specified fields'!$K68)</f>
        <v/>
      </c>
      <c r="Z64" s="98" t="str">
        <f>IF('Request form specified fields'!$L68="", "", 'Request form specified fields'!$L68)</f>
        <v/>
      </c>
      <c r="AA64" s="98" t="str">
        <f>IF('Request form specified fields'!$M68="", "", 'Request form specified fields'!$M68)</f>
        <v/>
      </c>
      <c r="AB64" s="98" t="str">
        <f>IF('Request form specified fields'!$N68="", "", 'Request form specified fields'!$N68)</f>
        <v/>
      </c>
      <c r="AC64" s="98" t="str">
        <f>IF('Request form specified fields'!$O68="", "", 'Request form specified fields'!$O68)</f>
        <v/>
      </c>
      <c r="AD64" s="98" t="str">
        <f>IF('Request form specified fields'!$P68="", "", 'Request form specified fields'!$P68)</f>
        <v/>
      </c>
      <c r="AE64" s="98" t="str">
        <f>IF('Request form specified fields'!$Q68="", "", 'Request form specified fields'!$Q68)</f>
        <v/>
      </c>
      <c r="AF64" s="98" t="str">
        <f>IF('Request form specified fields'!$R68="", "", 'Request form specified fields'!$R68)</f>
        <v/>
      </c>
      <c r="AG64" s="98" t="str">
        <f>IF('Request form specified fields'!$S68="", "", 'Request form specified fields'!$S68)</f>
        <v/>
      </c>
      <c r="AH64" s="98" t="str">
        <f>IF('Request form specified fields'!$T68="", "", 'Request form specified fields'!$T68)</f>
        <v/>
      </c>
      <c r="AI64" s="98" t="str">
        <f>IF('Request form specified fields'!$U68="", "", 'Request form specified fields'!$U68)</f>
        <v/>
      </c>
      <c r="AJ64" s="96" t="str">
        <f>IF(E64="","",IFERROR(IF('FA4'!$E$6="",FALSE,TRUE),FALSE))</f>
        <v/>
      </c>
      <c r="AK64" s="96" t="str">
        <f>IF(E64="","",IFERROR(IF('FA4'!$G74="",FALSE,TRUE),FALSE))</f>
        <v/>
      </c>
      <c r="AL64" s="96" t="str">
        <f>IF(E64="","",IFERROR(IF('FA4'!$N74="",FALSE,TRUE),FALSE))</f>
        <v/>
      </c>
      <c r="AM64" s="96" t="str">
        <f t="shared" si="4"/>
        <v/>
      </c>
      <c r="AN64" s="96" t="str">
        <f>IF(E64="","",IFERROR(IF(ISBLANK('FA4'!$J$4),FALSE,TRUE),FALSE))</f>
        <v/>
      </c>
    </row>
  </sheetData>
  <phoneticPr fontId="39"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K330"/>
  <sheetViews>
    <sheetView topLeftCell="D1" zoomScale="110" zoomScaleNormal="110" workbookViewId="0">
      <pane ySplit="1" topLeftCell="A2" activePane="bottomLeft" state="frozen"/>
      <selection activeCell="AN16" sqref="AN16"/>
      <selection pane="bottomLeft" activeCell="I21" sqref="I21"/>
    </sheetView>
  </sheetViews>
  <sheetFormatPr defaultRowHeight="12.75" x14ac:dyDescent="0.2"/>
  <cols>
    <col min="1" max="1" width="36.7109375" style="16" customWidth="1"/>
    <col min="2" max="2" width="60" style="20" bestFit="1" customWidth="1"/>
    <col min="3" max="3" width="42.140625" style="5" bestFit="1" customWidth="1"/>
    <col min="4" max="4" width="8.85546875" style="53" customWidth="1"/>
    <col min="5" max="5" width="44.42578125" style="13" bestFit="1" customWidth="1"/>
    <col min="6" max="6" width="13" style="13" bestFit="1" customWidth="1"/>
    <col min="7" max="7" width="11.7109375" customWidth="1"/>
    <col min="8" max="8" width="16.7109375" customWidth="1"/>
    <col min="9" max="9" width="54.28515625" customWidth="1"/>
    <col min="11" max="11" width="13.7109375" bestFit="1" customWidth="1"/>
  </cols>
  <sheetData>
    <row r="1" spans="1:11" x14ac:dyDescent="0.2">
      <c r="A1" s="14" t="s">
        <v>109</v>
      </c>
      <c r="B1" s="15" t="s">
        <v>110</v>
      </c>
      <c r="C1" s="4" t="s">
        <v>111</v>
      </c>
      <c r="D1" s="52" t="s">
        <v>112</v>
      </c>
      <c r="E1" s="4" t="s">
        <v>113</v>
      </c>
      <c r="F1" s="4" t="s">
        <v>114</v>
      </c>
      <c r="G1" s="6" t="s">
        <v>115</v>
      </c>
      <c r="H1" s="6" t="s">
        <v>116</v>
      </c>
      <c r="I1" s="6" t="s">
        <v>117</v>
      </c>
      <c r="J1" s="6" t="s">
        <v>118</v>
      </c>
      <c r="K1" s="6" t="s">
        <v>119</v>
      </c>
    </row>
    <row r="2" spans="1:11" x14ac:dyDescent="0.2">
      <c r="A2" s="16" t="s">
        <v>120</v>
      </c>
      <c r="B2" s="51" t="s">
        <v>121</v>
      </c>
      <c r="C2" s="11" t="s">
        <v>122</v>
      </c>
      <c r="D2" s="53">
        <v>1</v>
      </c>
      <c r="E2" s="13" t="str">
        <f t="shared" ref="E2:E63" si="0">C2&amp;D2</f>
        <v>Addenbrookes (Cambridge)1</v>
      </c>
      <c r="F2" s="13" t="s">
        <v>123</v>
      </c>
      <c r="G2" t="s">
        <v>124</v>
      </c>
      <c r="H2" t="s">
        <v>125</v>
      </c>
      <c r="I2" t="s">
        <v>126</v>
      </c>
    </row>
    <row r="3" spans="1:11" x14ac:dyDescent="0.2">
      <c r="A3" s="16" t="s">
        <v>127</v>
      </c>
      <c r="B3" s="51" t="s">
        <v>128</v>
      </c>
      <c r="C3" s="11" t="s">
        <v>122</v>
      </c>
      <c r="D3" s="53">
        <v>2</v>
      </c>
      <c r="E3" s="13" t="str">
        <f t="shared" si="0"/>
        <v>Addenbrookes (Cambridge)2</v>
      </c>
      <c r="F3" s="13" t="s">
        <v>123</v>
      </c>
      <c r="G3" t="s">
        <v>124</v>
      </c>
      <c r="H3" t="s">
        <v>125</v>
      </c>
      <c r="I3" t="s">
        <v>129</v>
      </c>
    </row>
    <row r="4" spans="1:11" x14ac:dyDescent="0.2">
      <c r="A4" s="16" t="s">
        <v>130</v>
      </c>
      <c r="B4" s="51" t="s">
        <v>131</v>
      </c>
      <c r="C4" s="11" t="s">
        <v>122</v>
      </c>
      <c r="D4" s="53">
        <v>3</v>
      </c>
      <c r="E4" s="13" t="str">
        <f t="shared" si="0"/>
        <v>Addenbrookes (Cambridge)3</v>
      </c>
      <c r="F4" s="13" t="s">
        <v>123</v>
      </c>
      <c r="G4" t="s">
        <v>124</v>
      </c>
      <c r="H4" t="s">
        <v>125</v>
      </c>
      <c r="I4" t="s">
        <v>132</v>
      </c>
    </row>
    <row r="5" spans="1:11" x14ac:dyDescent="0.2">
      <c r="A5" s="16" t="s">
        <v>133</v>
      </c>
      <c r="B5" s="51" t="s">
        <v>134</v>
      </c>
      <c r="C5" s="11" t="s">
        <v>122</v>
      </c>
      <c r="D5" s="53">
        <v>4</v>
      </c>
      <c r="E5" s="13" t="str">
        <f t="shared" si="0"/>
        <v>Addenbrookes (Cambridge)4</v>
      </c>
      <c r="F5" s="13" t="s">
        <v>123</v>
      </c>
      <c r="G5" t="s">
        <v>124</v>
      </c>
      <c r="H5" t="s">
        <v>125</v>
      </c>
      <c r="I5" t="s">
        <v>135</v>
      </c>
    </row>
    <row r="6" spans="1:11" x14ac:dyDescent="0.2">
      <c r="A6" s="16" t="s">
        <v>136</v>
      </c>
      <c r="B6" s="51" t="s">
        <v>137</v>
      </c>
      <c r="C6" s="11" t="s">
        <v>122</v>
      </c>
      <c r="D6" s="53">
        <v>5</v>
      </c>
      <c r="E6" s="13" t="str">
        <f t="shared" si="0"/>
        <v>Addenbrookes (Cambridge)5</v>
      </c>
      <c r="F6" s="13" t="s">
        <v>123</v>
      </c>
      <c r="G6" t="s">
        <v>124</v>
      </c>
      <c r="H6" t="s">
        <v>125</v>
      </c>
      <c r="I6" t="s">
        <v>138</v>
      </c>
    </row>
    <row r="7" spans="1:11" x14ac:dyDescent="0.2">
      <c r="A7" s="16" t="s">
        <v>139</v>
      </c>
      <c r="B7" s="17" t="s">
        <v>140</v>
      </c>
      <c r="C7" s="11" t="s">
        <v>122</v>
      </c>
      <c r="D7" s="53">
        <v>6</v>
      </c>
      <c r="E7" s="13" t="str">
        <f t="shared" si="0"/>
        <v>Addenbrookes (Cambridge)6</v>
      </c>
      <c r="F7" s="13" t="s">
        <v>141</v>
      </c>
      <c r="G7" t="s">
        <v>142</v>
      </c>
      <c r="H7" t="s">
        <v>143</v>
      </c>
      <c r="I7" t="s">
        <v>126</v>
      </c>
    </row>
    <row r="8" spans="1:11" x14ac:dyDescent="0.2">
      <c r="A8" s="16" t="s">
        <v>144</v>
      </c>
      <c r="B8" s="17" t="s">
        <v>145</v>
      </c>
      <c r="C8" s="11" t="s">
        <v>122</v>
      </c>
      <c r="D8" s="53">
        <v>7</v>
      </c>
      <c r="E8" s="13" t="str">
        <f t="shared" si="0"/>
        <v>Addenbrookes (Cambridge)7</v>
      </c>
      <c r="F8" s="13" t="s">
        <v>141</v>
      </c>
      <c r="G8" t="s">
        <v>142</v>
      </c>
      <c r="H8" t="s">
        <v>143</v>
      </c>
      <c r="I8" t="s">
        <v>129</v>
      </c>
    </row>
    <row r="9" spans="1:11" x14ac:dyDescent="0.2">
      <c r="A9" s="16" t="s">
        <v>146</v>
      </c>
      <c r="B9" s="17" t="s">
        <v>147</v>
      </c>
      <c r="C9" s="11" t="s">
        <v>122</v>
      </c>
      <c r="D9" s="53">
        <v>8</v>
      </c>
      <c r="E9" s="13" t="str">
        <f t="shared" si="0"/>
        <v>Addenbrookes (Cambridge)8</v>
      </c>
      <c r="F9" s="13" t="s">
        <v>141</v>
      </c>
      <c r="G9" t="s">
        <v>142</v>
      </c>
      <c r="H9" t="s">
        <v>143</v>
      </c>
      <c r="I9" t="s">
        <v>132</v>
      </c>
    </row>
    <row r="10" spans="1:11" x14ac:dyDescent="0.2">
      <c r="A10" s="16" t="s">
        <v>148</v>
      </c>
      <c r="B10" s="17" t="s">
        <v>149</v>
      </c>
      <c r="C10" s="11" t="s">
        <v>122</v>
      </c>
      <c r="D10" s="53">
        <v>9</v>
      </c>
      <c r="E10" s="13" t="str">
        <f t="shared" si="0"/>
        <v>Addenbrookes (Cambridge)9</v>
      </c>
      <c r="F10" s="13" t="s">
        <v>141</v>
      </c>
      <c r="G10" t="s">
        <v>142</v>
      </c>
      <c r="H10" t="s">
        <v>143</v>
      </c>
      <c r="I10" t="s">
        <v>150</v>
      </c>
    </row>
    <row r="11" spans="1:11" x14ac:dyDescent="0.2">
      <c r="A11" s="16" t="s">
        <v>151</v>
      </c>
      <c r="B11" s="17" t="s">
        <v>152</v>
      </c>
      <c r="C11" s="11" t="s">
        <v>122</v>
      </c>
      <c r="D11" s="53">
        <v>10</v>
      </c>
      <c r="E11" s="13" t="str">
        <f t="shared" si="0"/>
        <v>Addenbrookes (Cambridge)10</v>
      </c>
      <c r="F11" s="13" t="s">
        <v>141</v>
      </c>
      <c r="G11" t="s">
        <v>142</v>
      </c>
      <c r="H11" t="s">
        <v>143</v>
      </c>
      <c r="I11" t="s">
        <v>153</v>
      </c>
    </row>
    <row r="12" spans="1:11" x14ac:dyDescent="0.2">
      <c r="A12" s="16" t="s">
        <v>154</v>
      </c>
      <c r="B12" s="17" t="s">
        <v>155</v>
      </c>
      <c r="C12" s="11" t="s">
        <v>122</v>
      </c>
      <c r="D12" s="53">
        <v>11</v>
      </c>
      <c r="E12" s="13" t="str">
        <f t="shared" si="0"/>
        <v>Addenbrookes (Cambridge)11</v>
      </c>
      <c r="F12" s="13" t="s">
        <v>141</v>
      </c>
      <c r="G12" t="s">
        <v>142</v>
      </c>
      <c r="H12" t="s">
        <v>143</v>
      </c>
      <c r="I12" t="s">
        <v>135</v>
      </c>
    </row>
    <row r="13" spans="1:11" x14ac:dyDescent="0.2">
      <c r="A13" s="16" t="s">
        <v>156</v>
      </c>
      <c r="B13" s="17" t="s">
        <v>157</v>
      </c>
      <c r="C13" s="11" t="s">
        <v>122</v>
      </c>
      <c r="D13" s="53">
        <v>12</v>
      </c>
      <c r="E13" s="13" t="str">
        <f t="shared" si="0"/>
        <v>Addenbrookes (Cambridge)12</v>
      </c>
      <c r="F13" s="13" t="s">
        <v>141</v>
      </c>
      <c r="G13" t="s">
        <v>142</v>
      </c>
      <c r="H13" t="s">
        <v>143</v>
      </c>
      <c r="I13" t="s">
        <v>158</v>
      </c>
    </row>
    <row r="14" spans="1:11" x14ac:dyDescent="0.2">
      <c r="A14" s="16" t="s">
        <v>159</v>
      </c>
      <c r="B14" s="17" t="s">
        <v>160</v>
      </c>
      <c r="C14" s="11" t="s">
        <v>122</v>
      </c>
      <c r="D14" s="53">
        <v>13</v>
      </c>
      <c r="E14" s="13" t="str">
        <f t="shared" si="0"/>
        <v>Addenbrookes (Cambridge)13</v>
      </c>
      <c r="F14" s="13" t="s">
        <v>141</v>
      </c>
      <c r="G14" t="s">
        <v>142</v>
      </c>
      <c r="H14" t="s">
        <v>143</v>
      </c>
      <c r="I14" t="s">
        <v>138</v>
      </c>
    </row>
    <row r="15" spans="1:11" x14ac:dyDescent="0.2">
      <c r="A15" s="16" t="s">
        <v>161</v>
      </c>
      <c r="B15" s="17" t="s">
        <v>162</v>
      </c>
      <c r="C15" s="11" t="s">
        <v>163</v>
      </c>
      <c r="D15" s="53">
        <v>1</v>
      </c>
      <c r="E15" s="13" t="str">
        <f t="shared" si="0"/>
        <v>Birmingham Women's and Children's1</v>
      </c>
      <c r="G15" t="s">
        <v>124</v>
      </c>
      <c r="H15" t="s">
        <v>124</v>
      </c>
      <c r="I15" t="s">
        <v>164</v>
      </c>
    </row>
    <row r="16" spans="1:11" x14ac:dyDescent="0.2">
      <c r="A16" s="16" t="s">
        <v>165</v>
      </c>
      <c r="B16" s="17" t="s">
        <v>166</v>
      </c>
      <c r="C16" s="11" t="s">
        <v>163</v>
      </c>
      <c r="D16" s="53">
        <v>2</v>
      </c>
      <c r="E16" s="13" t="str">
        <f t="shared" si="0"/>
        <v>Birmingham Women's and Children's2</v>
      </c>
      <c r="G16" t="s">
        <v>124</v>
      </c>
      <c r="H16" t="s">
        <v>124</v>
      </c>
      <c r="I16" t="s">
        <v>167</v>
      </c>
    </row>
    <row r="17" spans="1:11" x14ac:dyDescent="0.2">
      <c r="A17" s="16" t="s">
        <v>168</v>
      </c>
      <c r="B17" s="51" t="s">
        <v>169</v>
      </c>
      <c r="C17" s="11" t="s">
        <v>163</v>
      </c>
      <c r="D17" s="53">
        <v>3</v>
      </c>
      <c r="E17" s="13" t="str">
        <f t="shared" si="0"/>
        <v>Birmingham Women's and Children's3</v>
      </c>
      <c r="G17" t="s">
        <v>124</v>
      </c>
      <c r="H17" t="s">
        <v>124</v>
      </c>
      <c r="I17" t="s">
        <v>170</v>
      </c>
    </row>
    <row r="18" spans="1:11" x14ac:dyDescent="0.2">
      <c r="A18" s="16" t="s">
        <v>171</v>
      </c>
      <c r="B18" s="45" t="s">
        <v>172</v>
      </c>
      <c r="C18" s="11" t="s">
        <v>163</v>
      </c>
      <c r="D18" s="53">
        <v>4</v>
      </c>
      <c r="E18" s="13" t="str">
        <f t="shared" si="0"/>
        <v>Birmingham Women's and Children's4</v>
      </c>
      <c r="G18" t="s">
        <v>124</v>
      </c>
      <c r="H18" t="s">
        <v>124</v>
      </c>
      <c r="I18" t="s">
        <v>173</v>
      </c>
    </row>
    <row r="19" spans="1:11" x14ac:dyDescent="0.2">
      <c r="A19" s="16" t="s">
        <v>174</v>
      </c>
      <c r="B19" s="45" t="s">
        <v>175</v>
      </c>
      <c r="C19" s="11" t="s">
        <v>163</v>
      </c>
      <c r="D19" s="53">
        <v>5</v>
      </c>
      <c r="E19" s="13" t="str">
        <f t="shared" si="0"/>
        <v>Birmingham Women's and Children's5</v>
      </c>
      <c r="G19" t="s">
        <v>124</v>
      </c>
      <c r="H19" t="s">
        <v>124</v>
      </c>
      <c r="I19" t="s">
        <v>176</v>
      </c>
    </row>
    <row r="20" spans="1:11" x14ac:dyDescent="0.2">
      <c r="A20" s="16" t="s">
        <v>177</v>
      </c>
      <c r="B20" s="19" t="s">
        <v>178</v>
      </c>
      <c r="C20" s="11" t="s">
        <v>163</v>
      </c>
      <c r="D20" s="53">
        <v>6</v>
      </c>
      <c r="E20" s="13" t="str">
        <f t="shared" si="0"/>
        <v>Birmingham Women's and Children's6</v>
      </c>
      <c r="G20" t="s">
        <v>124</v>
      </c>
      <c r="H20" t="s">
        <v>124</v>
      </c>
      <c r="I20" t="s">
        <v>179</v>
      </c>
      <c r="K20" s="82">
        <v>44718</v>
      </c>
    </row>
    <row r="21" spans="1:11" x14ac:dyDescent="0.2">
      <c r="A21" s="16" t="s">
        <v>180</v>
      </c>
      <c r="B21" s="17" t="s">
        <v>181</v>
      </c>
      <c r="C21" s="11" t="s">
        <v>163</v>
      </c>
      <c r="D21" s="53">
        <v>7</v>
      </c>
      <c r="E21" s="13" t="str">
        <f t="shared" si="0"/>
        <v>Birmingham Women's and Children's7</v>
      </c>
      <c r="G21" t="s">
        <v>124</v>
      </c>
      <c r="H21" t="s">
        <v>124</v>
      </c>
      <c r="I21" t="s">
        <v>182</v>
      </c>
    </row>
    <row r="22" spans="1:11" x14ac:dyDescent="0.2">
      <c r="A22" s="16" t="s">
        <v>183</v>
      </c>
      <c r="B22" s="18" t="s">
        <v>184</v>
      </c>
      <c r="C22" s="11" t="s">
        <v>163</v>
      </c>
      <c r="D22" s="53">
        <v>8</v>
      </c>
      <c r="E22" s="13" t="str">
        <f t="shared" si="0"/>
        <v>Birmingham Women's and Children's8</v>
      </c>
      <c r="G22" t="s">
        <v>124</v>
      </c>
      <c r="H22" t="s">
        <v>124</v>
      </c>
      <c r="I22" t="s">
        <v>185</v>
      </c>
    </row>
    <row r="23" spans="1:11" x14ac:dyDescent="0.2">
      <c r="A23" s="16" t="s">
        <v>186</v>
      </c>
      <c r="B23" s="19" t="s">
        <v>187</v>
      </c>
      <c r="C23" s="11" t="s">
        <v>163</v>
      </c>
      <c r="D23" s="53">
        <v>9</v>
      </c>
      <c r="E23" s="13" t="str">
        <f t="shared" si="0"/>
        <v>Birmingham Women's and Children's9</v>
      </c>
      <c r="G23" t="s">
        <v>124</v>
      </c>
      <c r="H23" t="s">
        <v>124</v>
      </c>
      <c r="I23" t="s">
        <v>188</v>
      </c>
      <c r="K23" s="82">
        <v>44704</v>
      </c>
    </row>
    <row r="24" spans="1:11" x14ac:dyDescent="0.2">
      <c r="A24" s="16" t="s">
        <v>189</v>
      </c>
      <c r="B24" s="18" t="s">
        <v>190</v>
      </c>
      <c r="C24" s="11" t="s">
        <v>163</v>
      </c>
      <c r="D24" s="53">
        <v>10</v>
      </c>
      <c r="E24" s="13" t="str">
        <f t="shared" si="0"/>
        <v>Birmingham Women's and Children's10</v>
      </c>
      <c r="G24" t="s">
        <v>124</v>
      </c>
      <c r="H24" t="s">
        <v>124</v>
      </c>
      <c r="I24" t="s">
        <v>191</v>
      </c>
    </row>
    <row r="25" spans="1:11" x14ac:dyDescent="0.2">
      <c r="A25" s="16" t="s">
        <v>192</v>
      </c>
      <c r="B25" s="18" t="s">
        <v>193</v>
      </c>
      <c r="C25" s="11" t="s">
        <v>163</v>
      </c>
      <c r="D25" s="53">
        <v>11</v>
      </c>
      <c r="E25" s="13" t="str">
        <f t="shared" si="0"/>
        <v>Birmingham Women's and Children's11</v>
      </c>
      <c r="G25" t="s">
        <v>124</v>
      </c>
      <c r="H25" t="s">
        <v>124</v>
      </c>
      <c r="I25" t="s">
        <v>194</v>
      </c>
    </row>
    <row r="26" spans="1:11" x14ac:dyDescent="0.2">
      <c r="A26" s="16" t="s">
        <v>195</v>
      </c>
      <c r="B26" s="18" t="s">
        <v>196</v>
      </c>
      <c r="C26" s="11" t="s">
        <v>163</v>
      </c>
      <c r="D26" s="53">
        <v>12</v>
      </c>
      <c r="E26" s="13" t="str">
        <f t="shared" si="0"/>
        <v>Birmingham Women's and Children's12</v>
      </c>
      <c r="G26" t="s">
        <v>124</v>
      </c>
      <c r="H26" t="s">
        <v>124</v>
      </c>
      <c r="I26" t="s">
        <v>197</v>
      </c>
    </row>
    <row r="27" spans="1:11" s="91" customFormat="1" x14ac:dyDescent="0.2">
      <c r="A27" s="16" t="s">
        <v>198</v>
      </c>
      <c r="B27" s="92" t="s">
        <v>199</v>
      </c>
      <c r="C27" s="11" t="s">
        <v>163</v>
      </c>
      <c r="D27" s="53">
        <v>13</v>
      </c>
      <c r="E27" s="94" t="str">
        <f>C27&amp;D27</f>
        <v>Birmingham Women's and Children's13</v>
      </c>
      <c r="F27" s="94"/>
      <c r="G27" s="91" t="s">
        <v>124</v>
      </c>
      <c r="H27" s="91" t="s">
        <v>124</v>
      </c>
      <c r="I27" s="91" t="s">
        <v>982</v>
      </c>
      <c r="K27" s="91" t="s">
        <v>200</v>
      </c>
    </row>
    <row r="28" spans="1:11" x14ac:dyDescent="0.2">
      <c r="A28" s="16" t="s">
        <v>201</v>
      </c>
      <c r="B28" s="19" t="s">
        <v>202</v>
      </c>
      <c r="C28" s="11" t="s">
        <v>163</v>
      </c>
      <c r="D28" s="53">
        <v>14</v>
      </c>
      <c r="E28" s="13" t="str">
        <f t="shared" si="0"/>
        <v>Birmingham Women's and Children's14</v>
      </c>
      <c r="G28" t="s">
        <v>124</v>
      </c>
      <c r="H28" t="s">
        <v>124</v>
      </c>
      <c r="I28" t="s">
        <v>203</v>
      </c>
      <c r="K28" s="82">
        <v>44704</v>
      </c>
    </row>
    <row r="29" spans="1:11" x14ac:dyDescent="0.2">
      <c r="A29" s="16" t="s">
        <v>204</v>
      </c>
      <c r="B29" s="18" t="s">
        <v>205</v>
      </c>
      <c r="C29" s="11" t="s">
        <v>163</v>
      </c>
      <c r="D29" s="53">
        <v>15</v>
      </c>
      <c r="E29" s="13" t="str">
        <f t="shared" si="0"/>
        <v>Birmingham Women's and Children's15</v>
      </c>
      <c r="G29" t="s">
        <v>124</v>
      </c>
      <c r="H29" t="s">
        <v>124</v>
      </c>
      <c r="I29" t="s">
        <v>206</v>
      </c>
    </row>
    <row r="30" spans="1:11" x14ac:dyDescent="0.2">
      <c r="A30" s="16" t="s">
        <v>207</v>
      </c>
      <c r="B30" s="19" t="s">
        <v>208</v>
      </c>
      <c r="C30" s="11" t="s">
        <v>163</v>
      </c>
      <c r="D30" s="53">
        <v>16</v>
      </c>
      <c r="E30" s="13" t="str">
        <f t="shared" si="0"/>
        <v>Birmingham Women's and Children's16</v>
      </c>
      <c r="G30" t="s">
        <v>124</v>
      </c>
      <c r="H30" t="s">
        <v>124</v>
      </c>
      <c r="I30" t="s">
        <v>209</v>
      </c>
      <c r="K30" s="82">
        <v>44704</v>
      </c>
    </row>
    <row r="31" spans="1:11" x14ac:dyDescent="0.2">
      <c r="A31" s="16" t="s">
        <v>210</v>
      </c>
      <c r="B31" s="18" t="s">
        <v>211</v>
      </c>
      <c r="C31" s="11" t="s">
        <v>163</v>
      </c>
      <c r="D31" s="53">
        <v>17</v>
      </c>
      <c r="E31" s="13" t="str">
        <f t="shared" si="0"/>
        <v>Birmingham Women's and Children's17</v>
      </c>
      <c r="G31" t="s">
        <v>124</v>
      </c>
      <c r="H31" t="s">
        <v>124</v>
      </c>
      <c r="I31" t="s">
        <v>212</v>
      </c>
    </row>
    <row r="32" spans="1:11" x14ac:dyDescent="0.2">
      <c r="A32" s="16" t="s">
        <v>213</v>
      </c>
      <c r="B32" s="19" t="s">
        <v>214</v>
      </c>
      <c r="C32" s="11" t="s">
        <v>163</v>
      </c>
      <c r="D32" s="53">
        <v>18</v>
      </c>
      <c r="E32" s="13" t="str">
        <f t="shared" si="0"/>
        <v>Birmingham Women's and Children's18</v>
      </c>
      <c r="G32" t="s">
        <v>124</v>
      </c>
      <c r="H32" t="s">
        <v>124</v>
      </c>
      <c r="I32" t="s">
        <v>215</v>
      </c>
      <c r="K32" s="82">
        <v>44706</v>
      </c>
    </row>
    <row r="33" spans="1:11" x14ac:dyDescent="0.2">
      <c r="A33" s="16" t="s">
        <v>216</v>
      </c>
      <c r="B33" s="19" t="s">
        <v>217</v>
      </c>
      <c r="C33" s="11" t="s">
        <v>163</v>
      </c>
      <c r="D33" s="53">
        <v>19</v>
      </c>
      <c r="E33" s="13" t="str">
        <f t="shared" si="0"/>
        <v>Birmingham Women's and Children's19</v>
      </c>
      <c r="G33" t="s">
        <v>124</v>
      </c>
      <c r="H33" t="s">
        <v>124</v>
      </c>
      <c r="I33" t="s">
        <v>218</v>
      </c>
      <c r="K33" s="82">
        <v>44706</v>
      </c>
    </row>
    <row r="34" spans="1:11" x14ac:dyDescent="0.2">
      <c r="A34" s="16" t="s">
        <v>219</v>
      </c>
      <c r="B34" s="18" t="s">
        <v>220</v>
      </c>
      <c r="C34" s="11" t="s">
        <v>163</v>
      </c>
      <c r="D34" s="53">
        <v>20</v>
      </c>
      <c r="E34" s="13" t="str">
        <f t="shared" si="0"/>
        <v>Birmingham Women's and Children's20</v>
      </c>
      <c r="G34" t="s">
        <v>124</v>
      </c>
      <c r="H34" t="s">
        <v>124</v>
      </c>
      <c r="I34" t="s">
        <v>221</v>
      </c>
    </row>
    <row r="35" spans="1:11" x14ac:dyDescent="0.2">
      <c r="A35" s="16" t="s">
        <v>222</v>
      </c>
      <c r="B35" s="18" t="s">
        <v>223</v>
      </c>
      <c r="C35" s="11" t="s">
        <v>163</v>
      </c>
      <c r="D35" s="53">
        <v>21</v>
      </c>
      <c r="E35" s="13" t="str">
        <f t="shared" si="0"/>
        <v>Birmingham Women's and Children's21</v>
      </c>
      <c r="G35" t="s">
        <v>124</v>
      </c>
      <c r="H35" t="s">
        <v>124</v>
      </c>
      <c r="I35" t="s">
        <v>224</v>
      </c>
    </row>
    <row r="36" spans="1:11" x14ac:dyDescent="0.2">
      <c r="A36" s="16" t="s">
        <v>225</v>
      </c>
      <c r="B36" s="18" t="s">
        <v>226</v>
      </c>
      <c r="C36" s="11" t="s">
        <v>163</v>
      </c>
      <c r="D36" s="53">
        <v>22</v>
      </c>
      <c r="E36" s="13" t="str">
        <f t="shared" si="0"/>
        <v>Birmingham Women's and Children's22</v>
      </c>
      <c r="G36" t="s">
        <v>124</v>
      </c>
      <c r="H36" t="s">
        <v>124</v>
      </c>
      <c r="I36" s="84" t="s">
        <v>227</v>
      </c>
    </row>
    <row r="37" spans="1:11" x14ac:dyDescent="0.2">
      <c r="A37" s="16" t="s">
        <v>228</v>
      </c>
      <c r="B37" s="18" t="s">
        <v>229</v>
      </c>
      <c r="C37" s="11" t="s">
        <v>163</v>
      </c>
      <c r="D37" s="53">
        <v>23</v>
      </c>
      <c r="E37" s="13" t="str">
        <f t="shared" si="0"/>
        <v>Birmingham Women's and Children's23</v>
      </c>
      <c r="G37" t="s">
        <v>124</v>
      </c>
      <c r="H37" t="s">
        <v>124</v>
      </c>
      <c r="I37" t="s">
        <v>230</v>
      </c>
    </row>
    <row r="38" spans="1:11" x14ac:dyDescent="0.2">
      <c r="A38" s="16" t="s">
        <v>231</v>
      </c>
      <c r="B38" s="18" t="s">
        <v>232</v>
      </c>
      <c r="C38" s="11" t="s">
        <v>163</v>
      </c>
      <c r="D38" s="53">
        <v>24</v>
      </c>
      <c r="E38" s="13" t="str">
        <f t="shared" si="0"/>
        <v>Birmingham Women's and Children's24</v>
      </c>
      <c r="G38" t="s">
        <v>124</v>
      </c>
      <c r="H38" t="s">
        <v>124</v>
      </c>
      <c r="I38" t="s">
        <v>233</v>
      </c>
    </row>
    <row r="39" spans="1:11" x14ac:dyDescent="0.2">
      <c r="A39" s="16" t="s">
        <v>234</v>
      </c>
      <c r="B39" s="18" t="s">
        <v>235</v>
      </c>
      <c r="C39" s="11" t="s">
        <v>163</v>
      </c>
      <c r="D39" s="53">
        <v>25</v>
      </c>
      <c r="E39" s="13" t="str">
        <f t="shared" si="0"/>
        <v>Birmingham Women's and Children's25</v>
      </c>
      <c r="G39" t="s">
        <v>124</v>
      </c>
      <c r="H39" t="s">
        <v>124</v>
      </c>
      <c r="I39" s="84" t="s">
        <v>236</v>
      </c>
    </row>
    <row r="40" spans="1:11" x14ac:dyDescent="0.2">
      <c r="A40" s="16" t="s">
        <v>237</v>
      </c>
      <c r="B40" s="19" t="s">
        <v>238</v>
      </c>
      <c r="C40" s="11" t="s">
        <v>163</v>
      </c>
      <c r="D40" s="53">
        <v>26</v>
      </c>
      <c r="E40" s="13" t="str">
        <f t="shared" si="0"/>
        <v>Birmingham Women's and Children's26</v>
      </c>
      <c r="G40" t="s">
        <v>124</v>
      </c>
      <c r="H40" t="s">
        <v>124</v>
      </c>
      <c r="I40" t="s">
        <v>239</v>
      </c>
    </row>
    <row r="41" spans="1:11" x14ac:dyDescent="0.2">
      <c r="A41" s="16" t="s">
        <v>240</v>
      </c>
      <c r="B41" s="19" t="s">
        <v>241</v>
      </c>
      <c r="C41" s="11" t="s">
        <v>163</v>
      </c>
      <c r="D41" s="53">
        <v>27</v>
      </c>
      <c r="E41" s="13" t="str">
        <f t="shared" si="0"/>
        <v>Birmingham Women's and Children's27</v>
      </c>
      <c r="G41" t="s">
        <v>124</v>
      </c>
      <c r="H41" t="s">
        <v>124</v>
      </c>
      <c r="I41" t="s">
        <v>242</v>
      </c>
    </row>
    <row r="42" spans="1:11" x14ac:dyDescent="0.2">
      <c r="A42" s="16" t="s">
        <v>243</v>
      </c>
      <c r="B42" s="19" t="s">
        <v>244</v>
      </c>
      <c r="C42" s="11" t="s">
        <v>163</v>
      </c>
      <c r="D42" s="53">
        <v>28</v>
      </c>
      <c r="E42" s="13" t="str">
        <f t="shared" si="0"/>
        <v>Birmingham Women's and Children's28</v>
      </c>
      <c r="G42" t="s">
        <v>124</v>
      </c>
      <c r="H42" t="s">
        <v>124</v>
      </c>
      <c r="I42" t="s">
        <v>242</v>
      </c>
    </row>
    <row r="43" spans="1:11" x14ac:dyDescent="0.2">
      <c r="A43" s="16" t="s">
        <v>245</v>
      </c>
      <c r="B43" s="19" t="s">
        <v>246</v>
      </c>
      <c r="C43" s="11" t="s">
        <v>163</v>
      </c>
      <c r="D43" s="53">
        <v>29</v>
      </c>
      <c r="E43" s="13" t="str">
        <f t="shared" si="0"/>
        <v>Birmingham Women's and Children's29</v>
      </c>
      <c r="G43" t="s">
        <v>124</v>
      </c>
      <c r="H43" t="s">
        <v>124</v>
      </c>
      <c r="I43" t="s">
        <v>247</v>
      </c>
    </row>
    <row r="44" spans="1:11" x14ac:dyDescent="0.2">
      <c r="A44" s="16" t="s">
        <v>248</v>
      </c>
      <c r="B44" s="51" t="s">
        <v>249</v>
      </c>
      <c r="C44" s="11" t="s">
        <v>163</v>
      </c>
      <c r="D44" s="53">
        <v>30</v>
      </c>
      <c r="E44" s="13" t="str">
        <f t="shared" si="0"/>
        <v>Birmingham Women's and Children's30</v>
      </c>
      <c r="F44" s="13" t="s">
        <v>250</v>
      </c>
      <c r="G44" t="s">
        <v>142</v>
      </c>
      <c r="H44" t="s">
        <v>251</v>
      </c>
      <c r="I44" t="s">
        <v>164</v>
      </c>
    </row>
    <row r="45" spans="1:11" x14ac:dyDescent="0.2">
      <c r="A45" s="16" t="s">
        <v>252</v>
      </c>
      <c r="B45" s="18" t="s">
        <v>253</v>
      </c>
      <c r="C45" s="11" t="s">
        <v>163</v>
      </c>
      <c r="D45" s="53">
        <v>31</v>
      </c>
      <c r="E45" s="13" t="str">
        <f t="shared" si="0"/>
        <v>Birmingham Women's and Children's31</v>
      </c>
      <c r="F45" s="13" t="s">
        <v>250</v>
      </c>
      <c r="G45" t="s">
        <v>142</v>
      </c>
      <c r="H45" t="s">
        <v>251</v>
      </c>
      <c r="I45" t="s">
        <v>167</v>
      </c>
    </row>
    <row r="46" spans="1:11" x14ac:dyDescent="0.2">
      <c r="A46" s="16" t="s">
        <v>254</v>
      </c>
      <c r="B46" s="51" t="s">
        <v>255</v>
      </c>
      <c r="C46" s="11" t="s">
        <v>163</v>
      </c>
      <c r="D46" s="53">
        <v>32</v>
      </c>
      <c r="E46" s="13" t="str">
        <f t="shared" si="0"/>
        <v>Birmingham Women's and Children's32</v>
      </c>
      <c r="F46" s="13" t="s">
        <v>250</v>
      </c>
      <c r="G46" t="s">
        <v>142</v>
      </c>
      <c r="H46" t="s">
        <v>251</v>
      </c>
      <c r="I46" t="s">
        <v>170</v>
      </c>
    </row>
    <row r="47" spans="1:11" x14ac:dyDescent="0.2">
      <c r="A47" s="16" t="s">
        <v>256</v>
      </c>
      <c r="B47" s="45" t="s">
        <v>257</v>
      </c>
      <c r="C47" s="11" t="s">
        <v>163</v>
      </c>
      <c r="D47" s="53">
        <v>33</v>
      </c>
      <c r="E47" s="13" t="str">
        <f t="shared" si="0"/>
        <v>Birmingham Women's and Children's33</v>
      </c>
      <c r="F47" s="13" t="s">
        <v>250</v>
      </c>
      <c r="G47" t="s">
        <v>142</v>
      </c>
      <c r="H47" t="s">
        <v>251</v>
      </c>
      <c r="I47" t="s">
        <v>173</v>
      </c>
    </row>
    <row r="48" spans="1:11" x14ac:dyDescent="0.2">
      <c r="A48" s="16" t="s">
        <v>258</v>
      </c>
      <c r="B48" s="19" t="s">
        <v>261</v>
      </c>
      <c r="C48" s="11" t="s">
        <v>163</v>
      </c>
      <c r="D48" s="53">
        <v>34</v>
      </c>
      <c r="E48" s="13" t="str">
        <f t="shared" si="0"/>
        <v>Birmingham Women's and Children's34</v>
      </c>
      <c r="F48" s="13" t="s">
        <v>250</v>
      </c>
      <c r="G48" t="s">
        <v>142</v>
      </c>
      <c r="H48" t="s">
        <v>251</v>
      </c>
      <c r="I48" t="s">
        <v>179</v>
      </c>
      <c r="K48" s="82">
        <v>44718</v>
      </c>
    </row>
    <row r="49" spans="1:11" x14ac:dyDescent="0.2">
      <c r="A49" s="16" t="s">
        <v>260</v>
      </c>
      <c r="B49" s="51" t="s">
        <v>263</v>
      </c>
      <c r="C49" s="11" t="s">
        <v>163</v>
      </c>
      <c r="D49" s="53">
        <v>35</v>
      </c>
      <c r="E49" s="13" t="str">
        <f t="shared" si="0"/>
        <v>Birmingham Women's and Children's35</v>
      </c>
      <c r="F49" s="13" t="s">
        <v>250</v>
      </c>
      <c r="G49" t="s">
        <v>142</v>
      </c>
      <c r="H49" t="s">
        <v>251</v>
      </c>
      <c r="I49" t="s">
        <v>182</v>
      </c>
    </row>
    <row r="50" spans="1:11" x14ac:dyDescent="0.2">
      <c r="A50" s="16" t="s">
        <v>262</v>
      </c>
      <c r="B50" s="18" t="s">
        <v>265</v>
      </c>
      <c r="C50" s="11" t="s">
        <v>163</v>
      </c>
      <c r="D50" s="53">
        <v>36</v>
      </c>
      <c r="E50" s="13" t="str">
        <f t="shared" si="0"/>
        <v>Birmingham Women's and Children's36</v>
      </c>
      <c r="F50" s="13" t="s">
        <v>250</v>
      </c>
      <c r="G50" t="s">
        <v>142</v>
      </c>
      <c r="H50" t="s">
        <v>251</v>
      </c>
      <c r="I50" t="s">
        <v>185</v>
      </c>
    </row>
    <row r="51" spans="1:11" x14ac:dyDescent="0.2">
      <c r="A51" s="16" t="s">
        <v>264</v>
      </c>
      <c r="B51" s="19" t="s">
        <v>267</v>
      </c>
      <c r="C51" s="11" t="s">
        <v>163</v>
      </c>
      <c r="D51" s="53">
        <v>37</v>
      </c>
      <c r="E51" s="13" t="str">
        <f t="shared" si="0"/>
        <v>Birmingham Women's and Children's37</v>
      </c>
      <c r="F51" s="13" t="s">
        <v>250</v>
      </c>
      <c r="G51" t="s">
        <v>142</v>
      </c>
      <c r="H51" t="s">
        <v>251</v>
      </c>
      <c r="I51" t="s">
        <v>188</v>
      </c>
      <c r="K51" s="82">
        <v>44704</v>
      </c>
    </row>
    <row r="52" spans="1:11" x14ac:dyDescent="0.2">
      <c r="A52" s="16" t="s">
        <v>266</v>
      </c>
      <c r="B52" s="18" t="s">
        <v>272</v>
      </c>
      <c r="C52" s="11" t="s">
        <v>163</v>
      </c>
      <c r="D52" s="53">
        <v>38</v>
      </c>
      <c r="E52" s="13" t="str">
        <f t="shared" si="0"/>
        <v>Birmingham Women's and Children's38</v>
      </c>
      <c r="F52" s="13" t="s">
        <v>250</v>
      </c>
      <c r="G52" t="s">
        <v>142</v>
      </c>
      <c r="H52" t="s">
        <v>251</v>
      </c>
      <c r="I52" t="s">
        <v>191</v>
      </c>
    </row>
    <row r="53" spans="1:11" x14ac:dyDescent="0.2">
      <c r="A53" s="16" t="s">
        <v>268</v>
      </c>
      <c r="B53" s="18" t="s">
        <v>274</v>
      </c>
      <c r="C53" s="11" t="s">
        <v>163</v>
      </c>
      <c r="D53" s="53">
        <v>39</v>
      </c>
      <c r="E53" s="13" t="str">
        <f t="shared" si="0"/>
        <v>Birmingham Women's and Children's39</v>
      </c>
      <c r="F53" s="13" t="s">
        <v>250</v>
      </c>
      <c r="G53" t="s">
        <v>142</v>
      </c>
      <c r="H53" t="s">
        <v>251</v>
      </c>
      <c r="I53" t="s">
        <v>194</v>
      </c>
    </row>
    <row r="54" spans="1:11" x14ac:dyDescent="0.2">
      <c r="A54" s="16" t="s">
        <v>271</v>
      </c>
      <c r="B54" s="18" t="s">
        <v>276</v>
      </c>
      <c r="C54" s="11" t="s">
        <v>163</v>
      </c>
      <c r="D54" s="53">
        <v>40</v>
      </c>
      <c r="E54" s="13" t="str">
        <f t="shared" si="0"/>
        <v>Birmingham Women's and Children's40</v>
      </c>
      <c r="F54" s="13" t="s">
        <v>250</v>
      </c>
      <c r="G54" t="s">
        <v>142</v>
      </c>
      <c r="H54" t="s">
        <v>251</v>
      </c>
      <c r="I54" t="s">
        <v>197</v>
      </c>
    </row>
    <row r="55" spans="1:11" x14ac:dyDescent="0.2">
      <c r="A55" s="16" t="s">
        <v>273</v>
      </c>
      <c r="B55" s="19" t="s">
        <v>278</v>
      </c>
      <c r="C55" s="11" t="s">
        <v>163</v>
      </c>
      <c r="D55" s="53">
        <v>41</v>
      </c>
      <c r="E55" s="13" t="str">
        <f t="shared" si="0"/>
        <v>Birmingham Women's and Children's41</v>
      </c>
      <c r="F55" s="13" t="s">
        <v>250</v>
      </c>
      <c r="G55" t="s">
        <v>142</v>
      </c>
      <c r="H55" t="s">
        <v>251</v>
      </c>
      <c r="I55" t="s">
        <v>279</v>
      </c>
      <c r="K55" s="82">
        <v>44718</v>
      </c>
    </row>
    <row r="56" spans="1:11" s="91" customFormat="1" x14ac:dyDescent="0.2">
      <c r="A56" s="16" t="s">
        <v>275</v>
      </c>
      <c r="B56" s="92" t="s">
        <v>281</v>
      </c>
      <c r="C56" s="11" t="s">
        <v>163</v>
      </c>
      <c r="D56" s="53">
        <v>42</v>
      </c>
      <c r="E56" s="94" t="str">
        <f>C56&amp;D56</f>
        <v>Birmingham Women's and Children's42</v>
      </c>
      <c r="F56" s="13" t="s">
        <v>250</v>
      </c>
      <c r="G56" s="91" t="s">
        <v>142</v>
      </c>
      <c r="H56" s="91" t="s">
        <v>251</v>
      </c>
      <c r="I56" s="91" t="s">
        <v>982</v>
      </c>
      <c r="K56" s="91" t="s">
        <v>200</v>
      </c>
    </row>
    <row r="57" spans="1:11" x14ac:dyDescent="0.2">
      <c r="A57" s="16" t="s">
        <v>277</v>
      </c>
      <c r="B57" s="19" t="s">
        <v>283</v>
      </c>
      <c r="C57" s="11" t="s">
        <v>163</v>
      </c>
      <c r="D57" s="53">
        <v>43</v>
      </c>
      <c r="E57" s="13" t="str">
        <f t="shared" si="0"/>
        <v>Birmingham Women's and Children's43</v>
      </c>
      <c r="F57" s="13" t="s">
        <v>250</v>
      </c>
      <c r="G57" t="s">
        <v>142</v>
      </c>
      <c r="H57" t="s">
        <v>251</v>
      </c>
      <c r="I57" t="s">
        <v>203</v>
      </c>
      <c r="K57" s="82">
        <v>44704</v>
      </c>
    </row>
    <row r="58" spans="1:11" x14ac:dyDescent="0.2">
      <c r="A58" s="16" t="s">
        <v>280</v>
      </c>
      <c r="B58" s="18" t="s">
        <v>285</v>
      </c>
      <c r="C58" s="11" t="s">
        <v>163</v>
      </c>
      <c r="D58" s="53">
        <v>44</v>
      </c>
      <c r="E58" s="13" t="str">
        <f t="shared" si="0"/>
        <v>Birmingham Women's and Children's44</v>
      </c>
      <c r="F58" s="13" t="s">
        <v>250</v>
      </c>
      <c r="G58" t="s">
        <v>142</v>
      </c>
      <c r="H58" t="s">
        <v>251</v>
      </c>
      <c r="I58" t="s">
        <v>206</v>
      </c>
    </row>
    <row r="59" spans="1:11" x14ac:dyDescent="0.2">
      <c r="A59" s="16" t="s">
        <v>282</v>
      </c>
      <c r="B59" s="19" t="s">
        <v>287</v>
      </c>
      <c r="C59" s="11" t="s">
        <v>163</v>
      </c>
      <c r="D59" s="53">
        <v>45</v>
      </c>
      <c r="E59" s="13" t="str">
        <f t="shared" si="0"/>
        <v>Birmingham Women's and Children's45</v>
      </c>
      <c r="F59" s="13" t="s">
        <v>250</v>
      </c>
      <c r="G59" t="s">
        <v>142</v>
      </c>
      <c r="H59" t="s">
        <v>251</v>
      </c>
      <c r="I59" t="s">
        <v>209</v>
      </c>
      <c r="K59" s="82">
        <v>44704</v>
      </c>
    </row>
    <row r="60" spans="1:11" x14ac:dyDescent="0.2">
      <c r="A60" s="16" t="s">
        <v>284</v>
      </c>
      <c r="B60" s="18" t="s">
        <v>289</v>
      </c>
      <c r="C60" s="11" t="s">
        <v>163</v>
      </c>
      <c r="D60" s="53">
        <v>46</v>
      </c>
      <c r="E60" s="13" t="str">
        <f t="shared" si="0"/>
        <v>Birmingham Women's and Children's46</v>
      </c>
      <c r="F60" s="13" t="s">
        <v>250</v>
      </c>
      <c r="G60" t="s">
        <v>142</v>
      </c>
      <c r="H60" t="s">
        <v>251</v>
      </c>
      <c r="I60" t="s">
        <v>212</v>
      </c>
    </row>
    <row r="61" spans="1:11" x14ac:dyDescent="0.2">
      <c r="A61" s="16" t="s">
        <v>286</v>
      </c>
      <c r="B61" s="19" t="s">
        <v>291</v>
      </c>
      <c r="C61" s="11" t="s">
        <v>163</v>
      </c>
      <c r="D61" s="53">
        <v>47</v>
      </c>
      <c r="E61" s="13" t="str">
        <f t="shared" si="0"/>
        <v>Birmingham Women's and Children's47</v>
      </c>
      <c r="F61" s="13" t="s">
        <v>250</v>
      </c>
      <c r="G61" t="s">
        <v>142</v>
      </c>
      <c r="H61" t="s">
        <v>251</v>
      </c>
      <c r="I61" t="s">
        <v>215</v>
      </c>
      <c r="K61" s="82">
        <v>44706</v>
      </c>
    </row>
    <row r="62" spans="1:11" x14ac:dyDescent="0.2">
      <c r="A62" s="16" t="s">
        <v>288</v>
      </c>
      <c r="B62" s="19" t="s">
        <v>293</v>
      </c>
      <c r="C62" s="11" t="s">
        <v>163</v>
      </c>
      <c r="D62" s="53">
        <v>48</v>
      </c>
      <c r="E62" s="13" t="str">
        <f t="shared" si="0"/>
        <v>Birmingham Women's and Children's48</v>
      </c>
      <c r="F62" s="13" t="s">
        <v>250</v>
      </c>
      <c r="G62" t="s">
        <v>142</v>
      </c>
      <c r="H62" t="s">
        <v>251</v>
      </c>
      <c r="I62" t="s">
        <v>218</v>
      </c>
      <c r="K62" s="82">
        <v>44706</v>
      </c>
    </row>
    <row r="63" spans="1:11" x14ac:dyDescent="0.2">
      <c r="A63" s="16" t="s">
        <v>290</v>
      </c>
      <c r="B63" s="18" t="s">
        <v>295</v>
      </c>
      <c r="C63" s="11" t="s">
        <v>163</v>
      </c>
      <c r="D63" s="53">
        <v>49</v>
      </c>
      <c r="E63" s="13" t="str">
        <f t="shared" si="0"/>
        <v>Birmingham Women's and Children's49</v>
      </c>
      <c r="F63" s="13" t="s">
        <v>250</v>
      </c>
      <c r="G63" t="s">
        <v>142</v>
      </c>
      <c r="H63" t="s">
        <v>251</v>
      </c>
      <c r="I63" t="s">
        <v>221</v>
      </c>
    </row>
    <row r="64" spans="1:11" x14ac:dyDescent="0.2">
      <c r="A64" s="16" t="s">
        <v>292</v>
      </c>
      <c r="B64" s="18" t="s">
        <v>297</v>
      </c>
      <c r="C64" s="11" t="s">
        <v>163</v>
      </c>
      <c r="D64" s="53">
        <v>50</v>
      </c>
      <c r="E64" s="13" t="str">
        <f t="shared" ref="E64:E127" si="1">C64&amp;D64</f>
        <v>Birmingham Women's and Children's50</v>
      </c>
      <c r="F64" s="13" t="s">
        <v>250</v>
      </c>
      <c r="G64" t="s">
        <v>142</v>
      </c>
      <c r="H64" t="s">
        <v>251</v>
      </c>
      <c r="I64" t="s">
        <v>224</v>
      </c>
    </row>
    <row r="65" spans="1:11" x14ac:dyDescent="0.2">
      <c r="A65" s="16" t="s">
        <v>294</v>
      </c>
      <c r="B65" s="18" t="s">
        <v>301</v>
      </c>
      <c r="C65" s="11" t="s">
        <v>163</v>
      </c>
      <c r="D65" s="53">
        <v>51</v>
      </c>
      <c r="E65" s="13" t="str">
        <f t="shared" si="1"/>
        <v>Birmingham Women's and Children's51</v>
      </c>
      <c r="F65" s="13" t="s">
        <v>250</v>
      </c>
      <c r="G65" t="s">
        <v>142</v>
      </c>
      <c r="H65" t="s">
        <v>251</v>
      </c>
      <c r="I65" t="s">
        <v>302</v>
      </c>
    </row>
    <row r="66" spans="1:11" x14ac:dyDescent="0.2">
      <c r="A66" s="16" t="s">
        <v>296</v>
      </c>
      <c r="B66" s="18" t="s">
        <v>304</v>
      </c>
      <c r="C66" s="11" t="s">
        <v>163</v>
      </c>
      <c r="D66" s="53">
        <v>52</v>
      </c>
      <c r="E66" s="13" t="str">
        <f t="shared" si="1"/>
        <v>Birmingham Women's and Children's52</v>
      </c>
      <c r="F66" s="13" t="s">
        <v>250</v>
      </c>
      <c r="G66" t="s">
        <v>142</v>
      </c>
      <c r="H66" t="s">
        <v>251</v>
      </c>
      <c r="I66" t="s">
        <v>230</v>
      </c>
    </row>
    <row r="67" spans="1:11" x14ac:dyDescent="0.2">
      <c r="A67" s="16" t="s">
        <v>298</v>
      </c>
      <c r="B67" s="18" t="s">
        <v>306</v>
      </c>
      <c r="C67" s="11" t="s">
        <v>163</v>
      </c>
      <c r="D67" s="53">
        <v>53</v>
      </c>
      <c r="E67" s="13" t="str">
        <f t="shared" si="1"/>
        <v>Birmingham Women's and Children's53</v>
      </c>
      <c r="F67" s="13" t="s">
        <v>250</v>
      </c>
      <c r="G67" t="s">
        <v>142</v>
      </c>
      <c r="H67" t="s">
        <v>251</v>
      </c>
      <c r="I67" t="s">
        <v>233</v>
      </c>
    </row>
    <row r="68" spans="1:11" x14ac:dyDescent="0.2">
      <c r="A68" s="16" t="s">
        <v>300</v>
      </c>
      <c r="B68" s="45" t="s">
        <v>308</v>
      </c>
      <c r="C68" s="11" t="s">
        <v>163</v>
      </c>
      <c r="D68" s="53">
        <v>54</v>
      </c>
      <c r="E68" s="13" t="str">
        <f t="shared" si="1"/>
        <v>Birmingham Women's and Children's54</v>
      </c>
      <c r="F68" s="13" t="s">
        <v>250</v>
      </c>
      <c r="G68" t="s">
        <v>142</v>
      </c>
      <c r="H68" t="s">
        <v>251</v>
      </c>
      <c r="I68" s="84" t="s">
        <v>236</v>
      </c>
    </row>
    <row r="69" spans="1:11" x14ac:dyDescent="0.2">
      <c r="A69" s="16" t="s">
        <v>303</v>
      </c>
      <c r="B69" s="19" t="s">
        <v>310</v>
      </c>
      <c r="C69" s="11" t="s">
        <v>163</v>
      </c>
      <c r="D69" s="53">
        <v>55</v>
      </c>
      <c r="E69" s="13" t="str">
        <f t="shared" si="1"/>
        <v>Birmingham Women's and Children's55</v>
      </c>
      <c r="F69" s="13" t="s">
        <v>250</v>
      </c>
      <c r="G69" t="s">
        <v>142</v>
      </c>
      <c r="H69" t="s">
        <v>251</v>
      </c>
      <c r="I69" t="s">
        <v>311</v>
      </c>
      <c r="K69" s="82">
        <v>44706</v>
      </c>
    </row>
    <row r="70" spans="1:11" x14ac:dyDescent="0.2">
      <c r="A70" s="16" t="s">
        <v>305</v>
      </c>
      <c r="B70" s="45" t="s">
        <v>313</v>
      </c>
      <c r="C70" s="11" t="s">
        <v>163</v>
      </c>
      <c r="D70" s="53">
        <v>56</v>
      </c>
      <c r="E70" s="13" t="str">
        <f t="shared" si="1"/>
        <v>Birmingham Women's and Children's56</v>
      </c>
      <c r="F70" s="13" t="s">
        <v>250</v>
      </c>
      <c r="G70" t="s">
        <v>142</v>
      </c>
      <c r="H70" t="s">
        <v>251</v>
      </c>
      <c r="I70" t="s">
        <v>239</v>
      </c>
    </row>
    <row r="71" spans="1:11" x14ac:dyDescent="0.2">
      <c r="A71" s="16" t="s">
        <v>307</v>
      </c>
      <c r="B71" s="45" t="s">
        <v>314</v>
      </c>
      <c r="C71" s="11" t="s">
        <v>163</v>
      </c>
      <c r="D71" s="53">
        <v>57</v>
      </c>
      <c r="E71" s="13" t="str">
        <f t="shared" si="1"/>
        <v>Birmingham Women's and Children's57</v>
      </c>
      <c r="F71" s="13" t="s">
        <v>250</v>
      </c>
      <c r="G71" t="s">
        <v>142</v>
      </c>
      <c r="H71" t="s">
        <v>251</v>
      </c>
      <c r="I71" t="s">
        <v>242</v>
      </c>
    </row>
    <row r="72" spans="1:11" x14ac:dyDescent="0.2">
      <c r="A72" s="16" t="s">
        <v>309</v>
      </c>
      <c r="B72" s="45" t="s">
        <v>315</v>
      </c>
      <c r="C72" s="11" t="s">
        <v>163</v>
      </c>
      <c r="D72" s="53">
        <v>58</v>
      </c>
      <c r="E72" s="13" t="str">
        <f t="shared" si="1"/>
        <v>Birmingham Women's and Children's58</v>
      </c>
      <c r="F72" s="13" t="s">
        <v>250</v>
      </c>
      <c r="G72" t="s">
        <v>142</v>
      </c>
      <c r="H72" t="s">
        <v>251</v>
      </c>
      <c r="I72" t="s">
        <v>242</v>
      </c>
    </row>
    <row r="73" spans="1:11" x14ac:dyDescent="0.2">
      <c r="A73" s="16" t="s">
        <v>312</v>
      </c>
      <c r="B73" s="45" t="s">
        <v>316</v>
      </c>
      <c r="C73" s="11" t="s">
        <v>163</v>
      </c>
      <c r="D73" s="53">
        <v>59</v>
      </c>
      <c r="E73" s="13" t="str">
        <f t="shared" si="1"/>
        <v>Birmingham Women's and Children's59</v>
      </c>
      <c r="F73" s="13" t="s">
        <v>250</v>
      </c>
      <c r="G73" t="s">
        <v>142</v>
      </c>
      <c r="H73" t="s">
        <v>251</v>
      </c>
      <c r="I73" t="s">
        <v>247</v>
      </c>
    </row>
    <row r="74" spans="1:11" x14ac:dyDescent="0.2">
      <c r="A74" s="16" t="s">
        <v>317</v>
      </c>
      <c r="B74" s="45" t="s">
        <v>318</v>
      </c>
      <c r="C74" s="13" t="s">
        <v>319</v>
      </c>
      <c r="D74" s="53">
        <v>1</v>
      </c>
      <c r="E74" s="13" t="str">
        <f t="shared" si="1"/>
        <v>Brighton and Sussex1</v>
      </c>
      <c r="F74" s="13" t="s">
        <v>320</v>
      </c>
      <c r="G74" t="s">
        <v>124</v>
      </c>
      <c r="H74" t="s">
        <v>321</v>
      </c>
      <c r="I74" t="s">
        <v>322</v>
      </c>
    </row>
    <row r="75" spans="1:11" x14ac:dyDescent="0.2">
      <c r="A75" s="16" t="s">
        <v>323</v>
      </c>
      <c r="B75" s="19" t="s">
        <v>324</v>
      </c>
      <c r="C75" s="12" t="s">
        <v>325</v>
      </c>
      <c r="D75" s="53">
        <v>1</v>
      </c>
      <c r="E75" s="13" t="str">
        <f t="shared" si="1"/>
        <v>Broomfield (Mid Essex)1</v>
      </c>
      <c r="G75" t="s">
        <v>124</v>
      </c>
      <c r="H75" t="s">
        <v>124</v>
      </c>
      <c r="I75" t="s">
        <v>326</v>
      </c>
    </row>
    <row r="76" spans="1:11" x14ac:dyDescent="0.2">
      <c r="A76" s="16" t="s">
        <v>327</v>
      </c>
      <c r="B76" s="19" t="s">
        <v>328</v>
      </c>
      <c r="C76" s="12" t="s">
        <v>325</v>
      </c>
      <c r="D76" s="53">
        <v>2</v>
      </c>
      <c r="E76" s="13" t="str">
        <f t="shared" si="1"/>
        <v>Broomfield (Mid Essex)2</v>
      </c>
      <c r="G76" t="s">
        <v>124</v>
      </c>
      <c r="H76" t="s">
        <v>124</v>
      </c>
      <c r="I76" t="s">
        <v>329</v>
      </c>
    </row>
    <row r="77" spans="1:11" x14ac:dyDescent="0.2">
      <c r="A77" s="16" t="s">
        <v>330</v>
      </c>
      <c r="B77" s="19" t="s">
        <v>331</v>
      </c>
      <c r="C77" s="12" t="s">
        <v>325</v>
      </c>
      <c r="D77" s="53">
        <v>3</v>
      </c>
      <c r="E77" s="13" t="str">
        <f t="shared" si="1"/>
        <v>Broomfield (Mid Essex)3</v>
      </c>
      <c r="G77" t="s">
        <v>124</v>
      </c>
      <c r="H77" t="s">
        <v>124</v>
      </c>
      <c r="I77" t="s">
        <v>332</v>
      </c>
    </row>
    <row r="78" spans="1:11" x14ac:dyDescent="0.2">
      <c r="A78" s="16" t="s">
        <v>333</v>
      </c>
      <c r="B78" s="19" t="s">
        <v>334</v>
      </c>
      <c r="C78" s="12" t="s">
        <v>325</v>
      </c>
      <c r="D78" s="53">
        <v>4</v>
      </c>
      <c r="E78" s="13" t="str">
        <f t="shared" si="1"/>
        <v>Broomfield (Mid Essex)4</v>
      </c>
      <c r="G78" t="s">
        <v>124</v>
      </c>
      <c r="H78" t="s">
        <v>124</v>
      </c>
      <c r="I78" t="s">
        <v>335</v>
      </c>
    </row>
    <row r="79" spans="1:11" x14ac:dyDescent="0.2">
      <c r="A79" s="16" t="s">
        <v>336</v>
      </c>
      <c r="B79" s="19" t="s">
        <v>337</v>
      </c>
      <c r="C79" s="12" t="s">
        <v>325</v>
      </c>
      <c r="D79" s="53">
        <v>5</v>
      </c>
      <c r="E79" s="13" t="str">
        <f t="shared" si="1"/>
        <v>Broomfield (Mid Essex)5</v>
      </c>
      <c r="G79" t="s">
        <v>124</v>
      </c>
      <c r="H79" t="s">
        <v>124</v>
      </c>
      <c r="I79" t="s">
        <v>338</v>
      </c>
    </row>
    <row r="80" spans="1:11" x14ac:dyDescent="0.2">
      <c r="A80" s="16" t="s">
        <v>339</v>
      </c>
      <c r="B80" s="45" t="s">
        <v>340</v>
      </c>
      <c r="C80" s="13" t="s">
        <v>341</v>
      </c>
      <c r="D80" s="53">
        <v>1</v>
      </c>
      <c r="E80" s="13" t="str">
        <f t="shared" si="1"/>
        <v>Guy's and St Thomas'1</v>
      </c>
      <c r="F80" s="13" t="s">
        <v>320</v>
      </c>
      <c r="G80" t="s">
        <v>124</v>
      </c>
      <c r="H80" t="s">
        <v>321</v>
      </c>
      <c r="I80" t="s">
        <v>342</v>
      </c>
    </row>
    <row r="81" spans="1:11" x14ac:dyDescent="0.2">
      <c r="A81" s="16" t="s">
        <v>343</v>
      </c>
      <c r="B81" s="19" t="s">
        <v>344</v>
      </c>
      <c r="C81" s="12" t="s">
        <v>345</v>
      </c>
      <c r="D81" s="53">
        <v>1</v>
      </c>
      <c r="E81" s="13" t="str">
        <f t="shared" si="1"/>
        <v>John Radcliffe (Oxford)1</v>
      </c>
      <c r="G81" t="s">
        <v>124</v>
      </c>
      <c r="H81" t="s">
        <v>124</v>
      </c>
      <c r="I81" t="s">
        <v>346</v>
      </c>
      <c r="K81" s="82">
        <v>44704</v>
      </c>
    </row>
    <row r="82" spans="1:11" x14ac:dyDescent="0.2">
      <c r="A82" s="16" t="s">
        <v>347</v>
      </c>
      <c r="B82" s="19" t="s">
        <v>348</v>
      </c>
      <c r="C82" s="12" t="s">
        <v>345</v>
      </c>
      <c r="D82" s="53">
        <v>2</v>
      </c>
      <c r="E82" s="13" t="str">
        <f t="shared" si="1"/>
        <v>John Radcliffe (Oxford)2</v>
      </c>
      <c r="G82" t="s">
        <v>124</v>
      </c>
      <c r="H82" t="s">
        <v>124</v>
      </c>
      <c r="I82" t="s">
        <v>349</v>
      </c>
      <c r="K82" s="82">
        <v>44711</v>
      </c>
    </row>
    <row r="83" spans="1:11" x14ac:dyDescent="0.2">
      <c r="A83" s="16" t="s">
        <v>350</v>
      </c>
      <c r="B83" s="19" t="s">
        <v>351</v>
      </c>
      <c r="C83" s="12" t="s">
        <v>345</v>
      </c>
      <c r="D83" s="53">
        <v>3</v>
      </c>
      <c r="E83" s="13" t="str">
        <f t="shared" si="1"/>
        <v>John Radcliffe (Oxford)3</v>
      </c>
      <c r="G83" t="s">
        <v>124</v>
      </c>
      <c r="H83" t="s">
        <v>124</v>
      </c>
      <c r="I83" t="s">
        <v>352</v>
      </c>
      <c r="K83" s="82">
        <v>44704</v>
      </c>
    </row>
    <row r="84" spans="1:11" x14ac:dyDescent="0.2">
      <c r="A84" s="16" t="s">
        <v>353</v>
      </c>
      <c r="B84" s="19" t="s">
        <v>354</v>
      </c>
      <c r="C84" s="12" t="s">
        <v>345</v>
      </c>
      <c r="D84" s="53">
        <v>4</v>
      </c>
      <c r="E84" s="13" t="str">
        <f t="shared" si="1"/>
        <v>John Radcliffe (Oxford)4</v>
      </c>
      <c r="G84" t="s">
        <v>124</v>
      </c>
      <c r="H84" t="s">
        <v>124</v>
      </c>
      <c r="I84" t="s">
        <v>355</v>
      </c>
      <c r="K84" s="82">
        <v>44704</v>
      </c>
    </row>
    <row r="85" spans="1:11" x14ac:dyDescent="0.2">
      <c r="A85" s="16" t="s">
        <v>356</v>
      </c>
      <c r="B85" s="19" t="s">
        <v>357</v>
      </c>
      <c r="C85" s="12" t="s">
        <v>345</v>
      </c>
      <c r="D85" s="53">
        <v>5</v>
      </c>
      <c r="E85" s="13" t="str">
        <f t="shared" si="1"/>
        <v>John Radcliffe (Oxford)5</v>
      </c>
      <c r="G85" t="s">
        <v>124</v>
      </c>
      <c r="H85" t="s">
        <v>124</v>
      </c>
      <c r="I85" t="s">
        <v>358</v>
      </c>
      <c r="K85" s="82">
        <v>44711</v>
      </c>
    </row>
    <row r="86" spans="1:11" x14ac:dyDescent="0.2">
      <c r="A86" s="16" t="s">
        <v>359</v>
      </c>
      <c r="B86" s="19" t="s">
        <v>360</v>
      </c>
      <c r="C86" s="12" t="s">
        <v>345</v>
      </c>
      <c r="D86" s="53">
        <v>6</v>
      </c>
      <c r="E86" s="13" t="str">
        <f t="shared" si="1"/>
        <v>John Radcliffe (Oxford)6</v>
      </c>
      <c r="G86" t="s">
        <v>124</v>
      </c>
      <c r="H86" t="s">
        <v>124</v>
      </c>
      <c r="I86" t="s">
        <v>361</v>
      </c>
    </row>
    <row r="87" spans="1:11" x14ac:dyDescent="0.2">
      <c r="A87" s="16" t="s">
        <v>362</v>
      </c>
      <c r="B87" s="45" t="s">
        <v>363</v>
      </c>
      <c r="C87" s="12" t="s">
        <v>345</v>
      </c>
      <c r="D87" s="53">
        <v>7</v>
      </c>
      <c r="E87" s="13" t="str">
        <f t="shared" si="1"/>
        <v>John Radcliffe (Oxford)7</v>
      </c>
      <c r="G87" t="s">
        <v>124</v>
      </c>
      <c r="H87" t="s">
        <v>124</v>
      </c>
      <c r="I87" t="s">
        <v>364</v>
      </c>
    </row>
    <row r="88" spans="1:11" x14ac:dyDescent="0.2">
      <c r="A88" s="16" t="s">
        <v>365</v>
      </c>
      <c r="B88" s="19" t="s">
        <v>366</v>
      </c>
      <c r="C88" s="12" t="s">
        <v>345</v>
      </c>
      <c r="D88" s="53">
        <v>8</v>
      </c>
      <c r="E88" s="13" t="str">
        <f t="shared" si="1"/>
        <v>John Radcliffe (Oxford)8</v>
      </c>
      <c r="G88" t="s">
        <v>124</v>
      </c>
      <c r="H88" t="s">
        <v>124</v>
      </c>
      <c r="I88" t="s">
        <v>358</v>
      </c>
      <c r="K88" s="82">
        <v>44711</v>
      </c>
    </row>
    <row r="89" spans="1:11" x14ac:dyDescent="0.2">
      <c r="A89" s="16" t="s">
        <v>367</v>
      </c>
      <c r="B89" s="19" t="s">
        <v>368</v>
      </c>
      <c r="C89" s="12" t="s">
        <v>345</v>
      </c>
      <c r="D89" s="53">
        <v>9</v>
      </c>
      <c r="E89" s="13" t="str">
        <f t="shared" si="1"/>
        <v>John Radcliffe (Oxford)9</v>
      </c>
      <c r="G89" t="s">
        <v>124</v>
      </c>
      <c r="H89" t="s">
        <v>124</v>
      </c>
      <c r="I89" t="s">
        <v>369</v>
      </c>
    </row>
    <row r="90" spans="1:11" x14ac:dyDescent="0.2">
      <c r="A90" s="16" t="s">
        <v>370</v>
      </c>
      <c r="B90" s="19" t="s">
        <v>371</v>
      </c>
      <c r="C90" s="13" t="s">
        <v>345</v>
      </c>
      <c r="D90" s="53">
        <v>10</v>
      </c>
      <c r="E90" s="13" t="str">
        <f t="shared" si="1"/>
        <v>John Radcliffe (Oxford)10</v>
      </c>
      <c r="G90" t="s">
        <v>124</v>
      </c>
      <c r="H90" t="s">
        <v>124</v>
      </c>
      <c r="I90" t="s">
        <v>372</v>
      </c>
    </row>
    <row r="91" spans="1:11" x14ac:dyDescent="0.2">
      <c r="A91" s="16" t="s">
        <v>373</v>
      </c>
      <c r="B91" s="19" t="s">
        <v>374</v>
      </c>
      <c r="C91" s="12" t="s">
        <v>345</v>
      </c>
      <c r="D91" s="53">
        <v>11</v>
      </c>
      <c r="E91" s="13" t="str">
        <f t="shared" si="1"/>
        <v>John Radcliffe (Oxford)11</v>
      </c>
      <c r="G91" t="s">
        <v>124</v>
      </c>
      <c r="H91" t="s">
        <v>124</v>
      </c>
      <c r="I91" t="s">
        <v>375</v>
      </c>
      <c r="K91" s="82">
        <v>44704</v>
      </c>
    </row>
    <row r="92" spans="1:11" x14ac:dyDescent="0.2">
      <c r="A92" s="16" t="s">
        <v>376</v>
      </c>
      <c r="B92" s="19" t="s">
        <v>377</v>
      </c>
      <c r="C92" s="12" t="s">
        <v>345</v>
      </c>
      <c r="D92" s="53">
        <v>12</v>
      </c>
      <c r="E92" s="13" t="str">
        <f t="shared" si="1"/>
        <v>John Radcliffe (Oxford)12</v>
      </c>
      <c r="F92" s="13" t="s">
        <v>141</v>
      </c>
      <c r="G92" t="s">
        <v>142</v>
      </c>
      <c r="H92" t="s">
        <v>143</v>
      </c>
      <c r="I92" t="s">
        <v>346</v>
      </c>
      <c r="K92" s="82">
        <v>44704</v>
      </c>
    </row>
    <row r="93" spans="1:11" x14ac:dyDescent="0.2">
      <c r="A93" s="16" t="s">
        <v>378</v>
      </c>
      <c r="B93" s="19" t="s">
        <v>379</v>
      </c>
      <c r="C93" s="12" t="s">
        <v>345</v>
      </c>
      <c r="D93" s="53">
        <v>13</v>
      </c>
      <c r="E93" s="13" t="str">
        <f t="shared" si="1"/>
        <v>John Radcliffe (Oxford)13</v>
      </c>
      <c r="F93" s="13" t="s">
        <v>141</v>
      </c>
      <c r="G93" t="s">
        <v>142</v>
      </c>
      <c r="H93" t="s">
        <v>143</v>
      </c>
      <c r="I93" t="s">
        <v>322</v>
      </c>
      <c r="K93" s="82">
        <v>44711</v>
      </c>
    </row>
    <row r="94" spans="1:11" x14ac:dyDescent="0.2">
      <c r="A94" s="16" t="s">
        <v>380</v>
      </c>
      <c r="B94" s="19" t="s">
        <v>381</v>
      </c>
      <c r="C94" s="12" t="s">
        <v>345</v>
      </c>
      <c r="D94" s="53">
        <v>14</v>
      </c>
      <c r="E94" s="13" t="str">
        <f t="shared" si="1"/>
        <v>John Radcliffe (Oxford)14</v>
      </c>
      <c r="F94" s="13" t="s">
        <v>141</v>
      </c>
      <c r="G94" t="s">
        <v>142</v>
      </c>
      <c r="H94" t="s">
        <v>143</v>
      </c>
      <c r="I94" t="s">
        <v>349</v>
      </c>
      <c r="K94" s="82">
        <v>44711</v>
      </c>
    </row>
    <row r="95" spans="1:11" x14ac:dyDescent="0.2">
      <c r="A95" s="16" t="s">
        <v>382</v>
      </c>
      <c r="B95" s="19" t="s">
        <v>383</v>
      </c>
      <c r="C95" s="12" t="s">
        <v>345</v>
      </c>
      <c r="D95" s="53">
        <v>15</v>
      </c>
      <c r="E95" s="13" t="str">
        <f t="shared" si="1"/>
        <v>John Radcliffe (Oxford)15</v>
      </c>
      <c r="F95" s="13" t="s">
        <v>141</v>
      </c>
      <c r="G95" t="s">
        <v>142</v>
      </c>
      <c r="H95" t="s">
        <v>143</v>
      </c>
      <c r="I95" t="s">
        <v>352</v>
      </c>
      <c r="K95" s="82">
        <v>44704</v>
      </c>
    </row>
    <row r="96" spans="1:11" x14ac:dyDescent="0.2">
      <c r="A96" s="16" t="s">
        <v>384</v>
      </c>
      <c r="B96" s="19" t="s">
        <v>385</v>
      </c>
      <c r="C96" s="12" t="s">
        <v>345</v>
      </c>
      <c r="D96" s="53">
        <v>16</v>
      </c>
      <c r="E96" s="13" t="str">
        <f t="shared" si="1"/>
        <v>John Radcliffe (Oxford)16</v>
      </c>
      <c r="F96" s="13" t="s">
        <v>141</v>
      </c>
      <c r="G96" t="s">
        <v>142</v>
      </c>
      <c r="H96" t="s">
        <v>143</v>
      </c>
      <c r="I96" t="s">
        <v>355</v>
      </c>
      <c r="K96" s="82">
        <v>44704</v>
      </c>
    </row>
    <row r="97" spans="1:11" x14ac:dyDescent="0.2">
      <c r="A97" s="16" t="s">
        <v>386</v>
      </c>
      <c r="B97" s="19" t="s">
        <v>387</v>
      </c>
      <c r="C97" s="12" t="s">
        <v>345</v>
      </c>
      <c r="D97" s="53">
        <v>17</v>
      </c>
      <c r="E97" s="13" t="str">
        <f t="shared" si="1"/>
        <v>John Radcliffe (Oxford)17</v>
      </c>
      <c r="F97" s="13" t="s">
        <v>141</v>
      </c>
      <c r="G97" t="s">
        <v>142</v>
      </c>
      <c r="H97" t="s">
        <v>143</v>
      </c>
      <c r="I97" t="s">
        <v>388</v>
      </c>
    </row>
    <row r="98" spans="1:11" x14ac:dyDescent="0.2">
      <c r="A98" s="16" t="s">
        <v>389</v>
      </c>
      <c r="B98" s="19" t="s">
        <v>390</v>
      </c>
      <c r="C98" s="12" t="s">
        <v>345</v>
      </c>
      <c r="D98" s="53">
        <v>18</v>
      </c>
      <c r="E98" s="13" t="str">
        <f t="shared" si="1"/>
        <v>John Radcliffe (Oxford)18</v>
      </c>
      <c r="F98" s="13" t="s">
        <v>141</v>
      </c>
      <c r="G98" t="s">
        <v>142</v>
      </c>
      <c r="H98" t="s">
        <v>143</v>
      </c>
      <c r="I98" t="s">
        <v>358</v>
      </c>
      <c r="K98" s="82">
        <v>44711</v>
      </c>
    </row>
    <row r="99" spans="1:11" x14ac:dyDescent="0.2">
      <c r="A99" s="16" t="s">
        <v>391</v>
      </c>
      <c r="B99" s="19" t="s">
        <v>392</v>
      </c>
      <c r="C99" s="12" t="s">
        <v>345</v>
      </c>
      <c r="D99" s="53">
        <v>19</v>
      </c>
      <c r="E99" s="13" t="str">
        <f t="shared" si="1"/>
        <v>John Radcliffe (Oxford)19</v>
      </c>
      <c r="F99" s="13" t="s">
        <v>141</v>
      </c>
      <c r="G99" t="s">
        <v>142</v>
      </c>
      <c r="H99" t="s">
        <v>143</v>
      </c>
      <c r="I99" t="s">
        <v>393</v>
      </c>
      <c r="K99" s="82">
        <v>44704</v>
      </c>
    </row>
    <row r="100" spans="1:11" x14ac:dyDescent="0.2">
      <c r="A100" s="16" t="s">
        <v>394</v>
      </c>
      <c r="B100" s="19" t="s">
        <v>395</v>
      </c>
      <c r="C100" s="12" t="s">
        <v>345</v>
      </c>
      <c r="D100" s="53">
        <v>20</v>
      </c>
      <c r="E100" s="13" t="str">
        <f t="shared" si="1"/>
        <v>John Radcliffe (Oxford)20</v>
      </c>
      <c r="F100" s="13" t="s">
        <v>141</v>
      </c>
      <c r="G100" t="s">
        <v>142</v>
      </c>
      <c r="H100" t="s">
        <v>143</v>
      </c>
      <c r="I100" t="s">
        <v>361</v>
      </c>
    </row>
    <row r="101" spans="1:11" x14ac:dyDescent="0.2">
      <c r="A101" s="16" t="s">
        <v>396</v>
      </c>
      <c r="B101" s="19" t="s">
        <v>397</v>
      </c>
      <c r="C101" s="12" t="s">
        <v>345</v>
      </c>
      <c r="D101" s="53">
        <v>21</v>
      </c>
      <c r="E101" s="13" t="str">
        <f t="shared" si="1"/>
        <v>John Radcliffe (Oxford)21</v>
      </c>
      <c r="F101" s="13" t="s">
        <v>141</v>
      </c>
      <c r="G101" t="s">
        <v>142</v>
      </c>
      <c r="H101" t="s">
        <v>143</v>
      </c>
      <c r="I101" t="s">
        <v>398</v>
      </c>
    </row>
    <row r="102" spans="1:11" x14ac:dyDescent="0.2">
      <c r="A102" s="16" t="s">
        <v>399</v>
      </c>
      <c r="B102" s="45" t="s">
        <v>400</v>
      </c>
      <c r="C102" s="12" t="s">
        <v>345</v>
      </c>
      <c r="D102" s="53">
        <v>22</v>
      </c>
      <c r="E102" s="13" t="str">
        <f t="shared" si="1"/>
        <v>John Radcliffe (Oxford)22</v>
      </c>
      <c r="F102" s="13" t="s">
        <v>141</v>
      </c>
      <c r="G102" t="s">
        <v>142</v>
      </c>
      <c r="H102" t="s">
        <v>143</v>
      </c>
      <c r="I102" t="s">
        <v>364</v>
      </c>
    </row>
    <row r="103" spans="1:11" x14ac:dyDescent="0.2">
      <c r="A103" s="16" t="s">
        <v>401</v>
      </c>
      <c r="B103" s="19" t="s">
        <v>402</v>
      </c>
      <c r="C103" s="12" t="s">
        <v>345</v>
      </c>
      <c r="D103" s="53">
        <v>23</v>
      </c>
      <c r="E103" s="13" t="str">
        <f t="shared" si="1"/>
        <v>John Radcliffe (Oxford)23</v>
      </c>
      <c r="F103" s="13" t="s">
        <v>141</v>
      </c>
      <c r="G103" t="s">
        <v>142</v>
      </c>
      <c r="H103" t="s">
        <v>143</v>
      </c>
      <c r="I103" t="s">
        <v>358</v>
      </c>
      <c r="K103" s="82">
        <v>44711</v>
      </c>
    </row>
    <row r="104" spans="1:11" x14ac:dyDescent="0.2">
      <c r="A104" s="16" t="s">
        <v>403</v>
      </c>
      <c r="B104" s="19" t="s">
        <v>404</v>
      </c>
      <c r="C104" s="12" t="s">
        <v>345</v>
      </c>
      <c r="D104" s="53">
        <v>24</v>
      </c>
      <c r="E104" s="13" t="str">
        <f t="shared" si="1"/>
        <v>John Radcliffe (Oxford)24</v>
      </c>
      <c r="F104" s="13" t="s">
        <v>141</v>
      </c>
      <c r="G104" t="s">
        <v>142</v>
      </c>
      <c r="H104" t="s">
        <v>143</v>
      </c>
      <c r="I104" t="s">
        <v>405</v>
      </c>
    </row>
    <row r="105" spans="1:11" x14ac:dyDescent="0.2">
      <c r="A105" s="16" t="s">
        <v>406</v>
      </c>
      <c r="B105" s="19" t="s">
        <v>407</v>
      </c>
      <c r="C105" s="13" t="s">
        <v>345</v>
      </c>
      <c r="D105" s="53">
        <v>25</v>
      </c>
      <c r="E105" s="13" t="str">
        <f t="shared" si="1"/>
        <v>John Radcliffe (Oxford)25</v>
      </c>
      <c r="F105" s="13" t="s">
        <v>141</v>
      </c>
      <c r="G105" t="s">
        <v>142</v>
      </c>
      <c r="H105" t="s">
        <v>143</v>
      </c>
      <c r="I105" t="s">
        <v>369</v>
      </c>
    </row>
    <row r="106" spans="1:11" x14ac:dyDescent="0.2">
      <c r="A106" s="16" t="s">
        <v>408</v>
      </c>
      <c r="B106" s="19" t="s">
        <v>409</v>
      </c>
      <c r="C106" s="12" t="s">
        <v>345</v>
      </c>
      <c r="D106" s="53">
        <v>26</v>
      </c>
      <c r="E106" s="13" t="str">
        <f t="shared" si="1"/>
        <v>John Radcliffe (Oxford)26</v>
      </c>
      <c r="F106" s="13" t="s">
        <v>141</v>
      </c>
      <c r="G106" t="s">
        <v>142</v>
      </c>
      <c r="H106" t="s">
        <v>143</v>
      </c>
      <c r="I106" t="s">
        <v>410</v>
      </c>
      <c r="K106" s="82">
        <v>44711</v>
      </c>
    </row>
    <row r="107" spans="1:11" x14ac:dyDescent="0.2">
      <c r="A107" s="16" t="s">
        <v>411</v>
      </c>
      <c r="B107" s="19" t="s">
        <v>412</v>
      </c>
      <c r="C107" s="12" t="s">
        <v>345</v>
      </c>
      <c r="D107" s="53">
        <v>27</v>
      </c>
      <c r="E107" s="13" t="str">
        <f t="shared" si="1"/>
        <v>John Radcliffe (Oxford)27</v>
      </c>
      <c r="F107" s="13" t="s">
        <v>141</v>
      </c>
      <c r="G107" t="s">
        <v>142</v>
      </c>
      <c r="H107" t="s">
        <v>143</v>
      </c>
      <c r="I107" t="s">
        <v>413</v>
      </c>
    </row>
    <row r="108" spans="1:11" x14ac:dyDescent="0.2">
      <c r="A108" s="16" t="s">
        <v>414</v>
      </c>
      <c r="B108" s="19" t="s">
        <v>415</v>
      </c>
      <c r="C108" s="12" t="s">
        <v>345</v>
      </c>
      <c r="D108" s="53">
        <v>28</v>
      </c>
      <c r="E108" s="13" t="str">
        <f t="shared" si="1"/>
        <v>John Radcliffe (Oxford)28</v>
      </c>
      <c r="F108" s="13" t="s">
        <v>141</v>
      </c>
      <c r="G108" t="s">
        <v>142</v>
      </c>
      <c r="H108" t="s">
        <v>143</v>
      </c>
      <c r="I108" t="s">
        <v>416</v>
      </c>
    </row>
    <row r="109" spans="1:11" x14ac:dyDescent="0.2">
      <c r="A109" s="16" t="s">
        <v>417</v>
      </c>
      <c r="B109" s="19" t="s">
        <v>418</v>
      </c>
      <c r="C109" s="12" t="s">
        <v>345</v>
      </c>
      <c r="D109" s="53">
        <v>29</v>
      </c>
      <c r="E109" s="13" t="str">
        <f t="shared" si="1"/>
        <v>John Radcliffe (Oxford)29</v>
      </c>
      <c r="F109" s="13" t="s">
        <v>141</v>
      </c>
      <c r="G109" t="s">
        <v>142</v>
      </c>
      <c r="H109" t="s">
        <v>143</v>
      </c>
      <c r="I109" t="s">
        <v>372</v>
      </c>
    </row>
    <row r="110" spans="1:11" x14ac:dyDescent="0.2">
      <c r="A110" s="16" t="s">
        <v>419</v>
      </c>
      <c r="B110" s="19" t="s">
        <v>420</v>
      </c>
      <c r="C110" s="12" t="s">
        <v>345</v>
      </c>
      <c r="D110" s="53">
        <v>30</v>
      </c>
      <c r="E110" s="13" t="str">
        <f t="shared" si="1"/>
        <v>John Radcliffe (Oxford)30</v>
      </c>
      <c r="F110" s="13" t="s">
        <v>141</v>
      </c>
      <c r="G110" t="s">
        <v>142</v>
      </c>
      <c r="H110" t="s">
        <v>143</v>
      </c>
      <c r="I110" t="s">
        <v>375</v>
      </c>
      <c r="K110" s="82">
        <v>44704</v>
      </c>
    </row>
    <row r="111" spans="1:11" x14ac:dyDescent="0.2">
      <c r="A111" s="16" t="s">
        <v>421</v>
      </c>
      <c r="B111" s="19" t="s">
        <v>422</v>
      </c>
      <c r="C111" s="12" t="s">
        <v>345</v>
      </c>
      <c r="D111" s="53">
        <v>31</v>
      </c>
      <c r="E111" s="13" t="str">
        <f t="shared" si="1"/>
        <v>John Radcliffe (Oxford)31</v>
      </c>
      <c r="F111" s="13" t="s">
        <v>141</v>
      </c>
      <c r="G111" t="s">
        <v>142</v>
      </c>
      <c r="H111" t="s">
        <v>143</v>
      </c>
      <c r="I111" s="84" t="s">
        <v>423</v>
      </c>
      <c r="K111" s="82" t="s">
        <v>424</v>
      </c>
    </row>
    <row r="112" spans="1:11" x14ac:dyDescent="0.2">
      <c r="A112" s="16" t="s">
        <v>425</v>
      </c>
      <c r="B112" s="19" t="s">
        <v>426</v>
      </c>
      <c r="C112" s="12" t="s">
        <v>345</v>
      </c>
      <c r="D112" s="53">
        <v>32</v>
      </c>
      <c r="E112" s="13" t="str">
        <f t="shared" si="1"/>
        <v>John Radcliffe (Oxford)32</v>
      </c>
      <c r="F112" s="13" t="s">
        <v>141</v>
      </c>
      <c r="G112" t="s">
        <v>142</v>
      </c>
      <c r="H112" t="s">
        <v>143</v>
      </c>
      <c r="I112" t="s">
        <v>427</v>
      </c>
      <c r="K112" s="82">
        <v>44701</v>
      </c>
    </row>
    <row r="113" spans="1:11" x14ac:dyDescent="0.2">
      <c r="A113" s="16" t="s">
        <v>428</v>
      </c>
      <c r="B113" s="45" t="s">
        <v>429</v>
      </c>
      <c r="C113" s="12" t="s">
        <v>345</v>
      </c>
      <c r="D113" s="53">
        <v>33</v>
      </c>
      <c r="E113" s="13" t="str">
        <f t="shared" si="1"/>
        <v>John Radcliffe (Oxford)33</v>
      </c>
      <c r="F113" s="13" t="s">
        <v>141</v>
      </c>
      <c r="G113" t="s">
        <v>142</v>
      </c>
      <c r="H113" t="s">
        <v>143</v>
      </c>
      <c r="I113" t="s">
        <v>430</v>
      </c>
    </row>
    <row r="114" spans="1:11" x14ac:dyDescent="0.2">
      <c r="A114" s="16" t="s">
        <v>431</v>
      </c>
      <c r="B114" s="19" t="s">
        <v>432</v>
      </c>
      <c r="C114" s="12" t="s">
        <v>345</v>
      </c>
      <c r="D114" s="53">
        <v>34</v>
      </c>
      <c r="E114" s="13" t="str">
        <f t="shared" si="1"/>
        <v>John Radcliffe (Oxford)34</v>
      </c>
      <c r="F114" s="13" t="s">
        <v>141</v>
      </c>
      <c r="G114" t="s">
        <v>142</v>
      </c>
      <c r="H114" t="s">
        <v>143</v>
      </c>
      <c r="I114" t="s">
        <v>430</v>
      </c>
    </row>
    <row r="115" spans="1:11" x14ac:dyDescent="0.2">
      <c r="A115" s="16" t="s">
        <v>433</v>
      </c>
      <c r="B115" s="45" t="s">
        <v>434</v>
      </c>
      <c r="C115" s="12" t="s">
        <v>345</v>
      </c>
      <c r="D115" s="53">
        <v>35</v>
      </c>
      <c r="E115" s="13" t="str">
        <f t="shared" si="1"/>
        <v>John Radcliffe (Oxford)35</v>
      </c>
      <c r="F115" s="13" t="s">
        <v>141</v>
      </c>
      <c r="G115" t="s">
        <v>142</v>
      </c>
      <c r="H115" t="s">
        <v>143</v>
      </c>
      <c r="I115" t="s">
        <v>435</v>
      </c>
    </row>
    <row r="116" spans="1:11" x14ac:dyDescent="0.2">
      <c r="A116" s="16" t="s">
        <v>436</v>
      </c>
      <c r="B116" s="19" t="s">
        <v>437</v>
      </c>
      <c r="C116" s="12" t="s">
        <v>345</v>
      </c>
      <c r="D116" s="53">
        <v>36</v>
      </c>
      <c r="E116" s="13" t="str">
        <f t="shared" si="1"/>
        <v>John Radcliffe (Oxford)36</v>
      </c>
      <c r="F116" s="13" t="s">
        <v>141</v>
      </c>
      <c r="G116" t="s">
        <v>142</v>
      </c>
      <c r="H116" t="s">
        <v>143</v>
      </c>
      <c r="I116" s="84" t="s">
        <v>438</v>
      </c>
      <c r="K116" s="82" t="s">
        <v>424</v>
      </c>
    </row>
    <row r="117" spans="1:11" x14ac:dyDescent="0.2">
      <c r="A117" s="16" t="s">
        <v>439</v>
      </c>
      <c r="B117" s="19" t="s">
        <v>440</v>
      </c>
      <c r="C117" s="12" t="s">
        <v>441</v>
      </c>
      <c r="D117" s="85">
        <v>1</v>
      </c>
      <c r="E117" s="86" t="str">
        <f t="shared" si="1"/>
        <v>Kettering1</v>
      </c>
      <c r="F117" s="86"/>
      <c r="G117" t="s">
        <v>124</v>
      </c>
      <c r="H117" t="s">
        <v>124</v>
      </c>
      <c r="I117" t="s">
        <v>442</v>
      </c>
    </row>
    <row r="118" spans="1:11" x14ac:dyDescent="0.2">
      <c r="A118" s="16" t="s">
        <v>443</v>
      </c>
      <c r="B118" s="19" t="s">
        <v>444</v>
      </c>
      <c r="C118" s="13" t="s">
        <v>441</v>
      </c>
      <c r="D118" s="85">
        <v>2</v>
      </c>
      <c r="E118" s="86" t="str">
        <f t="shared" si="1"/>
        <v>Kettering2</v>
      </c>
      <c r="F118" s="86"/>
      <c r="G118" t="s">
        <v>124</v>
      </c>
      <c r="H118" t="s">
        <v>124</v>
      </c>
      <c r="I118" t="s">
        <v>445</v>
      </c>
    </row>
    <row r="119" spans="1:11" x14ac:dyDescent="0.2">
      <c r="A119" s="16" t="s">
        <v>446</v>
      </c>
      <c r="B119" s="19" t="s">
        <v>447</v>
      </c>
      <c r="C119" s="12" t="s">
        <v>441</v>
      </c>
      <c r="D119" s="85">
        <v>3</v>
      </c>
      <c r="E119" s="86" t="str">
        <f t="shared" si="1"/>
        <v>Kettering3</v>
      </c>
      <c r="F119" s="86"/>
      <c r="G119" t="s">
        <v>124</v>
      </c>
      <c r="H119" t="s">
        <v>124</v>
      </c>
      <c r="I119" t="s">
        <v>448</v>
      </c>
    </row>
    <row r="120" spans="1:11" x14ac:dyDescent="0.2">
      <c r="A120" s="16" t="s">
        <v>449</v>
      </c>
      <c r="B120" s="19" t="s">
        <v>450</v>
      </c>
      <c r="C120" s="12" t="s">
        <v>441</v>
      </c>
      <c r="D120" s="85">
        <v>4</v>
      </c>
      <c r="E120" s="86" t="str">
        <f t="shared" si="1"/>
        <v>Kettering4</v>
      </c>
      <c r="F120" s="86"/>
      <c r="G120" t="s">
        <v>124</v>
      </c>
      <c r="H120" t="s">
        <v>124</v>
      </c>
      <c r="I120" t="s">
        <v>451</v>
      </c>
    </row>
    <row r="121" spans="1:11" x14ac:dyDescent="0.2">
      <c r="A121" s="16" t="s">
        <v>452</v>
      </c>
      <c r="B121" s="45" t="s">
        <v>453</v>
      </c>
      <c r="C121" s="12" t="s">
        <v>441</v>
      </c>
      <c r="D121" s="85">
        <v>5</v>
      </c>
      <c r="E121" s="86" t="str">
        <f t="shared" si="1"/>
        <v>Kettering5</v>
      </c>
      <c r="F121" s="86" t="s">
        <v>250</v>
      </c>
      <c r="G121" t="s">
        <v>142</v>
      </c>
      <c r="H121" t="s">
        <v>251</v>
      </c>
      <c r="I121" t="s">
        <v>442</v>
      </c>
    </row>
    <row r="122" spans="1:11" x14ac:dyDescent="0.2">
      <c r="A122" s="16" t="s">
        <v>454</v>
      </c>
      <c r="B122" s="45" t="s">
        <v>455</v>
      </c>
      <c r="C122" s="13" t="s">
        <v>441</v>
      </c>
      <c r="D122" s="85">
        <v>6</v>
      </c>
      <c r="E122" s="86" t="str">
        <f t="shared" si="1"/>
        <v>Kettering6</v>
      </c>
      <c r="F122" s="86" t="s">
        <v>250</v>
      </c>
      <c r="G122" t="s">
        <v>142</v>
      </c>
      <c r="H122" t="s">
        <v>251</v>
      </c>
      <c r="I122" t="s">
        <v>445</v>
      </c>
    </row>
    <row r="123" spans="1:11" x14ac:dyDescent="0.2">
      <c r="A123" s="16" t="s">
        <v>456</v>
      </c>
      <c r="B123" s="45" t="s">
        <v>457</v>
      </c>
      <c r="C123" s="12" t="s">
        <v>441</v>
      </c>
      <c r="D123" s="85">
        <v>7</v>
      </c>
      <c r="E123" s="86" t="str">
        <f t="shared" si="1"/>
        <v>Kettering7</v>
      </c>
      <c r="F123" s="86" t="s">
        <v>250</v>
      </c>
      <c r="G123" t="s">
        <v>142</v>
      </c>
      <c r="H123" t="s">
        <v>251</v>
      </c>
      <c r="I123" t="s">
        <v>448</v>
      </c>
    </row>
    <row r="124" spans="1:11" x14ac:dyDescent="0.2">
      <c r="A124" s="16" t="s">
        <v>458</v>
      </c>
      <c r="B124" s="45" t="s">
        <v>459</v>
      </c>
      <c r="C124" s="12" t="s">
        <v>441</v>
      </c>
      <c r="D124" s="85">
        <v>8</v>
      </c>
      <c r="E124" s="86" t="str">
        <f t="shared" si="1"/>
        <v>Kettering8</v>
      </c>
      <c r="F124" s="86" t="s">
        <v>250</v>
      </c>
      <c r="G124" t="s">
        <v>142</v>
      </c>
      <c r="H124" t="s">
        <v>251</v>
      </c>
      <c r="I124" t="s">
        <v>451</v>
      </c>
    </row>
    <row r="125" spans="1:11" x14ac:dyDescent="0.2">
      <c r="A125" s="16" t="s">
        <v>460</v>
      </c>
      <c r="B125" s="19" t="s">
        <v>461</v>
      </c>
      <c r="C125" s="12" t="s">
        <v>462</v>
      </c>
      <c r="D125" s="53">
        <v>1</v>
      </c>
      <c r="E125" s="13" t="str">
        <f t="shared" si="1"/>
        <v>King George (Barking, Havering, Redbridge)1</v>
      </c>
      <c r="F125" s="13" t="s">
        <v>320</v>
      </c>
      <c r="G125" t="s">
        <v>124</v>
      </c>
      <c r="H125" t="s">
        <v>321</v>
      </c>
      <c r="I125" t="s">
        <v>463</v>
      </c>
      <c r="K125" s="82">
        <v>44718</v>
      </c>
    </row>
    <row r="126" spans="1:11" x14ac:dyDescent="0.2">
      <c r="A126" s="16" t="s">
        <v>464</v>
      </c>
      <c r="B126" s="19" t="s">
        <v>465</v>
      </c>
      <c r="C126" s="12" t="s">
        <v>462</v>
      </c>
      <c r="D126" s="53">
        <v>2</v>
      </c>
      <c r="E126" s="13" t="str">
        <f t="shared" si="1"/>
        <v>King George (Barking, Havering, Redbridge)2</v>
      </c>
      <c r="F126" s="13" t="s">
        <v>320</v>
      </c>
      <c r="G126" t="s">
        <v>124</v>
      </c>
      <c r="H126" t="s">
        <v>321</v>
      </c>
      <c r="I126" t="s">
        <v>466</v>
      </c>
      <c r="K126" s="82">
        <v>44718</v>
      </c>
    </row>
    <row r="127" spans="1:11" x14ac:dyDescent="0.2">
      <c r="A127" s="16" t="s">
        <v>467</v>
      </c>
      <c r="B127" s="19" t="s">
        <v>468</v>
      </c>
      <c r="C127" s="12" t="s">
        <v>462</v>
      </c>
      <c r="D127" s="53">
        <v>3</v>
      </c>
      <c r="E127" s="13" t="str">
        <f t="shared" si="1"/>
        <v>King George (Barking, Havering, Redbridge)3</v>
      </c>
      <c r="F127" s="13" t="s">
        <v>320</v>
      </c>
      <c r="G127" t="s">
        <v>124</v>
      </c>
      <c r="H127" t="s">
        <v>321</v>
      </c>
      <c r="I127" t="s">
        <v>469</v>
      </c>
      <c r="K127" s="82">
        <v>44718</v>
      </c>
    </row>
    <row r="128" spans="1:11" x14ac:dyDescent="0.2">
      <c r="A128" s="16" t="s">
        <v>470</v>
      </c>
      <c r="B128" s="45" t="s">
        <v>471</v>
      </c>
      <c r="C128" s="12" t="s">
        <v>462</v>
      </c>
      <c r="D128" s="53">
        <v>4</v>
      </c>
      <c r="E128" s="13" t="str">
        <f t="shared" ref="E128:E183" si="2">C128&amp;D128</f>
        <v>King George (Barking, Havering, Redbridge)4</v>
      </c>
      <c r="F128" s="13" t="s">
        <v>320</v>
      </c>
      <c r="G128" t="s">
        <v>124</v>
      </c>
      <c r="H128" t="s">
        <v>321</v>
      </c>
      <c r="I128" t="s">
        <v>472</v>
      </c>
    </row>
    <row r="129" spans="1:11" x14ac:dyDescent="0.2">
      <c r="A129" s="16" t="s">
        <v>473</v>
      </c>
      <c r="B129" s="45" t="s">
        <v>474</v>
      </c>
      <c r="C129" s="12" t="s">
        <v>462</v>
      </c>
      <c r="D129" s="53">
        <v>5</v>
      </c>
      <c r="E129" s="13" t="str">
        <f t="shared" si="2"/>
        <v>King George (Barking, Havering, Redbridge)5</v>
      </c>
      <c r="F129" s="13" t="s">
        <v>320</v>
      </c>
      <c r="G129" t="s">
        <v>124</v>
      </c>
      <c r="H129" t="s">
        <v>321</v>
      </c>
      <c r="I129" t="s">
        <v>475</v>
      </c>
    </row>
    <row r="130" spans="1:11" x14ac:dyDescent="0.2">
      <c r="A130" s="16" t="s">
        <v>476</v>
      </c>
      <c r="B130" s="45" t="s">
        <v>477</v>
      </c>
      <c r="C130" s="12" t="s">
        <v>462</v>
      </c>
      <c r="D130" s="53">
        <v>6</v>
      </c>
      <c r="E130" s="13" t="str">
        <f t="shared" si="2"/>
        <v>King George (Barking, Havering, Redbridge)6</v>
      </c>
      <c r="F130" s="13" t="s">
        <v>320</v>
      </c>
      <c r="G130" t="s">
        <v>124</v>
      </c>
      <c r="H130" t="s">
        <v>321</v>
      </c>
      <c r="I130" t="s">
        <v>478</v>
      </c>
    </row>
    <row r="131" spans="1:11" x14ac:dyDescent="0.2">
      <c r="A131" s="16" t="s">
        <v>479</v>
      </c>
      <c r="B131" s="45" t="s">
        <v>480</v>
      </c>
      <c r="C131" s="12" t="s">
        <v>462</v>
      </c>
      <c r="D131" s="53">
        <v>7</v>
      </c>
      <c r="E131" s="13" t="str">
        <f t="shared" si="2"/>
        <v>King George (Barking, Havering, Redbridge)7</v>
      </c>
      <c r="F131" s="13" t="s">
        <v>320</v>
      </c>
      <c r="G131" t="s">
        <v>124</v>
      </c>
      <c r="H131" t="s">
        <v>321</v>
      </c>
      <c r="I131" s="84" t="s">
        <v>481</v>
      </c>
    </row>
    <row r="132" spans="1:11" x14ac:dyDescent="0.2">
      <c r="A132" s="16" t="s">
        <v>482</v>
      </c>
      <c r="B132" s="45" t="s">
        <v>483</v>
      </c>
      <c r="C132" s="12" t="s">
        <v>462</v>
      </c>
      <c r="D132" s="53">
        <v>8</v>
      </c>
      <c r="E132" s="13" t="str">
        <f t="shared" si="2"/>
        <v>King George (Barking, Havering, Redbridge)8</v>
      </c>
      <c r="F132" s="13" t="s">
        <v>320</v>
      </c>
      <c r="G132" t="s">
        <v>124</v>
      </c>
      <c r="H132" t="s">
        <v>321</v>
      </c>
      <c r="I132" t="s">
        <v>484</v>
      </c>
    </row>
    <row r="133" spans="1:11" x14ac:dyDescent="0.2">
      <c r="A133" s="16" t="s">
        <v>485</v>
      </c>
      <c r="B133" s="19" t="s">
        <v>486</v>
      </c>
      <c r="C133" s="12" t="s">
        <v>462</v>
      </c>
      <c r="D133" s="53">
        <v>9</v>
      </c>
      <c r="E133" s="13" t="str">
        <f t="shared" si="2"/>
        <v>King George (Barking, Havering, Redbridge)9</v>
      </c>
      <c r="F133" s="13" t="s">
        <v>320</v>
      </c>
      <c r="G133" t="s">
        <v>124</v>
      </c>
      <c r="H133" t="s">
        <v>321</v>
      </c>
      <c r="I133" t="s">
        <v>487</v>
      </c>
      <c r="K133" s="82">
        <v>44720</v>
      </c>
    </row>
    <row r="134" spans="1:11" x14ac:dyDescent="0.2">
      <c r="A134" s="16" t="s">
        <v>488</v>
      </c>
      <c r="B134" s="45" t="s">
        <v>489</v>
      </c>
      <c r="C134" s="12" t="s">
        <v>462</v>
      </c>
      <c r="D134" s="53">
        <v>10</v>
      </c>
      <c r="E134" s="13" t="str">
        <f t="shared" si="2"/>
        <v>King George (Barking, Havering, Redbridge)10</v>
      </c>
      <c r="F134" s="13" t="s">
        <v>320</v>
      </c>
      <c r="G134" t="s">
        <v>124</v>
      </c>
      <c r="H134" t="s">
        <v>321</v>
      </c>
      <c r="I134" t="s">
        <v>490</v>
      </c>
    </row>
    <row r="135" spans="1:11" x14ac:dyDescent="0.2">
      <c r="A135" s="16" t="s">
        <v>491</v>
      </c>
      <c r="B135" s="45" t="s">
        <v>492</v>
      </c>
      <c r="C135" s="12" t="s">
        <v>462</v>
      </c>
      <c r="D135" s="53">
        <v>11</v>
      </c>
      <c r="E135" s="13" t="str">
        <f t="shared" si="2"/>
        <v>King George (Barking, Havering, Redbridge)11</v>
      </c>
      <c r="F135" s="13" t="s">
        <v>320</v>
      </c>
      <c r="G135" t="s">
        <v>124</v>
      </c>
      <c r="H135" t="s">
        <v>321</v>
      </c>
      <c r="I135" t="s">
        <v>493</v>
      </c>
    </row>
    <row r="136" spans="1:11" x14ac:dyDescent="0.2">
      <c r="A136" s="16" t="s">
        <v>494</v>
      </c>
      <c r="B136" s="19" t="s">
        <v>495</v>
      </c>
      <c r="C136" s="12" t="s">
        <v>462</v>
      </c>
      <c r="D136" s="53">
        <v>12</v>
      </c>
      <c r="E136" s="13" t="str">
        <f t="shared" si="2"/>
        <v>King George (Barking, Havering, Redbridge)12</v>
      </c>
      <c r="F136" s="13" t="s">
        <v>320</v>
      </c>
      <c r="G136" t="s">
        <v>124</v>
      </c>
      <c r="H136" t="s">
        <v>321</v>
      </c>
      <c r="I136" t="s">
        <v>496</v>
      </c>
      <c r="K136" s="82">
        <v>44720</v>
      </c>
    </row>
    <row r="137" spans="1:11" x14ac:dyDescent="0.2">
      <c r="A137" s="16" t="s">
        <v>497</v>
      </c>
      <c r="B137" s="19" t="s">
        <v>498</v>
      </c>
      <c r="C137" s="12" t="s">
        <v>462</v>
      </c>
      <c r="D137" s="53">
        <v>13</v>
      </c>
      <c r="E137" s="13" t="str">
        <f t="shared" si="2"/>
        <v>King George (Barking, Havering, Redbridge)13</v>
      </c>
      <c r="F137" s="13" t="s">
        <v>250</v>
      </c>
      <c r="G137" t="s">
        <v>142</v>
      </c>
      <c r="H137" t="s">
        <v>251</v>
      </c>
      <c r="I137" t="s">
        <v>463</v>
      </c>
      <c r="K137" s="82">
        <v>44718</v>
      </c>
    </row>
    <row r="138" spans="1:11" x14ac:dyDescent="0.2">
      <c r="A138" s="16" t="s">
        <v>499</v>
      </c>
      <c r="B138" s="19" t="s">
        <v>500</v>
      </c>
      <c r="C138" s="12" t="s">
        <v>462</v>
      </c>
      <c r="D138" s="53">
        <v>14</v>
      </c>
      <c r="E138" s="13" t="str">
        <f t="shared" si="2"/>
        <v>King George (Barking, Havering, Redbridge)14</v>
      </c>
      <c r="F138" s="13" t="s">
        <v>250</v>
      </c>
      <c r="G138" t="s">
        <v>142</v>
      </c>
      <c r="H138" t="s">
        <v>251</v>
      </c>
      <c r="I138" t="s">
        <v>466</v>
      </c>
      <c r="K138" s="82">
        <v>44718</v>
      </c>
    </row>
    <row r="139" spans="1:11" x14ac:dyDescent="0.2">
      <c r="A139" s="16" t="s">
        <v>501</v>
      </c>
      <c r="B139" s="19" t="s">
        <v>502</v>
      </c>
      <c r="C139" s="12" t="s">
        <v>462</v>
      </c>
      <c r="D139" s="53">
        <v>15</v>
      </c>
      <c r="E139" s="13" t="str">
        <f t="shared" si="2"/>
        <v>King George (Barking, Havering, Redbridge)15</v>
      </c>
      <c r="F139" s="13" t="s">
        <v>250</v>
      </c>
      <c r="G139" t="s">
        <v>142</v>
      </c>
      <c r="H139" t="s">
        <v>251</v>
      </c>
      <c r="I139" t="s">
        <v>469</v>
      </c>
      <c r="K139" s="82">
        <v>44718</v>
      </c>
    </row>
    <row r="140" spans="1:11" x14ac:dyDescent="0.2">
      <c r="A140" s="16" t="s">
        <v>503</v>
      </c>
      <c r="B140" s="19" t="s">
        <v>504</v>
      </c>
      <c r="C140" s="12" t="s">
        <v>462</v>
      </c>
      <c r="D140" s="53">
        <v>16</v>
      </c>
      <c r="E140" s="13" t="str">
        <f t="shared" si="2"/>
        <v>King George (Barking, Havering, Redbridge)16</v>
      </c>
      <c r="F140" s="13" t="s">
        <v>250</v>
      </c>
      <c r="G140" t="s">
        <v>142</v>
      </c>
      <c r="H140" t="s">
        <v>251</v>
      </c>
      <c r="I140" t="s">
        <v>326</v>
      </c>
      <c r="K140" s="82">
        <v>44704</v>
      </c>
    </row>
    <row r="141" spans="1:11" x14ac:dyDescent="0.2">
      <c r="A141" s="16" t="s">
        <v>505</v>
      </c>
      <c r="B141" s="45" t="s">
        <v>506</v>
      </c>
      <c r="C141" s="12" t="s">
        <v>462</v>
      </c>
      <c r="D141" s="53">
        <v>17</v>
      </c>
      <c r="E141" s="13" t="str">
        <f t="shared" si="2"/>
        <v>King George (Barking, Havering, Redbridge)17</v>
      </c>
      <c r="F141" s="13" t="s">
        <v>250</v>
      </c>
      <c r="G141" t="s">
        <v>142</v>
      </c>
      <c r="H141" t="s">
        <v>251</v>
      </c>
      <c r="I141" t="s">
        <v>472</v>
      </c>
    </row>
    <row r="142" spans="1:11" x14ac:dyDescent="0.2">
      <c r="A142" s="16" t="s">
        <v>507</v>
      </c>
      <c r="B142" s="19" t="s">
        <v>508</v>
      </c>
      <c r="C142" s="12" t="s">
        <v>462</v>
      </c>
      <c r="D142" s="53">
        <v>18</v>
      </c>
      <c r="E142" s="13" t="str">
        <f t="shared" si="2"/>
        <v>King George (Barking, Havering, Redbridge)18</v>
      </c>
      <c r="F142" s="13" t="s">
        <v>250</v>
      </c>
      <c r="G142" t="s">
        <v>142</v>
      </c>
      <c r="H142" t="s">
        <v>251</v>
      </c>
      <c r="I142" t="s">
        <v>329</v>
      </c>
      <c r="K142" s="82">
        <v>44704</v>
      </c>
    </row>
    <row r="143" spans="1:11" x14ac:dyDescent="0.2">
      <c r="A143" s="16" t="s">
        <v>509</v>
      </c>
      <c r="B143" s="45" t="s">
        <v>510</v>
      </c>
      <c r="C143" s="12" t="s">
        <v>462</v>
      </c>
      <c r="D143" s="53">
        <v>19</v>
      </c>
      <c r="E143" s="13" t="str">
        <f t="shared" si="2"/>
        <v>King George (Barking, Havering, Redbridge)19</v>
      </c>
      <c r="F143" s="13" t="s">
        <v>250</v>
      </c>
      <c r="G143" t="s">
        <v>142</v>
      </c>
      <c r="H143" t="s">
        <v>251</v>
      </c>
      <c r="I143" t="s">
        <v>475</v>
      </c>
    </row>
    <row r="144" spans="1:11" x14ac:dyDescent="0.2">
      <c r="A144" s="16" t="s">
        <v>511</v>
      </c>
      <c r="B144" s="19" t="s">
        <v>512</v>
      </c>
      <c r="C144" s="12" t="s">
        <v>462</v>
      </c>
      <c r="D144" s="53">
        <v>20</v>
      </c>
      <c r="E144" s="13" t="str">
        <f t="shared" si="2"/>
        <v>King George (Barking, Havering, Redbridge)20</v>
      </c>
      <c r="F144" s="13" t="s">
        <v>250</v>
      </c>
      <c r="G144" t="s">
        <v>142</v>
      </c>
      <c r="H144" t="s">
        <v>251</v>
      </c>
      <c r="I144" t="s">
        <v>478</v>
      </c>
      <c r="K144" s="82">
        <v>44657</v>
      </c>
    </row>
    <row r="145" spans="1:11" x14ac:dyDescent="0.2">
      <c r="A145" s="16" t="s">
        <v>513</v>
      </c>
      <c r="B145" s="19" t="s">
        <v>514</v>
      </c>
      <c r="C145" s="12" t="s">
        <v>462</v>
      </c>
      <c r="D145" s="53">
        <v>21</v>
      </c>
      <c r="E145" s="13" t="str">
        <f t="shared" si="2"/>
        <v>King George (Barking, Havering, Redbridge)21</v>
      </c>
      <c r="F145" s="13" t="s">
        <v>250</v>
      </c>
      <c r="G145" t="s">
        <v>142</v>
      </c>
      <c r="H145" t="s">
        <v>251</v>
      </c>
      <c r="I145" t="s">
        <v>342</v>
      </c>
      <c r="K145" s="82">
        <v>44697</v>
      </c>
    </row>
    <row r="146" spans="1:11" x14ac:dyDescent="0.2">
      <c r="A146" s="16" t="s">
        <v>515</v>
      </c>
      <c r="B146" s="45" t="s">
        <v>516</v>
      </c>
      <c r="C146" s="12" t="s">
        <v>462</v>
      </c>
      <c r="D146" s="53">
        <v>22</v>
      </c>
      <c r="E146" s="13" t="str">
        <f t="shared" si="2"/>
        <v>King George (Barking, Havering, Redbridge)22</v>
      </c>
      <c r="F146" s="13" t="s">
        <v>250</v>
      </c>
      <c r="G146" t="s">
        <v>142</v>
      </c>
      <c r="H146" t="s">
        <v>251</v>
      </c>
      <c r="I146" s="84" t="s">
        <v>481</v>
      </c>
    </row>
    <row r="147" spans="1:11" x14ac:dyDescent="0.2">
      <c r="A147" s="16" t="s">
        <v>517</v>
      </c>
      <c r="B147" s="19" t="s">
        <v>518</v>
      </c>
      <c r="C147" s="12" t="s">
        <v>462</v>
      </c>
      <c r="D147" s="53">
        <v>23</v>
      </c>
      <c r="E147" s="13" t="str">
        <f t="shared" si="2"/>
        <v>King George (Barking, Havering, Redbridge)23</v>
      </c>
      <c r="F147" s="13" t="s">
        <v>250</v>
      </c>
      <c r="G147" t="s">
        <v>142</v>
      </c>
      <c r="H147" t="s">
        <v>251</v>
      </c>
      <c r="I147" t="s">
        <v>332</v>
      </c>
      <c r="K147" s="82">
        <v>44704</v>
      </c>
    </row>
    <row r="148" spans="1:11" x14ac:dyDescent="0.2">
      <c r="A148" s="16" t="s">
        <v>519</v>
      </c>
      <c r="B148" s="45" t="s">
        <v>520</v>
      </c>
      <c r="C148" s="12" t="s">
        <v>462</v>
      </c>
      <c r="D148" s="53">
        <v>24</v>
      </c>
      <c r="E148" s="13" t="str">
        <f t="shared" si="2"/>
        <v>King George (Barking, Havering, Redbridge)24</v>
      </c>
      <c r="F148" s="13" t="s">
        <v>250</v>
      </c>
      <c r="G148" t="s">
        <v>142</v>
      </c>
      <c r="H148" t="s">
        <v>251</v>
      </c>
      <c r="I148" t="s">
        <v>484</v>
      </c>
    </row>
    <row r="149" spans="1:11" x14ac:dyDescent="0.2">
      <c r="A149" s="16" t="s">
        <v>521</v>
      </c>
      <c r="B149" s="19" t="s">
        <v>522</v>
      </c>
      <c r="C149" s="12" t="s">
        <v>462</v>
      </c>
      <c r="D149" s="53">
        <v>25</v>
      </c>
      <c r="E149" s="13" t="str">
        <f t="shared" si="2"/>
        <v>King George (Barking, Havering, Redbridge)25</v>
      </c>
      <c r="F149" s="13" t="s">
        <v>250</v>
      </c>
      <c r="G149" t="s">
        <v>142</v>
      </c>
      <c r="H149" t="s">
        <v>251</v>
      </c>
      <c r="I149" t="s">
        <v>335</v>
      </c>
      <c r="K149" s="82">
        <v>44704</v>
      </c>
    </row>
    <row r="150" spans="1:11" x14ac:dyDescent="0.2">
      <c r="A150" s="16" t="s">
        <v>523</v>
      </c>
      <c r="B150" s="19" t="s">
        <v>524</v>
      </c>
      <c r="C150" s="12" t="s">
        <v>462</v>
      </c>
      <c r="D150" s="53">
        <v>26</v>
      </c>
      <c r="E150" s="13" t="str">
        <f t="shared" si="2"/>
        <v>King George (Barking, Havering, Redbridge)26</v>
      </c>
      <c r="F150" s="13" t="s">
        <v>250</v>
      </c>
      <c r="G150" t="s">
        <v>142</v>
      </c>
      <c r="H150" t="s">
        <v>251</v>
      </c>
      <c r="I150" t="s">
        <v>487</v>
      </c>
      <c r="K150" s="82">
        <v>44720</v>
      </c>
    </row>
    <row r="151" spans="1:11" x14ac:dyDescent="0.2">
      <c r="A151" s="16" t="s">
        <v>525</v>
      </c>
      <c r="B151" s="19" t="s">
        <v>526</v>
      </c>
      <c r="C151" s="12" t="s">
        <v>462</v>
      </c>
      <c r="D151" s="53">
        <v>27</v>
      </c>
      <c r="E151" s="13" t="str">
        <f t="shared" si="2"/>
        <v>King George (Barking, Havering, Redbridge)27</v>
      </c>
      <c r="F151" s="13" t="s">
        <v>250</v>
      </c>
      <c r="G151" t="s">
        <v>142</v>
      </c>
      <c r="H151" t="s">
        <v>251</v>
      </c>
      <c r="I151" t="s">
        <v>338</v>
      </c>
      <c r="K151" s="82">
        <v>44704</v>
      </c>
    </row>
    <row r="152" spans="1:11" x14ac:dyDescent="0.2">
      <c r="A152" s="16" t="s">
        <v>527</v>
      </c>
      <c r="B152" s="19" t="s">
        <v>528</v>
      </c>
      <c r="C152" s="12" t="s">
        <v>462</v>
      </c>
      <c r="D152" s="53">
        <v>28</v>
      </c>
      <c r="E152" s="13" t="str">
        <f t="shared" si="2"/>
        <v>King George (Barking, Havering, Redbridge)28</v>
      </c>
      <c r="F152" s="13" t="s">
        <v>250</v>
      </c>
      <c r="G152" t="s">
        <v>142</v>
      </c>
      <c r="H152" t="s">
        <v>251</v>
      </c>
      <c r="I152" t="s">
        <v>490</v>
      </c>
      <c r="K152" s="82">
        <v>44676</v>
      </c>
    </row>
    <row r="153" spans="1:11" x14ac:dyDescent="0.2">
      <c r="A153" s="16" t="s">
        <v>529</v>
      </c>
      <c r="B153" s="19" t="s">
        <v>530</v>
      </c>
      <c r="C153" s="12" t="s">
        <v>462</v>
      </c>
      <c r="D153" s="53">
        <v>29</v>
      </c>
      <c r="E153" s="13" t="str">
        <f t="shared" si="2"/>
        <v>King George (Barking, Havering, Redbridge)29</v>
      </c>
      <c r="F153" s="13" t="s">
        <v>250</v>
      </c>
      <c r="G153" t="s">
        <v>142</v>
      </c>
      <c r="H153" t="s">
        <v>251</v>
      </c>
      <c r="I153" t="s">
        <v>493</v>
      </c>
      <c r="K153" s="82">
        <v>44657</v>
      </c>
    </row>
    <row r="154" spans="1:11" x14ac:dyDescent="0.2">
      <c r="A154" s="16" t="s">
        <v>531</v>
      </c>
      <c r="B154" s="19" t="s">
        <v>532</v>
      </c>
      <c r="C154" s="12" t="s">
        <v>462</v>
      </c>
      <c r="D154" s="53">
        <v>30</v>
      </c>
      <c r="E154" s="13" t="str">
        <f t="shared" si="2"/>
        <v>King George (Barking, Havering, Redbridge)30</v>
      </c>
      <c r="F154" s="13" t="s">
        <v>250</v>
      </c>
      <c r="G154" t="s">
        <v>142</v>
      </c>
      <c r="H154" t="s">
        <v>251</v>
      </c>
      <c r="I154" t="s">
        <v>496</v>
      </c>
      <c r="K154" s="82">
        <v>44720</v>
      </c>
    </row>
    <row r="155" spans="1:11" x14ac:dyDescent="0.2">
      <c r="A155" s="16" t="s">
        <v>533</v>
      </c>
      <c r="B155" s="19" t="s">
        <v>534</v>
      </c>
      <c r="C155" s="12" t="s">
        <v>535</v>
      </c>
      <c r="D155" s="53">
        <v>1</v>
      </c>
      <c r="E155" s="13" t="str">
        <f t="shared" si="2"/>
        <v>Kings College1</v>
      </c>
      <c r="G155" t="s">
        <v>124</v>
      </c>
      <c r="H155" t="s">
        <v>124</v>
      </c>
      <c r="I155" t="s">
        <v>279</v>
      </c>
    </row>
    <row r="156" spans="1:11" x14ac:dyDescent="0.2">
      <c r="A156" s="16" t="s">
        <v>536</v>
      </c>
      <c r="B156" s="45" t="s">
        <v>537</v>
      </c>
      <c r="C156" s="12" t="s">
        <v>538</v>
      </c>
      <c r="D156" s="53">
        <v>1</v>
      </c>
      <c r="E156" s="13" t="str">
        <f t="shared" si="2"/>
        <v>Norfolk and Norwich1</v>
      </c>
      <c r="F156" s="13" t="s">
        <v>123</v>
      </c>
      <c r="G156" t="s">
        <v>124</v>
      </c>
      <c r="H156" t="s">
        <v>125</v>
      </c>
      <c r="I156" t="s">
        <v>150</v>
      </c>
    </row>
    <row r="157" spans="1:11" x14ac:dyDescent="0.2">
      <c r="A157" s="16" t="s">
        <v>539</v>
      </c>
      <c r="B157" s="45" t="s">
        <v>540</v>
      </c>
      <c r="C157" s="12" t="s">
        <v>538</v>
      </c>
      <c r="D157" s="53">
        <v>2</v>
      </c>
      <c r="E157" s="13" t="str">
        <f t="shared" si="2"/>
        <v>Norfolk and Norwich2</v>
      </c>
      <c r="F157" s="13" t="s">
        <v>123</v>
      </c>
      <c r="G157" t="s">
        <v>124</v>
      </c>
      <c r="H157" t="s">
        <v>125</v>
      </c>
      <c r="I157" t="s">
        <v>153</v>
      </c>
    </row>
    <row r="158" spans="1:11" x14ac:dyDescent="0.2">
      <c r="A158" s="16" t="s">
        <v>541</v>
      </c>
      <c r="B158" s="45" t="s">
        <v>542</v>
      </c>
      <c r="C158" s="12" t="s">
        <v>538</v>
      </c>
      <c r="D158" s="53">
        <v>3</v>
      </c>
      <c r="E158" s="13" t="str">
        <f t="shared" si="2"/>
        <v>Norfolk and Norwich3</v>
      </c>
      <c r="F158" s="13" t="s">
        <v>123</v>
      </c>
      <c r="G158" t="s">
        <v>124</v>
      </c>
      <c r="H158" t="s">
        <v>125</v>
      </c>
      <c r="I158" t="s">
        <v>158</v>
      </c>
    </row>
    <row r="159" spans="1:11" x14ac:dyDescent="0.2">
      <c r="A159" s="16" t="s">
        <v>543</v>
      </c>
      <c r="B159" s="19" t="s">
        <v>544</v>
      </c>
      <c r="C159" s="12" t="s">
        <v>545</v>
      </c>
      <c r="D159" s="53">
        <v>1</v>
      </c>
      <c r="E159" s="13" t="str">
        <f t="shared" si="2"/>
        <v>Northern General (Sheffield)1</v>
      </c>
      <c r="G159" t="s">
        <v>124</v>
      </c>
      <c r="H159" t="s">
        <v>124</v>
      </c>
      <c r="I159" t="s">
        <v>546</v>
      </c>
    </row>
    <row r="160" spans="1:11" x14ac:dyDescent="0.2">
      <c r="A160" s="16" t="s">
        <v>547</v>
      </c>
      <c r="B160" s="19" t="s">
        <v>548</v>
      </c>
      <c r="C160" s="12" t="s">
        <v>545</v>
      </c>
      <c r="D160" s="53">
        <v>2</v>
      </c>
      <c r="E160" s="13" t="str">
        <f t="shared" si="2"/>
        <v>Northern General (Sheffield)2</v>
      </c>
      <c r="G160" t="s">
        <v>124</v>
      </c>
      <c r="H160" t="s">
        <v>124</v>
      </c>
      <c r="I160" t="s">
        <v>549</v>
      </c>
    </row>
    <row r="161" spans="1:11" x14ac:dyDescent="0.2">
      <c r="A161" s="16" t="s">
        <v>550</v>
      </c>
      <c r="B161" s="19" t="s">
        <v>551</v>
      </c>
      <c r="C161" s="12" t="s">
        <v>545</v>
      </c>
      <c r="D161" s="53">
        <v>3</v>
      </c>
      <c r="E161" s="13" t="str">
        <f t="shared" si="2"/>
        <v>Northern General (Sheffield)3</v>
      </c>
      <c r="G161" t="s">
        <v>124</v>
      </c>
      <c r="H161" t="s">
        <v>124</v>
      </c>
      <c r="I161" t="s">
        <v>552</v>
      </c>
    </row>
    <row r="162" spans="1:11" x14ac:dyDescent="0.2">
      <c r="A162" s="16" t="s">
        <v>553</v>
      </c>
      <c r="B162" s="19" t="s">
        <v>554</v>
      </c>
      <c r="C162" s="12" t="s">
        <v>545</v>
      </c>
      <c r="D162" s="53">
        <v>4</v>
      </c>
      <c r="E162" s="13" t="str">
        <f t="shared" si="2"/>
        <v>Northern General (Sheffield)4</v>
      </c>
      <c r="G162" t="s">
        <v>124</v>
      </c>
      <c r="H162" t="s">
        <v>124</v>
      </c>
      <c r="I162" t="s">
        <v>555</v>
      </c>
    </row>
    <row r="163" spans="1:11" x14ac:dyDescent="0.2">
      <c r="A163" s="16" t="s">
        <v>556</v>
      </c>
      <c r="B163" s="19" t="s">
        <v>557</v>
      </c>
      <c r="C163" s="12" t="s">
        <v>545</v>
      </c>
      <c r="D163" s="53">
        <v>5</v>
      </c>
      <c r="E163" s="13" t="str">
        <f t="shared" si="2"/>
        <v>Northern General (Sheffield)5</v>
      </c>
      <c r="G163" t="s">
        <v>124</v>
      </c>
      <c r="H163" t="s">
        <v>124</v>
      </c>
      <c r="I163" t="s">
        <v>558</v>
      </c>
    </row>
    <row r="164" spans="1:11" x14ac:dyDescent="0.2">
      <c r="A164" s="16" t="s">
        <v>559</v>
      </c>
      <c r="B164" s="19" t="s">
        <v>560</v>
      </c>
      <c r="C164" s="12" t="s">
        <v>545</v>
      </c>
      <c r="D164" s="53">
        <v>6</v>
      </c>
      <c r="E164" s="13" t="str">
        <f t="shared" si="2"/>
        <v>Northern General (Sheffield)6</v>
      </c>
      <c r="G164" t="s">
        <v>124</v>
      </c>
      <c r="H164" t="s">
        <v>124</v>
      </c>
      <c r="I164" t="s">
        <v>558</v>
      </c>
    </row>
    <row r="165" spans="1:11" x14ac:dyDescent="0.2">
      <c r="A165" s="16" t="s">
        <v>561</v>
      </c>
      <c r="B165" s="19" t="s">
        <v>562</v>
      </c>
      <c r="C165" s="12" t="s">
        <v>545</v>
      </c>
      <c r="D165" s="53">
        <v>7</v>
      </c>
      <c r="E165" s="13" t="str">
        <f t="shared" si="2"/>
        <v>Northern General (Sheffield)7</v>
      </c>
      <c r="G165" t="s">
        <v>124</v>
      </c>
      <c r="H165" t="s">
        <v>124</v>
      </c>
      <c r="I165" t="s">
        <v>563</v>
      </c>
    </row>
    <row r="166" spans="1:11" x14ac:dyDescent="0.2">
      <c r="A166" s="16" t="s">
        <v>564</v>
      </c>
      <c r="B166" s="19" t="s">
        <v>565</v>
      </c>
      <c r="C166" s="12" t="s">
        <v>545</v>
      </c>
      <c r="D166" s="53">
        <v>8</v>
      </c>
      <c r="E166" s="13" t="str">
        <f t="shared" si="2"/>
        <v>Northern General (Sheffield)8</v>
      </c>
      <c r="G166" t="s">
        <v>124</v>
      </c>
      <c r="H166" t="s">
        <v>124</v>
      </c>
      <c r="I166" t="s">
        <v>566</v>
      </c>
    </row>
    <row r="167" spans="1:11" x14ac:dyDescent="0.2">
      <c r="A167" s="16" t="s">
        <v>567</v>
      </c>
      <c r="B167" s="19" t="s">
        <v>568</v>
      </c>
      <c r="C167" s="12" t="s">
        <v>545</v>
      </c>
      <c r="D167" s="53">
        <v>9</v>
      </c>
      <c r="E167" s="13" t="str">
        <f t="shared" si="2"/>
        <v>Northern General (Sheffield)9</v>
      </c>
      <c r="G167" t="s">
        <v>124</v>
      </c>
      <c r="H167" t="s">
        <v>124</v>
      </c>
      <c r="I167" t="s">
        <v>569</v>
      </c>
    </row>
    <row r="168" spans="1:11" x14ac:dyDescent="0.2">
      <c r="A168" s="16" t="s">
        <v>570</v>
      </c>
      <c r="B168" s="19" t="s">
        <v>571</v>
      </c>
      <c r="C168" s="12" t="s">
        <v>545</v>
      </c>
      <c r="D168" s="53">
        <v>10</v>
      </c>
      <c r="E168" s="13" t="str">
        <f t="shared" si="2"/>
        <v>Northern General (Sheffield)10</v>
      </c>
      <c r="G168" t="s">
        <v>124</v>
      </c>
      <c r="H168" t="s">
        <v>124</v>
      </c>
      <c r="I168" t="s">
        <v>569</v>
      </c>
    </row>
    <row r="169" spans="1:11" s="91" customFormat="1" x14ac:dyDescent="0.2">
      <c r="A169" s="16" t="s">
        <v>572</v>
      </c>
      <c r="B169" s="92" t="s">
        <v>573</v>
      </c>
      <c r="C169" s="12" t="s">
        <v>574</v>
      </c>
      <c r="D169" s="93">
        <v>1</v>
      </c>
      <c r="E169" s="94" t="str">
        <f>C169&amp;D169</f>
        <v>Nottingham1</v>
      </c>
      <c r="F169" s="94"/>
      <c r="G169" s="91" t="s">
        <v>124</v>
      </c>
      <c r="H169" s="91" t="s">
        <v>124</v>
      </c>
      <c r="I169" s="91" t="s">
        <v>575</v>
      </c>
      <c r="K169" s="91" t="s">
        <v>576</v>
      </c>
    </row>
    <row r="170" spans="1:11" x14ac:dyDescent="0.2">
      <c r="A170" s="16" t="s">
        <v>577</v>
      </c>
      <c r="B170" s="19" t="s">
        <v>578</v>
      </c>
      <c r="C170" s="12" t="s">
        <v>574</v>
      </c>
      <c r="D170" s="53">
        <v>2</v>
      </c>
      <c r="E170" s="13" t="str">
        <f t="shared" si="2"/>
        <v>Nottingham2</v>
      </c>
      <c r="G170" t="s">
        <v>124</v>
      </c>
      <c r="H170" t="s">
        <v>124</v>
      </c>
      <c r="I170" t="s">
        <v>579</v>
      </c>
      <c r="K170" s="82">
        <v>44682</v>
      </c>
    </row>
    <row r="171" spans="1:11" x14ac:dyDescent="0.2">
      <c r="A171" s="16" t="s">
        <v>580</v>
      </c>
      <c r="B171" s="19" t="s">
        <v>581</v>
      </c>
      <c r="C171" s="12" t="s">
        <v>574</v>
      </c>
      <c r="D171" s="53">
        <v>3</v>
      </c>
      <c r="E171" s="13" t="str">
        <f t="shared" si="2"/>
        <v>Nottingham3</v>
      </c>
      <c r="G171" t="s">
        <v>124</v>
      </c>
      <c r="H171" t="s">
        <v>124</v>
      </c>
      <c r="I171" t="s">
        <v>983</v>
      </c>
    </row>
    <row r="172" spans="1:11" x14ac:dyDescent="0.2">
      <c r="A172" s="16" t="s">
        <v>582</v>
      </c>
      <c r="B172" s="19" t="s">
        <v>583</v>
      </c>
      <c r="C172" s="12" t="s">
        <v>574</v>
      </c>
      <c r="D172" s="53">
        <v>4</v>
      </c>
      <c r="E172" s="13" t="str">
        <f t="shared" si="2"/>
        <v>Nottingham4</v>
      </c>
      <c r="G172" t="s">
        <v>124</v>
      </c>
      <c r="H172" t="s">
        <v>124</v>
      </c>
      <c r="I172" t="s">
        <v>983</v>
      </c>
    </row>
    <row r="173" spans="1:11" x14ac:dyDescent="0.2">
      <c r="A173" s="16" t="s">
        <v>584</v>
      </c>
      <c r="B173" s="19" t="s">
        <v>585</v>
      </c>
      <c r="C173" s="12" t="s">
        <v>574</v>
      </c>
      <c r="D173" s="53">
        <v>5</v>
      </c>
      <c r="E173" s="13" t="str">
        <f t="shared" si="2"/>
        <v>Nottingham5</v>
      </c>
      <c r="G173" t="s">
        <v>124</v>
      </c>
      <c r="H173" t="s">
        <v>124</v>
      </c>
      <c r="I173" t="s">
        <v>586</v>
      </c>
    </row>
    <row r="174" spans="1:11" x14ac:dyDescent="0.2">
      <c r="A174" s="16" t="s">
        <v>587</v>
      </c>
      <c r="B174" s="19" t="s">
        <v>588</v>
      </c>
      <c r="C174" s="12" t="s">
        <v>574</v>
      </c>
      <c r="D174" s="53">
        <v>6</v>
      </c>
      <c r="E174" s="13" t="str">
        <f t="shared" si="2"/>
        <v>Nottingham6</v>
      </c>
      <c r="G174" t="s">
        <v>124</v>
      </c>
      <c r="H174" t="s">
        <v>124</v>
      </c>
      <c r="I174" t="s">
        <v>589</v>
      </c>
    </row>
    <row r="175" spans="1:11" s="91" customFormat="1" x14ac:dyDescent="0.2">
      <c r="A175" s="16" t="s">
        <v>590</v>
      </c>
      <c r="B175" s="95" t="s">
        <v>591</v>
      </c>
      <c r="C175" s="12" t="s">
        <v>574</v>
      </c>
      <c r="D175" s="93">
        <v>7</v>
      </c>
      <c r="E175" s="94" t="str">
        <f>C175&amp;D175</f>
        <v>Nottingham7</v>
      </c>
      <c r="F175" s="94" t="s">
        <v>592</v>
      </c>
      <c r="G175" s="91" t="s">
        <v>142</v>
      </c>
      <c r="H175" t="s">
        <v>593</v>
      </c>
      <c r="I175" s="91" t="s">
        <v>575</v>
      </c>
      <c r="K175" s="91" t="s">
        <v>576</v>
      </c>
    </row>
    <row r="176" spans="1:11" x14ac:dyDescent="0.2">
      <c r="A176" s="16" t="s">
        <v>594</v>
      </c>
      <c r="B176" s="45" t="s">
        <v>595</v>
      </c>
      <c r="C176" s="12" t="s">
        <v>574</v>
      </c>
      <c r="D176" s="53">
        <v>8</v>
      </c>
      <c r="E176" s="13" t="str">
        <f t="shared" si="2"/>
        <v>Nottingham8</v>
      </c>
      <c r="F176" s="13" t="s">
        <v>592</v>
      </c>
      <c r="G176" t="s">
        <v>142</v>
      </c>
      <c r="H176" t="s">
        <v>593</v>
      </c>
      <c r="I176" t="s">
        <v>579</v>
      </c>
      <c r="K176" s="82">
        <v>44682</v>
      </c>
    </row>
    <row r="177" spans="1:9" x14ac:dyDescent="0.2">
      <c r="A177" s="16" t="s">
        <v>596</v>
      </c>
      <c r="B177" s="19" t="s">
        <v>597</v>
      </c>
      <c r="C177" s="12" t="s">
        <v>574</v>
      </c>
      <c r="D177" s="53">
        <v>9</v>
      </c>
      <c r="E177" s="13" t="str">
        <f t="shared" si="2"/>
        <v>Nottingham9</v>
      </c>
      <c r="F177" s="13" t="s">
        <v>592</v>
      </c>
      <c r="G177" t="s">
        <v>142</v>
      </c>
      <c r="H177" t="s">
        <v>593</v>
      </c>
      <c r="I177" t="s">
        <v>983</v>
      </c>
    </row>
    <row r="178" spans="1:9" x14ac:dyDescent="0.2">
      <c r="A178" s="16" t="s">
        <v>598</v>
      </c>
      <c r="B178" s="19" t="s">
        <v>599</v>
      </c>
      <c r="C178" s="12" t="s">
        <v>574</v>
      </c>
      <c r="D178" s="53">
        <v>10</v>
      </c>
      <c r="E178" s="13" t="str">
        <f t="shared" si="2"/>
        <v>Nottingham10</v>
      </c>
      <c r="F178" s="13" t="s">
        <v>592</v>
      </c>
      <c r="G178" t="s">
        <v>142</v>
      </c>
      <c r="H178" t="s">
        <v>593</v>
      </c>
      <c r="I178" t="s">
        <v>983</v>
      </c>
    </row>
    <row r="179" spans="1:9" x14ac:dyDescent="0.2">
      <c r="A179" s="16" t="s">
        <v>600</v>
      </c>
      <c r="B179" s="19" t="s">
        <v>601</v>
      </c>
      <c r="C179" s="12" t="s">
        <v>574</v>
      </c>
      <c r="D179" s="53">
        <v>11</v>
      </c>
      <c r="E179" s="13" t="str">
        <f t="shared" si="2"/>
        <v>Nottingham11</v>
      </c>
      <c r="F179" s="13" t="s">
        <v>592</v>
      </c>
      <c r="G179" t="s">
        <v>142</v>
      </c>
      <c r="H179" t="s">
        <v>593</v>
      </c>
      <c r="I179" t="s">
        <v>586</v>
      </c>
    </row>
    <row r="180" spans="1:9" x14ac:dyDescent="0.2">
      <c r="A180" s="16" t="s">
        <v>602</v>
      </c>
      <c r="B180" s="19" t="s">
        <v>603</v>
      </c>
      <c r="C180" s="12" t="s">
        <v>574</v>
      </c>
      <c r="D180" s="53">
        <v>12</v>
      </c>
      <c r="E180" s="13" t="str">
        <f t="shared" si="2"/>
        <v>Nottingham12</v>
      </c>
      <c r="F180" s="13" t="s">
        <v>592</v>
      </c>
      <c r="G180" t="s">
        <v>142</v>
      </c>
      <c r="H180" t="s">
        <v>593</v>
      </c>
      <c r="I180" t="s">
        <v>589</v>
      </c>
    </row>
    <row r="181" spans="1:9" x14ac:dyDescent="0.2">
      <c r="A181" s="16" t="s">
        <v>604</v>
      </c>
      <c r="B181" s="19" t="s">
        <v>605</v>
      </c>
      <c r="C181" s="12" t="s">
        <v>606</v>
      </c>
      <c r="D181" s="53">
        <v>1</v>
      </c>
      <c r="E181" s="13" t="str">
        <f t="shared" si="2"/>
        <v>Queen Alexandra (Portsmouth)1</v>
      </c>
      <c r="G181" t="s">
        <v>124</v>
      </c>
      <c r="H181" t="s">
        <v>124</v>
      </c>
      <c r="I181" t="s">
        <v>388</v>
      </c>
    </row>
    <row r="182" spans="1:9" x14ac:dyDescent="0.2">
      <c r="A182" s="16" t="s">
        <v>607</v>
      </c>
      <c r="B182" s="19" t="s">
        <v>608</v>
      </c>
      <c r="C182" s="12" t="s">
        <v>606</v>
      </c>
      <c r="D182" s="53">
        <v>2</v>
      </c>
      <c r="E182" s="13" t="str">
        <f t="shared" si="2"/>
        <v>Queen Alexandra (Portsmouth)2</v>
      </c>
      <c r="G182" t="s">
        <v>124</v>
      </c>
      <c r="H182" t="s">
        <v>124</v>
      </c>
      <c r="I182" t="s">
        <v>398</v>
      </c>
    </row>
    <row r="183" spans="1:9" x14ac:dyDescent="0.2">
      <c r="A183" s="16" t="s">
        <v>609</v>
      </c>
      <c r="B183" s="45" t="s">
        <v>610</v>
      </c>
      <c r="C183" s="12" t="s">
        <v>606</v>
      </c>
      <c r="D183" s="53">
        <v>3</v>
      </c>
      <c r="E183" s="13" t="str">
        <f t="shared" si="2"/>
        <v>Queen Alexandra (Portsmouth)3</v>
      </c>
      <c r="G183" t="s">
        <v>124</v>
      </c>
      <c r="H183" t="s">
        <v>124</v>
      </c>
      <c r="I183" t="s">
        <v>405</v>
      </c>
    </row>
    <row r="184" spans="1:9" x14ac:dyDescent="0.2">
      <c r="A184" s="16" t="s">
        <v>611</v>
      </c>
      <c r="B184" s="19" t="s">
        <v>612</v>
      </c>
      <c r="C184" s="12" t="s">
        <v>606</v>
      </c>
      <c r="D184" s="53">
        <v>4</v>
      </c>
      <c r="E184" s="13" t="str">
        <f t="shared" ref="E184:E245" si="3">C184&amp;D184</f>
        <v>Queen Alexandra (Portsmouth)4</v>
      </c>
      <c r="G184" t="s">
        <v>124</v>
      </c>
      <c r="H184" t="s">
        <v>124</v>
      </c>
      <c r="I184" t="s">
        <v>398</v>
      </c>
    </row>
    <row r="185" spans="1:9" x14ac:dyDescent="0.2">
      <c r="A185" s="16" t="s">
        <v>613</v>
      </c>
      <c r="B185" s="19" t="s">
        <v>614</v>
      </c>
      <c r="C185" s="12" t="s">
        <v>606</v>
      </c>
      <c r="D185" s="53">
        <v>5</v>
      </c>
      <c r="E185" s="13" t="str">
        <f t="shared" si="3"/>
        <v>Queen Alexandra (Portsmouth)5</v>
      </c>
      <c r="G185" t="s">
        <v>124</v>
      </c>
      <c r="H185" t="s">
        <v>124</v>
      </c>
      <c r="I185" t="s">
        <v>413</v>
      </c>
    </row>
    <row r="186" spans="1:9" x14ac:dyDescent="0.2">
      <c r="A186" s="16" t="s">
        <v>615</v>
      </c>
      <c r="B186" s="19" t="s">
        <v>616</v>
      </c>
      <c r="C186" s="12" t="s">
        <v>606</v>
      </c>
      <c r="D186" s="53">
        <v>6</v>
      </c>
      <c r="E186" s="13" t="str">
        <f t="shared" si="3"/>
        <v>Queen Alexandra (Portsmouth)6</v>
      </c>
      <c r="G186" t="s">
        <v>124</v>
      </c>
      <c r="H186" t="s">
        <v>124</v>
      </c>
      <c r="I186" t="s">
        <v>416</v>
      </c>
    </row>
    <row r="187" spans="1:9" x14ac:dyDescent="0.2">
      <c r="A187" s="16" t="s">
        <v>617</v>
      </c>
      <c r="B187" s="19" t="s">
        <v>618</v>
      </c>
      <c r="C187" s="12" t="s">
        <v>606</v>
      </c>
      <c r="D187" s="53">
        <v>7</v>
      </c>
      <c r="E187" s="13" t="str">
        <f t="shared" si="3"/>
        <v>Queen Alexandra (Portsmouth)7</v>
      </c>
      <c r="G187" t="s">
        <v>124</v>
      </c>
      <c r="H187" t="s">
        <v>124</v>
      </c>
      <c r="I187" t="s">
        <v>430</v>
      </c>
    </row>
    <row r="188" spans="1:9" x14ac:dyDescent="0.2">
      <c r="A188" s="16" t="s">
        <v>619</v>
      </c>
      <c r="B188" s="19" t="s">
        <v>620</v>
      </c>
      <c r="C188" s="12" t="s">
        <v>606</v>
      </c>
      <c r="D188" s="53">
        <v>8</v>
      </c>
      <c r="E188" s="13" t="str">
        <f t="shared" si="3"/>
        <v>Queen Alexandra (Portsmouth)8</v>
      </c>
      <c r="G188" t="s">
        <v>124</v>
      </c>
      <c r="H188" t="s">
        <v>124</v>
      </c>
      <c r="I188" t="s">
        <v>430</v>
      </c>
    </row>
    <row r="189" spans="1:9" x14ac:dyDescent="0.2">
      <c r="A189" s="16" t="s">
        <v>621</v>
      </c>
      <c r="B189" s="45" t="s">
        <v>622</v>
      </c>
      <c r="C189" s="12" t="s">
        <v>623</v>
      </c>
      <c r="D189" s="53">
        <v>1</v>
      </c>
      <c r="E189" s="13" t="str">
        <f t="shared" si="3"/>
        <v>Royal Bolton1</v>
      </c>
      <c r="G189" t="s">
        <v>124</v>
      </c>
      <c r="H189" t="s">
        <v>124</v>
      </c>
      <c r="I189" t="s">
        <v>624</v>
      </c>
    </row>
    <row r="190" spans="1:9" x14ac:dyDescent="0.2">
      <c r="A190" s="16" t="s">
        <v>625</v>
      </c>
      <c r="B190" s="19" t="s">
        <v>626</v>
      </c>
      <c r="C190" s="12" t="s">
        <v>623</v>
      </c>
      <c r="D190" s="53">
        <v>2</v>
      </c>
      <c r="E190" s="13" t="str">
        <f t="shared" si="3"/>
        <v>Royal Bolton2</v>
      </c>
      <c r="G190" t="s">
        <v>124</v>
      </c>
      <c r="H190" t="s">
        <v>124</v>
      </c>
      <c r="I190" t="s">
        <v>627</v>
      </c>
    </row>
    <row r="191" spans="1:9" x14ac:dyDescent="0.2">
      <c r="A191" s="16" t="s">
        <v>628</v>
      </c>
      <c r="B191" s="19" t="s">
        <v>629</v>
      </c>
      <c r="C191" s="12" t="s">
        <v>623</v>
      </c>
      <c r="D191" s="53">
        <v>3</v>
      </c>
      <c r="E191" s="13" t="str">
        <f t="shared" si="3"/>
        <v>Royal Bolton3</v>
      </c>
      <c r="G191" t="s">
        <v>124</v>
      </c>
      <c r="H191" t="s">
        <v>124</v>
      </c>
      <c r="I191" t="s">
        <v>630</v>
      </c>
    </row>
    <row r="192" spans="1:9" x14ac:dyDescent="0.2">
      <c r="A192" s="16" t="s">
        <v>631</v>
      </c>
      <c r="B192" s="45" t="s">
        <v>632</v>
      </c>
      <c r="C192" s="12" t="s">
        <v>623</v>
      </c>
      <c r="D192" s="53">
        <v>4</v>
      </c>
      <c r="E192" s="13" t="str">
        <f t="shared" si="3"/>
        <v>Royal Bolton4</v>
      </c>
      <c r="G192" t="s">
        <v>124</v>
      </c>
      <c r="H192" t="s">
        <v>124</v>
      </c>
      <c r="I192" t="s">
        <v>624</v>
      </c>
    </row>
    <row r="193" spans="1:11" x14ac:dyDescent="0.2">
      <c r="A193" s="16" t="s">
        <v>633</v>
      </c>
      <c r="B193" s="19" t="s">
        <v>634</v>
      </c>
      <c r="C193" s="12" t="s">
        <v>623</v>
      </c>
      <c r="D193" s="53">
        <v>5</v>
      </c>
      <c r="E193" s="13" t="str">
        <f t="shared" si="3"/>
        <v>Royal Bolton5</v>
      </c>
      <c r="G193" t="s">
        <v>124</v>
      </c>
      <c r="H193" t="s">
        <v>124</v>
      </c>
      <c r="I193" t="s">
        <v>635</v>
      </c>
    </row>
    <row r="194" spans="1:11" x14ac:dyDescent="0.2">
      <c r="A194" s="16" t="s">
        <v>636</v>
      </c>
      <c r="B194" s="45" t="s">
        <v>637</v>
      </c>
      <c r="C194" s="12" t="s">
        <v>623</v>
      </c>
      <c r="D194" s="53">
        <v>6</v>
      </c>
      <c r="E194" s="13" t="str">
        <f t="shared" si="3"/>
        <v>Royal Bolton6</v>
      </c>
      <c r="G194" t="s">
        <v>124</v>
      </c>
      <c r="H194" t="s">
        <v>124</v>
      </c>
      <c r="I194" t="s">
        <v>638</v>
      </c>
    </row>
    <row r="195" spans="1:11" x14ac:dyDescent="0.2">
      <c r="A195" s="16" t="s">
        <v>639</v>
      </c>
      <c r="B195" s="45" t="s">
        <v>640</v>
      </c>
      <c r="C195" s="12" t="s">
        <v>623</v>
      </c>
      <c r="D195" s="53">
        <v>7</v>
      </c>
      <c r="E195" s="13" t="str">
        <f t="shared" si="3"/>
        <v>Royal Bolton7</v>
      </c>
      <c r="G195" t="s">
        <v>124</v>
      </c>
      <c r="H195" t="s">
        <v>124</v>
      </c>
      <c r="I195" t="s">
        <v>641</v>
      </c>
    </row>
    <row r="196" spans="1:11" x14ac:dyDescent="0.2">
      <c r="A196" s="16" t="s">
        <v>642</v>
      </c>
      <c r="B196" s="19" t="s">
        <v>643</v>
      </c>
      <c r="C196" s="12" t="s">
        <v>623</v>
      </c>
      <c r="D196" s="53">
        <v>8</v>
      </c>
      <c r="E196" s="13" t="str">
        <f t="shared" si="3"/>
        <v>Royal Bolton8</v>
      </c>
      <c r="G196" t="s">
        <v>124</v>
      </c>
      <c r="H196" t="s">
        <v>124</v>
      </c>
      <c r="I196" t="s">
        <v>641</v>
      </c>
    </row>
    <row r="197" spans="1:11" x14ac:dyDescent="0.2">
      <c r="A197" s="16" t="s">
        <v>644</v>
      </c>
      <c r="B197" s="19" t="s">
        <v>645</v>
      </c>
      <c r="C197" s="12" t="s">
        <v>623</v>
      </c>
      <c r="D197" s="53">
        <v>9</v>
      </c>
      <c r="E197" s="13" t="str">
        <f t="shared" si="3"/>
        <v>Royal Bolton9</v>
      </c>
      <c r="G197" t="s">
        <v>124</v>
      </c>
      <c r="H197" t="s">
        <v>124</v>
      </c>
      <c r="I197" t="s">
        <v>641</v>
      </c>
    </row>
    <row r="198" spans="1:11" x14ac:dyDescent="0.2">
      <c r="A198" s="16" t="s">
        <v>646</v>
      </c>
      <c r="B198" s="19" t="s">
        <v>647</v>
      </c>
      <c r="C198" s="12" t="s">
        <v>623</v>
      </c>
      <c r="D198" s="88">
        <v>10</v>
      </c>
      <c r="E198" s="74" t="str">
        <f t="shared" si="3"/>
        <v>Royal Bolton10</v>
      </c>
      <c r="F198" s="74"/>
      <c r="G198" t="s">
        <v>124</v>
      </c>
      <c r="H198" t="s">
        <v>124</v>
      </c>
      <c r="I198" t="s">
        <v>648</v>
      </c>
    </row>
    <row r="199" spans="1:11" x14ac:dyDescent="0.2">
      <c r="A199" s="16" t="s">
        <v>649</v>
      </c>
      <c r="B199" s="19" t="s">
        <v>650</v>
      </c>
      <c r="C199" s="12" t="s">
        <v>623</v>
      </c>
      <c r="D199" s="88">
        <v>11</v>
      </c>
      <c r="E199" s="74" t="str">
        <f t="shared" si="3"/>
        <v>Royal Bolton11</v>
      </c>
      <c r="F199" s="74"/>
      <c r="G199" t="s">
        <v>124</v>
      </c>
      <c r="H199" t="s">
        <v>124</v>
      </c>
      <c r="I199" t="s">
        <v>651</v>
      </c>
    </row>
    <row r="200" spans="1:11" x14ac:dyDescent="0.2">
      <c r="A200" s="16" t="s">
        <v>652</v>
      </c>
      <c r="B200" s="19" t="s">
        <v>653</v>
      </c>
      <c r="C200" s="12" t="s">
        <v>623</v>
      </c>
      <c r="D200" s="53">
        <v>12</v>
      </c>
      <c r="E200" s="13" t="str">
        <f t="shared" si="3"/>
        <v>Royal Bolton12</v>
      </c>
      <c r="G200" t="s">
        <v>124</v>
      </c>
      <c r="H200" t="s">
        <v>124</v>
      </c>
      <c r="I200" t="s">
        <v>651</v>
      </c>
    </row>
    <row r="201" spans="1:11" x14ac:dyDescent="0.2">
      <c r="A201" s="16" t="s">
        <v>654</v>
      </c>
      <c r="B201" s="19" t="s">
        <v>655</v>
      </c>
      <c r="C201" s="12" t="s">
        <v>623</v>
      </c>
      <c r="D201" s="53">
        <v>13</v>
      </c>
      <c r="E201" s="13" t="str">
        <f t="shared" si="3"/>
        <v>Royal Bolton13</v>
      </c>
      <c r="G201" t="s">
        <v>124</v>
      </c>
      <c r="H201" t="s">
        <v>124</v>
      </c>
      <c r="I201" s="84" t="s">
        <v>656</v>
      </c>
    </row>
    <row r="202" spans="1:11" x14ac:dyDescent="0.2">
      <c r="A202" s="16" t="s">
        <v>657</v>
      </c>
      <c r="B202" s="19" t="s">
        <v>658</v>
      </c>
      <c r="C202" s="12" t="s">
        <v>623</v>
      </c>
      <c r="D202" s="53">
        <v>14</v>
      </c>
      <c r="E202" s="13" t="str">
        <f t="shared" si="3"/>
        <v>Royal Bolton14</v>
      </c>
      <c r="G202" t="s">
        <v>124</v>
      </c>
      <c r="H202" t="s">
        <v>124</v>
      </c>
      <c r="I202" s="84" t="s">
        <v>659</v>
      </c>
    </row>
    <row r="203" spans="1:11" x14ac:dyDescent="0.2">
      <c r="A203" s="16" t="s">
        <v>660</v>
      </c>
      <c r="B203" s="19" t="s">
        <v>661</v>
      </c>
      <c r="C203" s="12" t="s">
        <v>623</v>
      </c>
      <c r="D203" s="53">
        <v>15</v>
      </c>
      <c r="E203" s="13" t="str">
        <f t="shared" si="3"/>
        <v>Royal Bolton15</v>
      </c>
      <c r="G203" t="s">
        <v>124</v>
      </c>
      <c r="H203" t="s">
        <v>124</v>
      </c>
      <c r="I203" t="s">
        <v>662</v>
      </c>
    </row>
    <row r="204" spans="1:11" x14ac:dyDescent="0.2">
      <c r="A204" s="16" t="s">
        <v>663</v>
      </c>
      <c r="B204" s="19" t="s">
        <v>664</v>
      </c>
      <c r="C204" s="12" t="s">
        <v>623</v>
      </c>
      <c r="D204" s="53">
        <v>16</v>
      </c>
      <c r="E204" s="13" t="str">
        <f t="shared" si="3"/>
        <v>Royal Bolton16</v>
      </c>
      <c r="G204" t="s">
        <v>124</v>
      </c>
      <c r="H204" t="s">
        <v>124</v>
      </c>
      <c r="I204" t="s">
        <v>665</v>
      </c>
    </row>
    <row r="205" spans="1:11" x14ac:dyDescent="0.2">
      <c r="A205" s="16" t="s">
        <v>666</v>
      </c>
      <c r="B205" s="19" t="s">
        <v>667</v>
      </c>
      <c r="C205" s="12" t="s">
        <v>623</v>
      </c>
      <c r="D205" s="53">
        <v>17</v>
      </c>
      <c r="E205" s="13" t="str">
        <f t="shared" si="3"/>
        <v>Royal Bolton17</v>
      </c>
      <c r="G205" t="s">
        <v>124</v>
      </c>
      <c r="H205" t="s">
        <v>124</v>
      </c>
      <c r="I205" t="s">
        <v>668</v>
      </c>
    </row>
    <row r="206" spans="1:11" x14ac:dyDescent="0.2">
      <c r="A206" s="16" t="s">
        <v>669</v>
      </c>
      <c r="B206" s="45" t="s">
        <v>670</v>
      </c>
      <c r="C206" s="12" t="s">
        <v>623</v>
      </c>
      <c r="D206" s="53">
        <v>18</v>
      </c>
      <c r="E206" s="13" t="str">
        <f t="shared" si="3"/>
        <v>Royal Bolton18</v>
      </c>
      <c r="G206" t="s">
        <v>124</v>
      </c>
      <c r="H206" t="s">
        <v>124</v>
      </c>
      <c r="I206" t="s">
        <v>671</v>
      </c>
    </row>
    <row r="207" spans="1:11" x14ac:dyDescent="0.2">
      <c r="A207" s="16" t="s">
        <v>672</v>
      </c>
      <c r="B207" s="19" t="s">
        <v>673</v>
      </c>
      <c r="C207" s="12" t="s">
        <v>623</v>
      </c>
      <c r="D207" s="53">
        <v>19</v>
      </c>
      <c r="E207" s="13" t="str">
        <f t="shared" si="3"/>
        <v>Royal Bolton19</v>
      </c>
      <c r="G207" t="s">
        <v>124</v>
      </c>
      <c r="H207" t="s">
        <v>124</v>
      </c>
      <c r="I207" t="s">
        <v>674</v>
      </c>
      <c r="K207" s="82">
        <v>44690</v>
      </c>
    </row>
    <row r="208" spans="1:11" x14ac:dyDescent="0.2">
      <c r="A208" s="16" t="s">
        <v>675</v>
      </c>
      <c r="B208" s="45" t="s">
        <v>676</v>
      </c>
      <c r="C208" s="12" t="s">
        <v>623</v>
      </c>
      <c r="D208" s="53">
        <v>20</v>
      </c>
      <c r="E208" s="13" t="str">
        <f t="shared" si="3"/>
        <v>Royal Bolton20</v>
      </c>
      <c r="F208" s="13" t="s">
        <v>592</v>
      </c>
      <c r="G208" t="s">
        <v>142</v>
      </c>
      <c r="H208" t="s">
        <v>593</v>
      </c>
      <c r="I208" t="s">
        <v>624</v>
      </c>
    </row>
    <row r="209" spans="1:9" x14ac:dyDescent="0.2">
      <c r="A209" s="16" t="s">
        <v>677</v>
      </c>
      <c r="B209" s="19" t="s">
        <v>678</v>
      </c>
      <c r="C209" s="12" t="s">
        <v>623</v>
      </c>
      <c r="D209" s="53">
        <v>21</v>
      </c>
      <c r="E209" s="13" t="str">
        <f t="shared" si="3"/>
        <v>Royal Bolton21</v>
      </c>
      <c r="F209" s="13" t="s">
        <v>592</v>
      </c>
      <c r="G209" t="s">
        <v>142</v>
      </c>
      <c r="H209" t="s">
        <v>593</v>
      </c>
      <c r="I209" t="s">
        <v>627</v>
      </c>
    </row>
    <row r="210" spans="1:9" x14ac:dyDescent="0.2">
      <c r="A210" s="16" t="s">
        <v>679</v>
      </c>
      <c r="B210" s="19" t="s">
        <v>680</v>
      </c>
      <c r="C210" s="12" t="s">
        <v>623</v>
      </c>
      <c r="D210" s="53">
        <v>22</v>
      </c>
      <c r="E210" s="13" t="str">
        <f t="shared" si="3"/>
        <v>Royal Bolton22</v>
      </c>
      <c r="F210" s="13" t="s">
        <v>592</v>
      </c>
      <c r="G210" t="s">
        <v>142</v>
      </c>
      <c r="H210" t="s">
        <v>593</v>
      </c>
      <c r="I210" t="s">
        <v>630</v>
      </c>
    </row>
    <row r="211" spans="1:9" x14ac:dyDescent="0.2">
      <c r="A211" s="16" t="s">
        <v>681</v>
      </c>
      <c r="B211" s="45" t="s">
        <v>682</v>
      </c>
      <c r="C211" s="12" t="s">
        <v>623</v>
      </c>
      <c r="D211" s="53">
        <v>23</v>
      </c>
      <c r="E211" s="13" t="str">
        <f t="shared" si="3"/>
        <v>Royal Bolton23</v>
      </c>
      <c r="F211" s="13" t="s">
        <v>592</v>
      </c>
      <c r="G211" t="s">
        <v>142</v>
      </c>
      <c r="H211" t="s">
        <v>593</v>
      </c>
      <c r="I211" t="s">
        <v>624</v>
      </c>
    </row>
    <row r="212" spans="1:9" x14ac:dyDescent="0.2">
      <c r="A212" s="16" t="s">
        <v>683</v>
      </c>
      <c r="B212" s="19" t="s">
        <v>684</v>
      </c>
      <c r="C212" s="12" t="s">
        <v>623</v>
      </c>
      <c r="D212" s="53">
        <v>24</v>
      </c>
      <c r="E212" s="13" t="str">
        <f t="shared" si="3"/>
        <v>Royal Bolton24</v>
      </c>
      <c r="F212" s="13" t="s">
        <v>592</v>
      </c>
      <c r="G212" t="s">
        <v>142</v>
      </c>
      <c r="H212" t="s">
        <v>593</v>
      </c>
      <c r="I212" t="s">
        <v>635</v>
      </c>
    </row>
    <row r="213" spans="1:9" x14ac:dyDescent="0.2">
      <c r="A213" s="16" t="s">
        <v>685</v>
      </c>
      <c r="B213" s="45" t="s">
        <v>686</v>
      </c>
      <c r="C213" s="12" t="s">
        <v>623</v>
      </c>
      <c r="D213" s="53">
        <v>25</v>
      </c>
      <c r="E213" s="13" t="str">
        <f t="shared" si="3"/>
        <v>Royal Bolton25</v>
      </c>
      <c r="F213" s="13" t="s">
        <v>592</v>
      </c>
      <c r="G213" t="s">
        <v>142</v>
      </c>
      <c r="H213" t="s">
        <v>593</v>
      </c>
      <c r="I213" t="s">
        <v>638</v>
      </c>
    </row>
    <row r="214" spans="1:9" x14ac:dyDescent="0.2">
      <c r="A214" s="16" t="s">
        <v>687</v>
      </c>
      <c r="B214" s="45" t="s">
        <v>688</v>
      </c>
      <c r="C214" s="12" t="s">
        <v>623</v>
      </c>
      <c r="D214" s="53">
        <v>26</v>
      </c>
      <c r="E214" s="13" t="str">
        <f t="shared" si="3"/>
        <v>Royal Bolton26</v>
      </c>
      <c r="F214" s="13" t="s">
        <v>592</v>
      </c>
      <c r="G214" t="s">
        <v>142</v>
      </c>
      <c r="H214" t="s">
        <v>593</v>
      </c>
      <c r="I214" t="s">
        <v>641</v>
      </c>
    </row>
    <row r="215" spans="1:9" x14ac:dyDescent="0.2">
      <c r="A215" s="16" t="s">
        <v>689</v>
      </c>
      <c r="B215" s="19" t="s">
        <v>690</v>
      </c>
      <c r="C215" s="12" t="s">
        <v>623</v>
      </c>
      <c r="D215" s="53">
        <v>27</v>
      </c>
      <c r="E215" s="13" t="str">
        <f t="shared" si="3"/>
        <v>Royal Bolton27</v>
      </c>
      <c r="F215" s="13" t="s">
        <v>592</v>
      </c>
      <c r="G215" t="s">
        <v>142</v>
      </c>
      <c r="H215" t="s">
        <v>593</v>
      </c>
      <c r="I215" t="s">
        <v>641</v>
      </c>
    </row>
    <row r="216" spans="1:9" x14ac:dyDescent="0.2">
      <c r="A216" s="16" t="s">
        <v>691</v>
      </c>
      <c r="B216" s="19" t="s">
        <v>692</v>
      </c>
      <c r="C216" s="12" t="s">
        <v>623</v>
      </c>
      <c r="D216" s="53">
        <v>28</v>
      </c>
      <c r="E216" s="13" t="str">
        <f t="shared" si="3"/>
        <v>Royal Bolton28</v>
      </c>
      <c r="F216" s="13" t="s">
        <v>592</v>
      </c>
      <c r="G216" t="s">
        <v>142</v>
      </c>
      <c r="H216" t="s">
        <v>593</v>
      </c>
      <c r="I216" t="s">
        <v>641</v>
      </c>
    </row>
    <row r="217" spans="1:9" x14ac:dyDescent="0.2">
      <c r="A217" s="16" t="s">
        <v>693</v>
      </c>
      <c r="B217" s="19" t="s">
        <v>694</v>
      </c>
      <c r="C217" s="12" t="s">
        <v>623</v>
      </c>
      <c r="D217" s="88">
        <v>29</v>
      </c>
      <c r="E217" s="74" t="str">
        <f t="shared" si="3"/>
        <v>Royal Bolton29</v>
      </c>
      <c r="F217" s="74" t="s">
        <v>592</v>
      </c>
      <c r="G217" t="s">
        <v>142</v>
      </c>
      <c r="H217" t="s">
        <v>593</v>
      </c>
      <c r="I217" t="s">
        <v>648</v>
      </c>
    </row>
    <row r="218" spans="1:9" x14ac:dyDescent="0.2">
      <c r="A218" s="16" t="s">
        <v>695</v>
      </c>
      <c r="B218" s="19" t="s">
        <v>696</v>
      </c>
      <c r="C218" s="12" t="s">
        <v>623</v>
      </c>
      <c r="D218" s="88">
        <v>30</v>
      </c>
      <c r="E218" s="74" t="str">
        <f t="shared" si="3"/>
        <v>Royal Bolton30</v>
      </c>
      <c r="F218" s="74" t="s">
        <v>592</v>
      </c>
      <c r="G218" t="s">
        <v>142</v>
      </c>
      <c r="H218" t="s">
        <v>593</v>
      </c>
      <c r="I218" t="s">
        <v>651</v>
      </c>
    </row>
    <row r="219" spans="1:9" x14ac:dyDescent="0.2">
      <c r="A219" s="16" t="s">
        <v>697</v>
      </c>
      <c r="B219" s="19" t="s">
        <v>698</v>
      </c>
      <c r="C219" s="12" t="s">
        <v>623</v>
      </c>
      <c r="D219" s="53">
        <v>31</v>
      </c>
      <c r="E219" s="13" t="str">
        <f t="shared" si="3"/>
        <v>Royal Bolton31</v>
      </c>
      <c r="F219" s="13" t="s">
        <v>592</v>
      </c>
      <c r="G219" t="s">
        <v>142</v>
      </c>
      <c r="H219" t="s">
        <v>593</v>
      </c>
      <c r="I219" t="s">
        <v>651</v>
      </c>
    </row>
    <row r="220" spans="1:9" x14ac:dyDescent="0.2">
      <c r="A220" s="16" t="s">
        <v>699</v>
      </c>
      <c r="B220" s="19" t="s">
        <v>700</v>
      </c>
      <c r="C220" s="12" t="s">
        <v>623</v>
      </c>
      <c r="D220" s="53">
        <v>32</v>
      </c>
      <c r="E220" s="13" t="str">
        <f t="shared" si="3"/>
        <v>Royal Bolton32</v>
      </c>
      <c r="F220" s="13" t="s">
        <v>592</v>
      </c>
      <c r="G220" t="s">
        <v>142</v>
      </c>
      <c r="H220" t="s">
        <v>593</v>
      </c>
      <c r="I220" s="84" t="s">
        <v>656</v>
      </c>
    </row>
    <row r="221" spans="1:9" x14ac:dyDescent="0.2">
      <c r="A221" s="16" t="s">
        <v>701</v>
      </c>
      <c r="B221" s="19" t="s">
        <v>702</v>
      </c>
      <c r="C221" s="12" t="s">
        <v>623</v>
      </c>
      <c r="D221" s="53">
        <v>33</v>
      </c>
      <c r="E221" s="13" t="str">
        <f t="shared" si="3"/>
        <v>Royal Bolton33</v>
      </c>
      <c r="F221" s="13" t="s">
        <v>592</v>
      </c>
      <c r="G221" t="s">
        <v>142</v>
      </c>
      <c r="H221" t="s">
        <v>593</v>
      </c>
      <c r="I221" s="84" t="s">
        <v>659</v>
      </c>
    </row>
    <row r="222" spans="1:9" x14ac:dyDescent="0.2">
      <c r="A222" s="16" t="s">
        <v>703</v>
      </c>
      <c r="B222" s="19" t="s">
        <v>704</v>
      </c>
      <c r="C222" s="12" t="s">
        <v>623</v>
      </c>
      <c r="D222" s="53">
        <v>34</v>
      </c>
      <c r="E222" s="13" t="str">
        <f t="shared" si="3"/>
        <v>Royal Bolton34</v>
      </c>
      <c r="F222" s="13" t="s">
        <v>592</v>
      </c>
      <c r="G222" t="s">
        <v>142</v>
      </c>
      <c r="H222" t="s">
        <v>593</v>
      </c>
      <c r="I222" t="s">
        <v>662</v>
      </c>
    </row>
    <row r="223" spans="1:9" x14ac:dyDescent="0.2">
      <c r="A223" s="16" t="s">
        <v>705</v>
      </c>
      <c r="B223" s="19" t="s">
        <v>706</v>
      </c>
      <c r="C223" s="12" t="s">
        <v>623</v>
      </c>
      <c r="D223" s="53">
        <v>35</v>
      </c>
      <c r="E223" s="13" t="str">
        <f t="shared" si="3"/>
        <v>Royal Bolton35</v>
      </c>
      <c r="F223" s="13" t="s">
        <v>592</v>
      </c>
      <c r="G223" t="s">
        <v>142</v>
      </c>
      <c r="H223" t="s">
        <v>593</v>
      </c>
      <c r="I223" t="s">
        <v>665</v>
      </c>
    </row>
    <row r="224" spans="1:9" x14ac:dyDescent="0.2">
      <c r="A224" s="16" t="s">
        <v>707</v>
      </c>
      <c r="B224" s="19" t="s">
        <v>708</v>
      </c>
      <c r="C224" s="12" t="s">
        <v>623</v>
      </c>
      <c r="D224" s="53">
        <v>36</v>
      </c>
      <c r="E224" s="13" t="str">
        <f t="shared" si="3"/>
        <v>Royal Bolton36</v>
      </c>
      <c r="F224" s="13" t="s">
        <v>592</v>
      </c>
      <c r="G224" t="s">
        <v>142</v>
      </c>
      <c r="H224" t="s">
        <v>593</v>
      </c>
      <c r="I224" t="s">
        <v>668</v>
      </c>
    </row>
    <row r="225" spans="1:11" x14ac:dyDescent="0.2">
      <c r="A225" s="16" t="s">
        <v>709</v>
      </c>
      <c r="B225" s="45" t="s">
        <v>710</v>
      </c>
      <c r="C225" s="12" t="s">
        <v>623</v>
      </c>
      <c r="D225" s="53">
        <v>37</v>
      </c>
      <c r="E225" s="13" t="str">
        <f t="shared" si="3"/>
        <v>Royal Bolton37</v>
      </c>
      <c r="F225" s="13" t="s">
        <v>592</v>
      </c>
      <c r="G225" t="s">
        <v>142</v>
      </c>
      <c r="H225" t="s">
        <v>593</v>
      </c>
      <c r="I225" t="s">
        <v>671</v>
      </c>
    </row>
    <row r="226" spans="1:11" x14ac:dyDescent="0.2">
      <c r="A226" s="16" t="s">
        <v>711</v>
      </c>
      <c r="B226" s="19" t="s">
        <v>712</v>
      </c>
      <c r="C226" s="12" t="s">
        <v>623</v>
      </c>
      <c r="D226" s="53">
        <v>38</v>
      </c>
      <c r="E226" s="13" t="str">
        <f t="shared" si="3"/>
        <v>Royal Bolton38</v>
      </c>
      <c r="F226" s="13" t="s">
        <v>592</v>
      </c>
      <c r="G226" t="s">
        <v>142</v>
      </c>
      <c r="H226" t="s">
        <v>593</v>
      </c>
      <c r="I226" t="s">
        <v>674</v>
      </c>
      <c r="K226" s="82">
        <v>44690</v>
      </c>
    </row>
    <row r="227" spans="1:11" x14ac:dyDescent="0.2">
      <c r="A227" s="16" t="s">
        <v>713</v>
      </c>
      <c r="B227" s="19" t="s">
        <v>714</v>
      </c>
      <c r="C227" s="12" t="s">
        <v>715</v>
      </c>
      <c r="D227" s="53">
        <v>1</v>
      </c>
      <c r="E227" s="13" t="str">
        <f t="shared" si="3"/>
        <v>Royal Devon and Exeter1</v>
      </c>
      <c r="G227" t="s">
        <v>124</v>
      </c>
      <c r="H227" t="s">
        <v>124</v>
      </c>
      <c r="I227" s="84" t="s">
        <v>716</v>
      </c>
    </row>
    <row r="228" spans="1:11" x14ac:dyDescent="0.2">
      <c r="A228" s="16" t="s">
        <v>717</v>
      </c>
      <c r="B228" s="19" t="s">
        <v>718</v>
      </c>
      <c r="C228" s="12" t="s">
        <v>715</v>
      </c>
      <c r="D228" s="53">
        <v>2</v>
      </c>
      <c r="E228" s="13" t="str">
        <f t="shared" si="3"/>
        <v>Royal Devon and Exeter2</v>
      </c>
      <c r="G228" t="s">
        <v>124</v>
      </c>
      <c r="H228" t="s">
        <v>124</v>
      </c>
      <c r="I228" t="s">
        <v>719</v>
      </c>
    </row>
    <row r="229" spans="1:11" x14ac:dyDescent="0.2">
      <c r="A229" s="16" t="s">
        <v>720</v>
      </c>
      <c r="B229" s="19" t="s">
        <v>721</v>
      </c>
      <c r="C229" s="12" t="s">
        <v>715</v>
      </c>
      <c r="D229" s="53">
        <v>3</v>
      </c>
      <c r="E229" s="13" t="str">
        <f t="shared" si="3"/>
        <v>Royal Devon and Exeter3</v>
      </c>
      <c r="G229" t="s">
        <v>124</v>
      </c>
      <c r="H229" t="s">
        <v>124</v>
      </c>
      <c r="I229" s="84" t="s">
        <v>722</v>
      </c>
    </row>
    <row r="230" spans="1:11" x14ac:dyDescent="0.2">
      <c r="A230" s="16" t="s">
        <v>723</v>
      </c>
      <c r="B230" s="19" t="s">
        <v>724</v>
      </c>
      <c r="C230" s="12" t="s">
        <v>715</v>
      </c>
      <c r="D230" s="53">
        <v>4</v>
      </c>
      <c r="E230" s="13" t="str">
        <f t="shared" si="3"/>
        <v>Royal Devon and Exeter4</v>
      </c>
      <c r="G230" t="s">
        <v>124</v>
      </c>
      <c r="H230" t="s">
        <v>124</v>
      </c>
      <c r="I230" t="s">
        <v>725</v>
      </c>
    </row>
    <row r="231" spans="1:11" x14ac:dyDescent="0.2">
      <c r="A231" s="16" t="s">
        <v>726</v>
      </c>
      <c r="B231" s="19" t="s">
        <v>727</v>
      </c>
      <c r="C231" s="12" t="s">
        <v>715</v>
      </c>
      <c r="D231" s="53">
        <v>5</v>
      </c>
      <c r="E231" s="13" t="str">
        <f t="shared" si="3"/>
        <v>Royal Devon and Exeter5</v>
      </c>
      <c r="G231" t="s">
        <v>124</v>
      </c>
      <c r="H231" t="s">
        <v>124</v>
      </c>
      <c r="I231" s="84" t="s">
        <v>728</v>
      </c>
    </row>
    <row r="232" spans="1:11" x14ac:dyDescent="0.2">
      <c r="A232" s="16" t="s">
        <v>729</v>
      </c>
      <c r="B232" s="19" t="s">
        <v>730</v>
      </c>
      <c r="C232" s="12" t="s">
        <v>715</v>
      </c>
      <c r="D232" s="53">
        <v>6</v>
      </c>
      <c r="E232" s="13" t="str">
        <f t="shared" si="3"/>
        <v>Royal Devon and Exeter6</v>
      </c>
      <c r="G232" t="s">
        <v>124</v>
      </c>
      <c r="H232" t="s">
        <v>124</v>
      </c>
      <c r="I232" t="s">
        <v>731</v>
      </c>
    </row>
    <row r="233" spans="1:11" x14ac:dyDescent="0.2">
      <c r="A233" s="16" t="s">
        <v>732</v>
      </c>
      <c r="B233" s="19" t="s">
        <v>733</v>
      </c>
      <c r="C233" s="12" t="s">
        <v>715</v>
      </c>
      <c r="D233" s="53">
        <v>7</v>
      </c>
      <c r="E233" s="13" t="str">
        <f t="shared" si="3"/>
        <v>Royal Devon and Exeter7</v>
      </c>
      <c r="G233" t="s">
        <v>124</v>
      </c>
      <c r="H233" t="s">
        <v>124</v>
      </c>
      <c r="I233" s="84" t="s">
        <v>716</v>
      </c>
    </row>
    <row r="234" spans="1:11" x14ac:dyDescent="0.2">
      <c r="A234" s="16" t="s">
        <v>734</v>
      </c>
      <c r="B234" s="19" t="s">
        <v>735</v>
      </c>
      <c r="C234" s="12" t="s">
        <v>715</v>
      </c>
      <c r="D234" s="53">
        <v>8</v>
      </c>
      <c r="E234" s="13" t="str">
        <f t="shared" si="3"/>
        <v>Royal Devon and Exeter8</v>
      </c>
      <c r="G234" t="s">
        <v>124</v>
      </c>
      <c r="H234" t="s">
        <v>124</v>
      </c>
      <c r="I234" t="s">
        <v>410</v>
      </c>
    </row>
    <row r="235" spans="1:11" x14ac:dyDescent="0.2">
      <c r="A235" s="16" t="s">
        <v>736</v>
      </c>
      <c r="B235" s="19" t="s">
        <v>737</v>
      </c>
      <c r="C235" s="12" t="s">
        <v>715</v>
      </c>
      <c r="D235" s="53">
        <v>9</v>
      </c>
      <c r="E235" s="13" t="str">
        <f t="shared" si="3"/>
        <v>Royal Devon and Exeter9</v>
      </c>
      <c r="G235" t="s">
        <v>124</v>
      </c>
      <c r="H235" t="s">
        <v>124</v>
      </c>
      <c r="I235" s="84" t="s">
        <v>423</v>
      </c>
      <c r="K235" s="82">
        <v>45017</v>
      </c>
    </row>
    <row r="236" spans="1:11" x14ac:dyDescent="0.2">
      <c r="A236" s="16" t="s">
        <v>738</v>
      </c>
      <c r="B236" s="19" t="s">
        <v>739</v>
      </c>
      <c r="C236" s="12" t="s">
        <v>715</v>
      </c>
      <c r="D236" s="53">
        <v>10</v>
      </c>
      <c r="E236" s="13" t="str">
        <f t="shared" si="3"/>
        <v>Royal Devon and Exeter10</v>
      </c>
      <c r="G236" t="s">
        <v>124</v>
      </c>
      <c r="H236" t="s">
        <v>124</v>
      </c>
      <c r="I236" t="s">
        <v>302</v>
      </c>
    </row>
    <row r="237" spans="1:11" x14ac:dyDescent="0.2">
      <c r="A237" s="16" t="s">
        <v>740</v>
      </c>
      <c r="B237" s="19" t="s">
        <v>741</v>
      </c>
      <c r="C237" s="12" t="s">
        <v>715</v>
      </c>
      <c r="D237" s="53">
        <v>11</v>
      </c>
      <c r="E237" s="13" t="str">
        <f t="shared" si="3"/>
        <v>Royal Devon and Exeter11</v>
      </c>
      <c r="G237" t="s">
        <v>124</v>
      </c>
      <c r="H237" t="s">
        <v>124</v>
      </c>
      <c r="I237" s="84" t="s">
        <v>438</v>
      </c>
      <c r="K237" s="82">
        <v>45017</v>
      </c>
    </row>
    <row r="238" spans="1:11" x14ac:dyDescent="0.2">
      <c r="A238" s="16" t="s">
        <v>742</v>
      </c>
      <c r="B238" s="45" t="s">
        <v>743</v>
      </c>
      <c r="C238" s="12" t="s">
        <v>744</v>
      </c>
      <c r="D238" s="53">
        <v>1</v>
      </c>
      <c r="E238" s="13" t="str">
        <f t="shared" si="3"/>
        <v>Royal Victoria Infirmary (Newcastle)1</v>
      </c>
      <c r="G238" t="s">
        <v>124</v>
      </c>
      <c r="H238" t="s">
        <v>124</v>
      </c>
      <c r="I238" t="s">
        <v>745</v>
      </c>
    </row>
    <row r="239" spans="1:11" x14ac:dyDescent="0.2">
      <c r="A239" s="16" t="s">
        <v>746</v>
      </c>
      <c r="B239" s="45" t="s">
        <v>747</v>
      </c>
      <c r="C239" s="12" t="s">
        <v>744</v>
      </c>
      <c r="D239" s="53">
        <v>2</v>
      </c>
      <c r="E239" s="13" t="str">
        <f t="shared" si="3"/>
        <v>Royal Victoria Infirmary (Newcastle)2</v>
      </c>
      <c r="G239" t="s">
        <v>124</v>
      </c>
      <c r="H239" t="s">
        <v>124</v>
      </c>
      <c r="I239" t="s">
        <v>745</v>
      </c>
    </row>
    <row r="240" spans="1:11" x14ac:dyDescent="0.2">
      <c r="A240" s="16" t="s">
        <v>748</v>
      </c>
      <c r="B240" s="45" t="s">
        <v>749</v>
      </c>
      <c r="C240" s="12" t="s">
        <v>744</v>
      </c>
      <c r="D240" s="53">
        <v>3</v>
      </c>
      <c r="E240" s="13" t="str">
        <f t="shared" si="3"/>
        <v>Royal Victoria Infirmary (Newcastle)3</v>
      </c>
      <c r="G240" t="s">
        <v>124</v>
      </c>
      <c r="H240" t="s">
        <v>124</v>
      </c>
      <c r="I240" t="s">
        <v>745</v>
      </c>
    </row>
    <row r="241" spans="1:9" x14ac:dyDescent="0.2">
      <c r="A241" s="16" t="s">
        <v>750</v>
      </c>
      <c r="B241" s="45" t="s">
        <v>751</v>
      </c>
      <c r="C241" s="12" t="s">
        <v>744</v>
      </c>
      <c r="D241" s="53">
        <v>4</v>
      </c>
      <c r="E241" s="13" t="str">
        <f t="shared" si="3"/>
        <v>Royal Victoria Infirmary (Newcastle)4</v>
      </c>
      <c r="G241" t="s">
        <v>124</v>
      </c>
      <c r="H241" t="s">
        <v>124</v>
      </c>
      <c r="I241" t="s">
        <v>745</v>
      </c>
    </row>
    <row r="242" spans="1:9" x14ac:dyDescent="0.2">
      <c r="A242" s="16" t="s">
        <v>752</v>
      </c>
      <c r="B242" s="19" t="s">
        <v>753</v>
      </c>
      <c r="C242" s="12" t="s">
        <v>744</v>
      </c>
      <c r="D242" s="53">
        <v>5</v>
      </c>
      <c r="E242" s="13" t="str">
        <f t="shared" si="3"/>
        <v>Royal Victoria Infirmary (Newcastle)5</v>
      </c>
      <c r="G242" t="s">
        <v>124</v>
      </c>
      <c r="H242" t="s">
        <v>124</v>
      </c>
      <c r="I242" t="s">
        <v>754</v>
      </c>
    </row>
    <row r="243" spans="1:9" x14ac:dyDescent="0.2">
      <c r="A243" s="16" t="s">
        <v>755</v>
      </c>
      <c r="B243" s="45" t="s">
        <v>756</v>
      </c>
      <c r="C243" s="12" t="s">
        <v>744</v>
      </c>
      <c r="D243" s="53">
        <v>6</v>
      </c>
      <c r="E243" s="13" t="str">
        <f t="shared" si="3"/>
        <v>Royal Victoria Infirmary (Newcastle)6</v>
      </c>
      <c r="G243" t="s">
        <v>124</v>
      </c>
      <c r="H243" t="s">
        <v>124</v>
      </c>
      <c r="I243" t="s">
        <v>757</v>
      </c>
    </row>
    <row r="244" spans="1:9" x14ac:dyDescent="0.2">
      <c r="A244" s="16" t="s">
        <v>758</v>
      </c>
      <c r="B244" s="45" t="s">
        <v>759</v>
      </c>
      <c r="C244" s="12" t="s">
        <v>744</v>
      </c>
      <c r="D244" s="53">
        <v>7</v>
      </c>
      <c r="E244" s="13" t="str">
        <f t="shared" si="3"/>
        <v>Royal Victoria Infirmary (Newcastle)7</v>
      </c>
      <c r="G244" t="s">
        <v>124</v>
      </c>
      <c r="H244" t="s">
        <v>124</v>
      </c>
      <c r="I244" t="s">
        <v>757</v>
      </c>
    </row>
    <row r="245" spans="1:9" x14ac:dyDescent="0.2">
      <c r="A245" s="16" t="s">
        <v>760</v>
      </c>
      <c r="B245" s="19" t="s">
        <v>761</v>
      </c>
      <c r="C245" s="12" t="s">
        <v>744</v>
      </c>
      <c r="D245" s="53">
        <v>8</v>
      </c>
      <c r="E245" s="13" t="str">
        <f t="shared" si="3"/>
        <v>Royal Victoria Infirmary (Newcastle)8</v>
      </c>
      <c r="G245" t="s">
        <v>124</v>
      </c>
      <c r="H245" t="s">
        <v>124</v>
      </c>
      <c r="I245" t="s">
        <v>762</v>
      </c>
    </row>
    <row r="246" spans="1:9" x14ac:dyDescent="0.2">
      <c r="A246" s="16" t="s">
        <v>763</v>
      </c>
      <c r="B246" s="19" t="s">
        <v>764</v>
      </c>
      <c r="C246" s="12" t="s">
        <v>744</v>
      </c>
      <c r="D246" s="53">
        <v>9</v>
      </c>
      <c r="E246" s="13" t="str">
        <f t="shared" ref="E246:E307" si="4">C246&amp;D246</f>
        <v>Royal Victoria Infirmary (Newcastle)9</v>
      </c>
      <c r="G246" t="s">
        <v>124</v>
      </c>
      <c r="H246" t="s">
        <v>124</v>
      </c>
      <c r="I246" t="s">
        <v>762</v>
      </c>
    </row>
    <row r="247" spans="1:9" x14ac:dyDescent="0.2">
      <c r="A247" s="16" t="s">
        <v>765</v>
      </c>
      <c r="B247" s="19" t="s">
        <v>766</v>
      </c>
      <c r="C247" s="12" t="s">
        <v>744</v>
      </c>
      <c r="D247" s="53">
        <v>10</v>
      </c>
      <c r="E247" s="13" t="str">
        <f t="shared" si="4"/>
        <v>Royal Victoria Infirmary (Newcastle)10</v>
      </c>
      <c r="G247" t="s">
        <v>124</v>
      </c>
      <c r="H247" t="s">
        <v>124</v>
      </c>
      <c r="I247" t="s">
        <v>762</v>
      </c>
    </row>
    <row r="248" spans="1:9" x14ac:dyDescent="0.2">
      <c r="A248" s="16" t="s">
        <v>767</v>
      </c>
      <c r="B248" s="19" t="s">
        <v>768</v>
      </c>
      <c r="C248" s="12" t="s">
        <v>744</v>
      </c>
      <c r="D248" s="53">
        <v>11</v>
      </c>
      <c r="E248" s="13" t="str">
        <f t="shared" si="4"/>
        <v>Royal Victoria Infirmary (Newcastle)11</v>
      </c>
      <c r="G248" t="s">
        <v>124</v>
      </c>
      <c r="H248" t="s">
        <v>124</v>
      </c>
      <c r="I248" t="s">
        <v>769</v>
      </c>
    </row>
    <row r="249" spans="1:9" x14ac:dyDescent="0.2">
      <c r="A249" s="16" t="s">
        <v>770</v>
      </c>
      <c r="B249" s="19" t="s">
        <v>771</v>
      </c>
      <c r="C249" s="12" t="s">
        <v>744</v>
      </c>
      <c r="D249" s="53">
        <v>12</v>
      </c>
      <c r="E249" s="13" t="str">
        <f t="shared" si="4"/>
        <v>Royal Victoria Infirmary (Newcastle)12</v>
      </c>
      <c r="G249" t="s">
        <v>124</v>
      </c>
      <c r="H249" t="s">
        <v>124</v>
      </c>
      <c r="I249" t="s">
        <v>772</v>
      </c>
    </row>
    <row r="250" spans="1:9" x14ac:dyDescent="0.2">
      <c r="A250" s="16" t="s">
        <v>773</v>
      </c>
      <c r="B250" s="19" t="s">
        <v>774</v>
      </c>
      <c r="C250" s="12" t="s">
        <v>744</v>
      </c>
      <c r="D250" s="53">
        <v>13</v>
      </c>
      <c r="E250" s="13" t="str">
        <f t="shared" si="4"/>
        <v>Royal Victoria Infirmary (Newcastle)13</v>
      </c>
      <c r="G250" t="s">
        <v>124</v>
      </c>
      <c r="H250" t="s">
        <v>124</v>
      </c>
      <c r="I250" t="s">
        <v>772</v>
      </c>
    </row>
    <row r="251" spans="1:9" x14ac:dyDescent="0.2">
      <c r="A251" s="16" t="s">
        <v>775</v>
      </c>
      <c r="B251" s="45" t="s">
        <v>776</v>
      </c>
      <c r="C251" s="12" t="s">
        <v>744</v>
      </c>
      <c r="D251" s="53">
        <v>14</v>
      </c>
      <c r="E251" s="13" t="str">
        <f t="shared" si="4"/>
        <v>Royal Victoria Infirmary (Newcastle)14</v>
      </c>
      <c r="G251" t="s">
        <v>124</v>
      </c>
      <c r="H251" t="s">
        <v>124</v>
      </c>
      <c r="I251" t="s">
        <v>777</v>
      </c>
    </row>
    <row r="252" spans="1:9" x14ac:dyDescent="0.2">
      <c r="A252" s="16" t="s">
        <v>778</v>
      </c>
      <c r="B252" s="45" t="s">
        <v>779</v>
      </c>
      <c r="C252" s="12" t="s">
        <v>744</v>
      </c>
      <c r="D252" s="53">
        <v>15</v>
      </c>
      <c r="E252" s="13" t="str">
        <f t="shared" si="4"/>
        <v>Royal Victoria Infirmary (Newcastle)15</v>
      </c>
      <c r="G252" t="s">
        <v>124</v>
      </c>
      <c r="H252" t="s">
        <v>124</v>
      </c>
      <c r="I252" t="s">
        <v>777</v>
      </c>
    </row>
    <row r="253" spans="1:9" x14ac:dyDescent="0.2">
      <c r="A253" s="16" t="s">
        <v>780</v>
      </c>
      <c r="B253" s="45" t="s">
        <v>781</v>
      </c>
      <c r="C253" s="12" t="s">
        <v>744</v>
      </c>
      <c r="D253" s="53">
        <v>16</v>
      </c>
      <c r="E253" s="13" t="str">
        <f t="shared" si="4"/>
        <v>Royal Victoria Infirmary (Newcastle)16</v>
      </c>
      <c r="G253" t="s">
        <v>124</v>
      </c>
      <c r="H253" t="s">
        <v>124</v>
      </c>
      <c r="I253" t="s">
        <v>782</v>
      </c>
    </row>
    <row r="254" spans="1:9" x14ac:dyDescent="0.2">
      <c r="A254" s="16" t="s">
        <v>783</v>
      </c>
      <c r="B254" s="45" t="s">
        <v>784</v>
      </c>
      <c r="C254" s="12" t="s">
        <v>744</v>
      </c>
      <c r="D254" s="53">
        <v>17</v>
      </c>
      <c r="E254" s="13" t="str">
        <f t="shared" si="4"/>
        <v>Royal Victoria Infirmary (Newcastle)17</v>
      </c>
      <c r="G254" t="s">
        <v>124</v>
      </c>
      <c r="H254" t="s">
        <v>124</v>
      </c>
      <c r="I254" t="s">
        <v>782</v>
      </c>
    </row>
    <row r="255" spans="1:9" x14ac:dyDescent="0.2">
      <c r="A255" s="16" t="s">
        <v>785</v>
      </c>
      <c r="B255" s="45" t="s">
        <v>786</v>
      </c>
      <c r="C255" s="12" t="s">
        <v>744</v>
      </c>
      <c r="D255" s="53">
        <v>18</v>
      </c>
      <c r="E255" s="13" t="str">
        <f t="shared" si="4"/>
        <v>Royal Victoria Infirmary (Newcastle)18</v>
      </c>
      <c r="G255" t="s">
        <v>124</v>
      </c>
      <c r="H255" t="s">
        <v>124</v>
      </c>
      <c r="I255" t="s">
        <v>782</v>
      </c>
    </row>
    <row r="256" spans="1:9" x14ac:dyDescent="0.2">
      <c r="A256" s="16" t="s">
        <v>787</v>
      </c>
      <c r="B256" s="45" t="s">
        <v>788</v>
      </c>
      <c r="C256" s="12" t="s">
        <v>744</v>
      </c>
      <c r="D256" s="53">
        <v>19</v>
      </c>
      <c r="E256" s="13" t="str">
        <f t="shared" si="4"/>
        <v>Royal Victoria Infirmary (Newcastle)19</v>
      </c>
      <c r="G256" t="s">
        <v>124</v>
      </c>
      <c r="H256" t="s">
        <v>124</v>
      </c>
      <c r="I256" t="s">
        <v>782</v>
      </c>
    </row>
    <row r="257" spans="1:11" x14ac:dyDescent="0.2">
      <c r="A257" s="16" t="s">
        <v>789</v>
      </c>
      <c r="B257" s="45" t="s">
        <v>790</v>
      </c>
      <c r="C257" s="12" t="s">
        <v>744</v>
      </c>
      <c r="D257" s="53">
        <v>20</v>
      </c>
      <c r="E257" s="13" t="str">
        <f t="shared" si="4"/>
        <v>Royal Victoria Infirmary (Newcastle)20</v>
      </c>
      <c r="G257" t="s">
        <v>124</v>
      </c>
      <c r="H257" t="s">
        <v>124</v>
      </c>
      <c r="I257" t="s">
        <v>782</v>
      </c>
    </row>
    <row r="258" spans="1:11" x14ac:dyDescent="0.2">
      <c r="A258" s="16" t="s">
        <v>791</v>
      </c>
      <c r="B258" s="19" t="s">
        <v>792</v>
      </c>
      <c r="C258" s="12" t="s">
        <v>744</v>
      </c>
      <c r="D258" s="53">
        <v>21</v>
      </c>
      <c r="E258" s="13" t="str">
        <f t="shared" si="4"/>
        <v>Royal Victoria Infirmary (Newcastle)21</v>
      </c>
      <c r="G258" t="s">
        <v>124</v>
      </c>
      <c r="H258" t="s">
        <v>124</v>
      </c>
      <c r="I258" t="s">
        <v>793</v>
      </c>
    </row>
    <row r="259" spans="1:11" x14ac:dyDescent="0.2">
      <c r="A259" s="16" t="s">
        <v>794</v>
      </c>
      <c r="B259" s="19" t="s">
        <v>795</v>
      </c>
      <c r="C259" s="12" t="s">
        <v>744</v>
      </c>
      <c r="D259" s="53">
        <v>22</v>
      </c>
      <c r="E259" s="13" t="str">
        <f t="shared" si="4"/>
        <v>Royal Victoria Infirmary (Newcastle)22</v>
      </c>
      <c r="G259" t="s">
        <v>124</v>
      </c>
      <c r="H259" t="s">
        <v>124</v>
      </c>
      <c r="I259" t="s">
        <v>793</v>
      </c>
    </row>
    <row r="260" spans="1:11" x14ac:dyDescent="0.2">
      <c r="A260" s="16" t="s">
        <v>796</v>
      </c>
      <c r="B260" s="19" t="s">
        <v>797</v>
      </c>
      <c r="C260" s="12" t="s">
        <v>744</v>
      </c>
      <c r="D260" s="53">
        <v>23</v>
      </c>
      <c r="E260" s="13" t="str">
        <f t="shared" si="4"/>
        <v>Royal Victoria Infirmary (Newcastle)23</v>
      </c>
      <c r="G260" t="s">
        <v>124</v>
      </c>
      <c r="H260" t="s">
        <v>124</v>
      </c>
      <c r="I260" t="s">
        <v>798</v>
      </c>
    </row>
    <row r="261" spans="1:11" x14ac:dyDescent="0.2">
      <c r="A261" s="16" t="s">
        <v>799</v>
      </c>
      <c r="B261" s="19" t="s">
        <v>800</v>
      </c>
      <c r="C261" s="12" t="s">
        <v>744</v>
      </c>
      <c r="D261" s="53">
        <v>24</v>
      </c>
      <c r="E261" s="13" t="str">
        <f t="shared" si="4"/>
        <v>Royal Victoria Infirmary (Newcastle)24</v>
      </c>
      <c r="G261" t="s">
        <v>124</v>
      </c>
      <c r="H261" t="s">
        <v>124</v>
      </c>
      <c r="I261" t="s">
        <v>798</v>
      </c>
    </row>
    <row r="262" spans="1:11" x14ac:dyDescent="0.2">
      <c r="A262" s="16" t="s">
        <v>801</v>
      </c>
      <c r="B262" s="19" t="s">
        <v>802</v>
      </c>
      <c r="C262" s="12" t="s">
        <v>744</v>
      </c>
      <c r="D262" s="53">
        <v>25</v>
      </c>
      <c r="E262" s="13" t="str">
        <f t="shared" si="4"/>
        <v>Royal Victoria Infirmary (Newcastle)25</v>
      </c>
      <c r="F262" s="13" t="s">
        <v>141</v>
      </c>
      <c r="G262" t="s">
        <v>142</v>
      </c>
      <c r="H262" t="s">
        <v>143</v>
      </c>
      <c r="I262" t="s">
        <v>803</v>
      </c>
    </row>
    <row r="263" spans="1:11" x14ac:dyDescent="0.2">
      <c r="A263" s="16" t="s">
        <v>804</v>
      </c>
      <c r="B263" s="19" t="s">
        <v>805</v>
      </c>
      <c r="C263" s="12" t="s">
        <v>744</v>
      </c>
      <c r="D263" s="53">
        <v>26</v>
      </c>
      <c r="E263" s="13" t="str">
        <f>C263&amp;D263</f>
        <v>Royal Victoria Infirmary (Newcastle)26</v>
      </c>
      <c r="F263" s="13" t="s">
        <v>141</v>
      </c>
      <c r="G263" t="s">
        <v>142</v>
      </c>
      <c r="H263" t="s">
        <v>143</v>
      </c>
      <c r="I263" s="84" t="s">
        <v>716</v>
      </c>
      <c r="K263" s="82">
        <v>44719</v>
      </c>
    </row>
    <row r="264" spans="1:11" x14ac:dyDescent="0.2">
      <c r="A264" s="16" t="s">
        <v>806</v>
      </c>
      <c r="B264" s="19" t="s">
        <v>807</v>
      </c>
      <c r="C264" s="12" t="s">
        <v>744</v>
      </c>
      <c r="D264" s="53">
        <v>27</v>
      </c>
      <c r="E264" s="13" t="str">
        <f t="shared" si="4"/>
        <v>Royal Victoria Infirmary (Newcastle)27</v>
      </c>
      <c r="F264" s="13" t="s">
        <v>141</v>
      </c>
      <c r="G264" t="s">
        <v>142</v>
      </c>
      <c r="H264" t="s">
        <v>143</v>
      </c>
      <c r="I264" t="s">
        <v>719</v>
      </c>
    </row>
    <row r="265" spans="1:11" x14ac:dyDescent="0.2">
      <c r="A265" s="16" t="s">
        <v>808</v>
      </c>
      <c r="B265" s="19" t="s">
        <v>809</v>
      </c>
      <c r="C265" s="12" t="s">
        <v>744</v>
      </c>
      <c r="D265" s="53">
        <v>28</v>
      </c>
      <c r="E265" s="13" t="str">
        <f t="shared" si="4"/>
        <v>Royal Victoria Infirmary (Newcastle)28</v>
      </c>
      <c r="F265" s="13" t="s">
        <v>141</v>
      </c>
      <c r="G265" t="s">
        <v>142</v>
      </c>
      <c r="H265" t="s">
        <v>143</v>
      </c>
      <c r="I265" s="84" t="s">
        <v>722</v>
      </c>
      <c r="K265" s="82">
        <v>44697</v>
      </c>
    </row>
    <row r="266" spans="1:11" x14ac:dyDescent="0.2">
      <c r="A266" s="16" t="s">
        <v>810</v>
      </c>
      <c r="B266" s="19" t="s">
        <v>811</v>
      </c>
      <c r="C266" s="12" t="s">
        <v>744</v>
      </c>
      <c r="D266" s="53">
        <v>29</v>
      </c>
      <c r="E266" s="13" t="str">
        <f t="shared" si="4"/>
        <v>Royal Victoria Infirmary (Newcastle)29</v>
      </c>
      <c r="F266" s="13" t="s">
        <v>141</v>
      </c>
      <c r="G266" t="s">
        <v>142</v>
      </c>
      <c r="H266" t="s">
        <v>143</v>
      </c>
      <c r="I266" t="s">
        <v>725</v>
      </c>
    </row>
    <row r="267" spans="1:11" x14ac:dyDescent="0.2">
      <c r="A267" s="16" t="s">
        <v>812</v>
      </c>
      <c r="B267" s="45" t="s">
        <v>813</v>
      </c>
      <c r="C267" s="12" t="s">
        <v>744</v>
      </c>
      <c r="D267" s="53">
        <v>30</v>
      </c>
      <c r="E267" s="13" t="str">
        <f t="shared" si="4"/>
        <v>Royal Victoria Infirmary (Newcastle)30</v>
      </c>
      <c r="F267" s="13" t="s">
        <v>141</v>
      </c>
      <c r="G267" t="s">
        <v>142</v>
      </c>
      <c r="H267" t="s">
        <v>143</v>
      </c>
      <c r="I267" t="s">
        <v>745</v>
      </c>
    </row>
    <row r="268" spans="1:11" x14ac:dyDescent="0.2">
      <c r="A268" s="16" t="s">
        <v>814</v>
      </c>
      <c r="B268" s="45" t="s">
        <v>815</v>
      </c>
      <c r="C268" s="12" t="s">
        <v>744</v>
      </c>
      <c r="D268" s="53">
        <v>31</v>
      </c>
      <c r="E268" s="13" t="str">
        <f t="shared" si="4"/>
        <v>Royal Victoria Infirmary (Newcastle)31</v>
      </c>
      <c r="F268" s="13" t="s">
        <v>141</v>
      </c>
      <c r="G268" t="s">
        <v>142</v>
      </c>
      <c r="H268" t="s">
        <v>143</v>
      </c>
      <c r="I268" t="s">
        <v>745</v>
      </c>
    </row>
    <row r="269" spans="1:11" x14ac:dyDescent="0.2">
      <c r="A269" s="16" t="s">
        <v>816</v>
      </c>
      <c r="B269" s="45" t="s">
        <v>817</v>
      </c>
      <c r="C269" s="12" t="s">
        <v>744</v>
      </c>
      <c r="D269" s="53">
        <v>32</v>
      </c>
      <c r="E269" s="13" t="str">
        <f t="shared" si="4"/>
        <v>Royal Victoria Infirmary (Newcastle)32</v>
      </c>
      <c r="F269" s="13" t="s">
        <v>141</v>
      </c>
      <c r="G269" t="s">
        <v>142</v>
      </c>
      <c r="H269" t="s">
        <v>143</v>
      </c>
      <c r="I269" t="s">
        <v>745</v>
      </c>
    </row>
    <row r="270" spans="1:11" x14ac:dyDescent="0.2">
      <c r="A270" s="16" t="s">
        <v>818</v>
      </c>
      <c r="B270" s="45" t="s">
        <v>819</v>
      </c>
      <c r="C270" s="12" t="s">
        <v>744</v>
      </c>
      <c r="D270" s="53">
        <v>33</v>
      </c>
      <c r="E270" s="13" t="str">
        <f t="shared" si="4"/>
        <v>Royal Victoria Infirmary (Newcastle)33</v>
      </c>
      <c r="F270" s="13" t="s">
        <v>141</v>
      </c>
      <c r="G270" t="s">
        <v>142</v>
      </c>
      <c r="H270" t="s">
        <v>143</v>
      </c>
      <c r="I270" t="s">
        <v>745</v>
      </c>
    </row>
    <row r="271" spans="1:11" x14ac:dyDescent="0.2">
      <c r="A271" s="16" t="s">
        <v>820</v>
      </c>
      <c r="B271" s="19" t="s">
        <v>821</v>
      </c>
      <c r="C271" s="12" t="s">
        <v>744</v>
      </c>
      <c r="D271" s="53">
        <v>34</v>
      </c>
      <c r="E271" s="13" t="str">
        <f t="shared" si="4"/>
        <v>Royal Victoria Infirmary (Newcastle)34</v>
      </c>
      <c r="F271" s="13" t="s">
        <v>141</v>
      </c>
      <c r="G271" t="s">
        <v>142</v>
      </c>
      <c r="H271" t="s">
        <v>143</v>
      </c>
      <c r="I271" t="s">
        <v>754</v>
      </c>
    </row>
    <row r="272" spans="1:11" x14ac:dyDescent="0.2">
      <c r="A272" s="16" t="s">
        <v>822</v>
      </c>
      <c r="B272" s="45" t="s">
        <v>823</v>
      </c>
      <c r="C272" s="12" t="s">
        <v>744</v>
      </c>
      <c r="D272" s="53">
        <v>35</v>
      </c>
      <c r="E272" s="13" t="str">
        <f t="shared" si="4"/>
        <v>Royal Victoria Infirmary (Newcastle)35</v>
      </c>
      <c r="F272" s="13" t="s">
        <v>141</v>
      </c>
      <c r="G272" t="s">
        <v>142</v>
      </c>
      <c r="H272" t="s">
        <v>143</v>
      </c>
      <c r="I272" t="s">
        <v>757</v>
      </c>
    </row>
    <row r="273" spans="1:11" x14ac:dyDescent="0.2">
      <c r="A273" s="16" t="s">
        <v>824</v>
      </c>
      <c r="B273" s="45" t="s">
        <v>825</v>
      </c>
      <c r="C273" s="12" t="s">
        <v>744</v>
      </c>
      <c r="D273" s="53">
        <v>36</v>
      </c>
      <c r="E273" s="13" t="str">
        <f t="shared" si="4"/>
        <v>Royal Victoria Infirmary (Newcastle)36</v>
      </c>
      <c r="F273" s="13" t="s">
        <v>141</v>
      </c>
      <c r="G273" t="s">
        <v>142</v>
      </c>
      <c r="H273" t="s">
        <v>143</v>
      </c>
      <c r="I273" t="s">
        <v>757</v>
      </c>
    </row>
    <row r="274" spans="1:11" x14ac:dyDescent="0.2">
      <c r="A274" s="16" t="s">
        <v>826</v>
      </c>
      <c r="B274" s="19" t="s">
        <v>827</v>
      </c>
      <c r="C274" s="12" t="s">
        <v>744</v>
      </c>
      <c r="D274" s="53">
        <v>37</v>
      </c>
      <c r="E274" s="13" t="str">
        <f t="shared" si="4"/>
        <v>Royal Victoria Infirmary (Newcastle)37</v>
      </c>
      <c r="F274" s="13" t="s">
        <v>141</v>
      </c>
      <c r="G274" t="s">
        <v>142</v>
      </c>
      <c r="H274" t="s">
        <v>143</v>
      </c>
      <c r="I274" t="s">
        <v>762</v>
      </c>
    </row>
    <row r="275" spans="1:11" x14ac:dyDescent="0.2">
      <c r="A275" s="16" t="s">
        <v>828</v>
      </c>
      <c r="B275" s="19" t="s">
        <v>829</v>
      </c>
      <c r="C275" s="12" t="s">
        <v>744</v>
      </c>
      <c r="D275" s="53">
        <v>38</v>
      </c>
      <c r="E275" s="13" t="str">
        <f t="shared" si="4"/>
        <v>Royal Victoria Infirmary (Newcastle)38</v>
      </c>
      <c r="F275" s="13" t="s">
        <v>141</v>
      </c>
      <c r="G275" t="s">
        <v>142</v>
      </c>
      <c r="H275" t="s">
        <v>143</v>
      </c>
      <c r="I275" t="s">
        <v>762</v>
      </c>
    </row>
    <row r="276" spans="1:11" x14ac:dyDescent="0.2">
      <c r="A276" s="16" t="s">
        <v>830</v>
      </c>
      <c r="B276" s="19" t="s">
        <v>831</v>
      </c>
      <c r="C276" s="12" t="s">
        <v>744</v>
      </c>
      <c r="D276" s="53">
        <v>39</v>
      </c>
      <c r="E276" s="13" t="str">
        <f t="shared" si="4"/>
        <v>Royal Victoria Infirmary (Newcastle)39</v>
      </c>
      <c r="F276" s="13" t="s">
        <v>141</v>
      </c>
      <c r="G276" t="s">
        <v>142</v>
      </c>
      <c r="H276" t="s">
        <v>143</v>
      </c>
      <c r="I276" t="s">
        <v>762</v>
      </c>
    </row>
    <row r="277" spans="1:11" x14ac:dyDescent="0.2">
      <c r="A277" s="16" t="s">
        <v>832</v>
      </c>
      <c r="B277" s="19" t="s">
        <v>833</v>
      </c>
      <c r="C277" s="12" t="s">
        <v>744</v>
      </c>
      <c r="D277" s="53">
        <v>40</v>
      </c>
      <c r="E277" s="13" t="str">
        <f t="shared" si="4"/>
        <v>Royal Victoria Infirmary (Newcastle)40</v>
      </c>
      <c r="F277" s="13" t="s">
        <v>141</v>
      </c>
      <c r="G277" t="s">
        <v>142</v>
      </c>
      <c r="H277" t="s">
        <v>143</v>
      </c>
      <c r="I277" t="s">
        <v>769</v>
      </c>
    </row>
    <row r="278" spans="1:11" x14ac:dyDescent="0.2">
      <c r="A278" s="16" t="s">
        <v>834</v>
      </c>
      <c r="B278" s="19" t="s">
        <v>835</v>
      </c>
      <c r="C278" s="12" t="s">
        <v>744</v>
      </c>
      <c r="D278" s="53">
        <v>41</v>
      </c>
      <c r="E278" s="13" t="str">
        <f t="shared" si="4"/>
        <v>Royal Victoria Infirmary (Newcastle)41</v>
      </c>
      <c r="F278" s="13" t="s">
        <v>141</v>
      </c>
      <c r="G278" t="s">
        <v>142</v>
      </c>
      <c r="H278" t="s">
        <v>143</v>
      </c>
      <c r="I278" t="s">
        <v>772</v>
      </c>
    </row>
    <row r="279" spans="1:11" x14ac:dyDescent="0.2">
      <c r="A279" s="16" t="s">
        <v>836</v>
      </c>
      <c r="B279" s="19" t="s">
        <v>837</v>
      </c>
      <c r="C279" s="12" t="s">
        <v>744</v>
      </c>
      <c r="D279" s="53">
        <v>42</v>
      </c>
      <c r="E279" s="13" t="str">
        <f t="shared" si="4"/>
        <v>Royal Victoria Infirmary (Newcastle)42</v>
      </c>
      <c r="F279" s="13" t="s">
        <v>141</v>
      </c>
      <c r="G279" t="s">
        <v>142</v>
      </c>
      <c r="H279" t="s">
        <v>143</v>
      </c>
      <c r="I279" t="s">
        <v>772</v>
      </c>
    </row>
    <row r="280" spans="1:11" x14ac:dyDescent="0.2">
      <c r="A280" s="16" t="s">
        <v>838</v>
      </c>
      <c r="B280" s="19" t="s">
        <v>839</v>
      </c>
      <c r="C280" s="12" t="s">
        <v>744</v>
      </c>
      <c r="D280" s="53">
        <v>43</v>
      </c>
      <c r="E280" s="13" t="str">
        <f t="shared" si="4"/>
        <v>Royal Victoria Infirmary (Newcastle)43</v>
      </c>
      <c r="F280" s="13" t="s">
        <v>141</v>
      </c>
      <c r="G280" t="s">
        <v>142</v>
      </c>
      <c r="H280" t="s">
        <v>143</v>
      </c>
      <c r="I280" s="84" t="s">
        <v>728</v>
      </c>
    </row>
    <row r="281" spans="1:11" s="83" customFormat="1" x14ac:dyDescent="0.2">
      <c r="A281" s="16" t="s">
        <v>840</v>
      </c>
      <c r="B281" s="45" t="s">
        <v>841</v>
      </c>
      <c r="C281" s="12" t="s">
        <v>744</v>
      </c>
      <c r="D281" s="53">
        <v>44</v>
      </c>
      <c r="E281" s="13" t="str">
        <f t="shared" si="4"/>
        <v>Royal Victoria Infirmary (Newcastle)44</v>
      </c>
      <c r="F281" s="13" t="s">
        <v>141</v>
      </c>
      <c r="G281" t="s">
        <v>142</v>
      </c>
      <c r="H281" t="s">
        <v>143</v>
      </c>
      <c r="I281" t="s">
        <v>777</v>
      </c>
      <c r="J281"/>
      <c r="K281"/>
    </row>
    <row r="282" spans="1:11" x14ac:dyDescent="0.2">
      <c r="A282" s="16" t="s">
        <v>842</v>
      </c>
      <c r="B282" s="45" t="s">
        <v>843</v>
      </c>
      <c r="C282" s="12" t="s">
        <v>744</v>
      </c>
      <c r="D282" s="53">
        <v>45</v>
      </c>
      <c r="E282" s="13" t="str">
        <f t="shared" si="4"/>
        <v>Royal Victoria Infirmary (Newcastle)45</v>
      </c>
      <c r="F282" s="13" t="s">
        <v>141</v>
      </c>
      <c r="G282" t="s">
        <v>142</v>
      </c>
      <c r="H282" t="s">
        <v>143</v>
      </c>
      <c r="I282" t="s">
        <v>777</v>
      </c>
    </row>
    <row r="283" spans="1:11" x14ac:dyDescent="0.2">
      <c r="A283" s="16" t="s">
        <v>844</v>
      </c>
      <c r="B283" s="45" t="s">
        <v>845</v>
      </c>
      <c r="C283" s="12" t="s">
        <v>744</v>
      </c>
      <c r="D283" s="53">
        <v>46</v>
      </c>
      <c r="E283" s="13" t="str">
        <f t="shared" si="4"/>
        <v>Royal Victoria Infirmary (Newcastle)46</v>
      </c>
      <c r="F283" s="13" t="s">
        <v>141</v>
      </c>
      <c r="G283" t="s">
        <v>142</v>
      </c>
      <c r="H283" t="s">
        <v>143</v>
      </c>
      <c r="I283" t="s">
        <v>782</v>
      </c>
    </row>
    <row r="284" spans="1:11" x14ac:dyDescent="0.2">
      <c r="A284" s="16" t="s">
        <v>846</v>
      </c>
      <c r="B284" s="45" t="s">
        <v>847</v>
      </c>
      <c r="C284" s="12" t="s">
        <v>744</v>
      </c>
      <c r="D284" s="53">
        <v>47</v>
      </c>
      <c r="E284" s="13" t="str">
        <f t="shared" si="4"/>
        <v>Royal Victoria Infirmary (Newcastle)47</v>
      </c>
      <c r="F284" s="13" t="s">
        <v>141</v>
      </c>
      <c r="G284" t="s">
        <v>142</v>
      </c>
      <c r="H284" t="s">
        <v>143</v>
      </c>
      <c r="I284" t="s">
        <v>782</v>
      </c>
    </row>
    <row r="285" spans="1:11" x14ac:dyDescent="0.2">
      <c r="A285" s="16" t="s">
        <v>848</v>
      </c>
      <c r="B285" s="45" t="s">
        <v>849</v>
      </c>
      <c r="C285" s="12" t="s">
        <v>744</v>
      </c>
      <c r="D285" s="53">
        <v>48</v>
      </c>
      <c r="E285" s="13" t="str">
        <f t="shared" si="4"/>
        <v>Royal Victoria Infirmary (Newcastle)48</v>
      </c>
      <c r="F285" s="13" t="s">
        <v>141</v>
      </c>
      <c r="G285" t="s">
        <v>142</v>
      </c>
      <c r="H285" t="s">
        <v>143</v>
      </c>
      <c r="I285" t="s">
        <v>782</v>
      </c>
    </row>
    <row r="286" spans="1:11" x14ac:dyDescent="0.2">
      <c r="A286" s="16" t="s">
        <v>850</v>
      </c>
      <c r="B286" s="45" t="s">
        <v>851</v>
      </c>
      <c r="C286" s="12" t="s">
        <v>744</v>
      </c>
      <c r="D286" s="53">
        <v>49</v>
      </c>
      <c r="E286" s="13" t="str">
        <f t="shared" si="4"/>
        <v>Royal Victoria Infirmary (Newcastle)49</v>
      </c>
      <c r="F286" s="13" t="s">
        <v>141</v>
      </c>
      <c r="G286" t="s">
        <v>142</v>
      </c>
      <c r="H286" t="s">
        <v>143</v>
      </c>
      <c r="I286" t="s">
        <v>782</v>
      </c>
    </row>
    <row r="287" spans="1:11" x14ac:dyDescent="0.2">
      <c r="A287" s="16" t="s">
        <v>852</v>
      </c>
      <c r="B287" s="45" t="s">
        <v>853</v>
      </c>
      <c r="C287" s="12" t="s">
        <v>744</v>
      </c>
      <c r="D287" s="53">
        <v>50</v>
      </c>
      <c r="E287" s="13" t="str">
        <f t="shared" si="4"/>
        <v>Royal Victoria Infirmary (Newcastle)50</v>
      </c>
      <c r="F287" s="13" t="s">
        <v>141</v>
      </c>
      <c r="G287" t="s">
        <v>142</v>
      </c>
      <c r="H287" t="s">
        <v>143</v>
      </c>
      <c r="I287" t="s">
        <v>782</v>
      </c>
    </row>
    <row r="288" spans="1:11" x14ac:dyDescent="0.2">
      <c r="A288" s="16" t="s">
        <v>854</v>
      </c>
      <c r="B288" s="19" t="s">
        <v>855</v>
      </c>
      <c r="C288" s="12" t="s">
        <v>744</v>
      </c>
      <c r="D288" s="53">
        <v>51</v>
      </c>
      <c r="E288" s="13" t="str">
        <f t="shared" si="4"/>
        <v>Royal Victoria Infirmary (Newcastle)51</v>
      </c>
      <c r="F288" s="13" t="s">
        <v>141</v>
      </c>
      <c r="G288" t="s">
        <v>142</v>
      </c>
      <c r="H288" t="s">
        <v>143</v>
      </c>
      <c r="I288" t="s">
        <v>731</v>
      </c>
      <c r="K288" s="82">
        <v>44713</v>
      </c>
    </row>
    <row r="289" spans="1:11" x14ac:dyDescent="0.2">
      <c r="A289" s="16" t="s">
        <v>856</v>
      </c>
      <c r="B289" s="19" t="s">
        <v>857</v>
      </c>
      <c r="C289" s="12" t="s">
        <v>744</v>
      </c>
      <c r="D289" s="53">
        <v>52</v>
      </c>
      <c r="E289" s="13" t="str">
        <f t="shared" si="4"/>
        <v>Royal Victoria Infirmary (Newcastle)52</v>
      </c>
      <c r="F289" s="13" t="s">
        <v>141</v>
      </c>
      <c r="G289" t="s">
        <v>142</v>
      </c>
      <c r="H289" t="s">
        <v>143</v>
      </c>
      <c r="I289" t="s">
        <v>793</v>
      </c>
    </row>
    <row r="290" spans="1:11" x14ac:dyDescent="0.2">
      <c r="A290" s="16" t="s">
        <v>858</v>
      </c>
      <c r="B290" s="19" t="s">
        <v>859</v>
      </c>
      <c r="C290" s="12" t="s">
        <v>744</v>
      </c>
      <c r="D290" s="53">
        <v>53</v>
      </c>
      <c r="E290" s="13" t="str">
        <f t="shared" si="4"/>
        <v>Royal Victoria Infirmary (Newcastle)53</v>
      </c>
      <c r="F290" s="13" t="s">
        <v>141</v>
      </c>
      <c r="G290" t="s">
        <v>142</v>
      </c>
      <c r="H290" t="s">
        <v>143</v>
      </c>
      <c r="I290" t="s">
        <v>793</v>
      </c>
    </row>
    <row r="291" spans="1:11" x14ac:dyDescent="0.2">
      <c r="A291" s="16" t="s">
        <v>860</v>
      </c>
      <c r="B291" s="19" t="s">
        <v>861</v>
      </c>
      <c r="C291" s="12" t="s">
        <v>744</v>
      </c>
      <c r="D291" s="53">
        <v>54</v>
      </c>
      <c r="E291" s="13" t="str">
        <f t="shared" si="4"/>
        <v>Royal Victoria Infirmary (Newcastle)54</v>
      </c>
      <c r="F291" s="13" t="s">
        <v>141</v>
      </c>
      <c r="G291" t="s">
        <v>142</v>
      </c>
      <c r="H291" t="s">
        <v>143</v>
      </c>
      <c r="I291" t="s">
        <v>798</v>
      </c>
    </row>
    <row r="292" spans="1:11" x14ac:dyDescent="0.2">
      <c r="A292" s="16" t="s">
        <v>862</v>
      </c>
      <c r="B292" s="19" t="s">
        <v>863</v>
      </c>
      <c r="C292" s="12" t="s">
        <v>744</v>
      </c>
      <c r="D292" s="53">
        <v>55</v>
      </c>
      <c r="E292" s="13" t="str">
        <f t="shared" si="4"/>
        <v>Royal Victoria Infirmary (Newcastle)55</v>
      </c>
      <c r="F292" s="13" t="s">
        <v>141</v>
      </c>
      <c r="G292" t="s">
        <v>142</v>
      </c>
      <c r="H292" t="s">
        <v>143</v>
      </c>
      <c r="I292" t="s">
        <v>864</v>
      </c>
    </row>
    <row r="293" spans="1:11" x14ac:dyDescent="0.2">
      <c r="A293" s="16" t="s">
        <v>865</v>
      </c>
      <c r="B293" s="19" t="s">
        <v>866</v>
      </c>
      <c r="C293" s="12" t="s">
        <v>744</v>
      </c>
      <c r="D293" s="53">
        <v>56</v>
      </c>
      <c r="E293" s="13" t="str">
        <f t="shared" si="4"/>
        <v>Royal Victoria Infirmary (Newcastle)56</v>
      </c>
      <c r="F293" s="13" t="s">
        <v>141</v>
      </c>
      <c r="G293" t="s">
        <v>142</v>
      </c>
      <c r="H293" t="s">
        <v>143</v>
      </c>
      <c r="I293" t="s">
        <v>867</v>
      </c>
    </row>
    <row r="294" spans="1:11" x14ac:dyDescent="0.2">
      <c r="A294" s="16" t="s">
        <v>868</v>
      </c>
      <c r="B294" s="19" t="s">
        <v>869</v>
      </c>
      <c r="C294" s="12" t="s">
        <v>744</v>
      </c>
      <c r="D294" s="53">
        <v>57</v>
      </c>
      <c r="E294" s="13" t="str">
        <f t="shared" si="4"/>
        <v>Royal Victoria Infirmary (Newcastle)57</v>
      </c>
      <c r="F294" s="13" t="s">
        <v>141</v>
      </c>
      <c r="G294" t="s">
        <v>142</v>
      </c>
      <c r="H294" t="s">
        <v>143</v>
      </c>
      <c r="I294" t="s">
        <v>798</v>
      </c>
    </row>
    <row r="295" spans="1:11" x14ac:dyDescent="0.2">
      <c r="A295" s="16" t="s">
        <v>870</v>
      </c>
      <c r="B295" s="19" t="s">
        <v>871</v>
      </c>
      <c r="C295" s="12" t="s">
        <v>872</v>
      </c>
      <c r="D295" s="53">
        <v>1</v>
      </c>
      <c r="E295" s="13" t="str">
        <f t="shared" si="4"/>
        <v>Southmead (North Bristol)1</v>
      </c>
      <c r="G295" t="s">
        <v>124</v>
      </c>
      <c r="H295" t="s">
        <v>124</v>
      </c>
      <c r="I295" t="s">
        <v>803</v>
      </c>
    </row>
    <row r="296" spans="1:11" x14ac:dyDescent="0.2">
      <c r="A296" s="16" t="s">
        <v>873</v>
      </c>
      <c r="B296" s="19" t="s">
        <v>874</v>
      </c>
      <c r="C296" s="12" t="s">
        <v>872</v>
      </c>
      <c r="D296" s="53">
        <v>2</v>
      </c>
      <c r="E296" s="13" t="str">
        <f t="shared" si="4"/>
        <v>Southmead (North Bristol)2</v>
      </c>
      <c r="G296" t="s">
        <v>124</v>
      </c>
      <c r="H296" t="s">
        <v>124</v>
      </c>
      <c r="I296" t="s">
        <v>864</v>
      </c>
    </row>
    <row r="297" spans="1:11" x14ac:dyDescent="0.2">
      <c r="A297" s="16" t="s">
        <v>875</v>
      </c>
      <c r="B297" s="19" t="s">
        <v>876</v>
      </c>
      <c r="C297" s="12" t="s">
        <v>872</v>
      </c>
      <c r="D297" s="53">
        <v>3</v>
      </c>
      <c r="E297" s="13" t="str">
        <f t="shared" si="4"/>
        <v>Southmead (North Bristol)3</v>
      </c>
      <c r="G297" t="s">
        <v>124</v>
      </c>
      <c r="H297" t="s">
        <v>124</v>
      </c>
      <c r="I297" t="s">
        <v>867</v>
      </c>
    </row>
    <row r="298" spans="1:11" x14ac:dyDescent="0.2">
      <c r="A298" s="16" t="s">
        <v>877</v>
      </c>
      <c r="B298" s="19" t="s">
        <v>878</v>
      </c>
      <c r="C298" s="12" t="s">
        <v>872</v>
      </c>
      <c r="D298" s="53">
        <v>4</v>
      </c>
      <c r="E298" s="13" t="str">
        <f t="shared" si="4"/>
        <v>Southmead (North Bristol)4</v>
      </c>
      <c r="G298" t="s">
        <v>124</v>
      </c>
      <c r="H298" t="s">
        <v>124</v>
      </c>
      <c r="I298" t="s">
        <v>867</v>
      </c>
    </row>
    <row r="299" spans="1:11" x14ac:dyDescent="0.2">
      <c r="A299" s="16" t="s">
        <v>879</v>
      </c>
      <c r="B299" s="19" t="s">
        <v>880</v>
      </c>
      <c r="C299" s="12" t="s">
        <v>881</v>
      </c>
      <c r="D299" s="53">
        <v>1</v>
      </c>
      <c r="E299" s="13" t="str">
        <f t="shared" si="4"/>
        <v>St James (Leeds)1</v>
      </c>
      <c r="G299" t="s">
        <v>124</v>
      </c>
      <c r="H299" t="s">
        <v>124</v>
      </c>
      <c r="I299" t="s">
        <v>882</v>
      </c>
    </row>
    <row r="300" spans="1:11" x14ac:dyDescent="0.2">
      <c r="A300" s="16" t="s">
        <v>883</v>
      </c>
      <c r="B300" s="19" t="s">
        <v>884</v>
      </c>
      <c r="C300" s="12" t="s">
        <v>881</v>
      </c>
      <c r="D300" s="53">
        <v>2</v>
      </c>
      <c r="E300" s="13" t="str">
        <f t="shared" si="4"/>
        <v>St James (Leeds)2</v>
      </c>
      <c r="G300" t="s">
        <v>124</v>
      </c>
      <c r="H300" t="s">
        <v>124</v>
      </c>
      <c r="I300" t="s">
        <v>885</v>
      </c>
    </row>
    <row r="301" spans="1:11" x14ac:dyDescent="0.2">
      <c r="A301" s="16" t="s">
        <v>886</v>
      </c>
      <c r="B301" s="19" t="s">
        <v>887</v>
      </c>
      <c r="C301" s="12" t="s">
        <v>881</v>
      </c>
      <c r="D301" s="53">
        <v>3</v>
      </c>
      <c r="E301" s="13" t="str">
        <f t="shared" si="4"/>
        <v>St James (Leeds)3</v>
      </c>
      <c r="G301" t="s">
        <v>124</v>
      </c>
      <c r="H301" t="s">
        <v>124</v>
      </c>
      <c r="I301" t="s">
        <v>888</v>
      </c>
    </row>
    <row r="302" spans="1:11" x14ac:dyDescent="0.2">
      <c r="A302" s="16" t="s">
        <v>889</v>
      </c>
      <c r="B302" s="19" t="s">
        <v>890</v>
      </c>
      <c r="C302" s="12" t="s">
        <v>881</v>
      </c>
      <c r="D302" s="53">
        <v>4</v>
      </c>
      <c r="E302" s="13" t="str">
        <f t="shared" si="4"/>
        <v>St James (Leeds)4</v>
      </c>
      <c r="G302" t="s">
        <v>124</v>
      </c>
      <c r="H302" t="s">
        <v>124</v>
      </c>
      <c r="I302" t="s">
        <v>891</v>
      </c>
    </row>
    <row r="303" spans="1:11" x14ac:dyDescent="0.2">
      <c r="A303" s="16" t="s">
        <v>892</v>
      </c>
      <c r="B303" s="19" t="s">
        <v>893</v>
      </c>
      <c r="C303" s="12" t="s">
        <v>881</v>
      </c>
      <c r="D303" s="53">
        <v>5</v>
      </c>
      <c r="E303" s="13" t="str">
        <f t="shared" si="4"/>
        <v>St James (Leeds)5</v>
      </c>
      <c r="G303" t="s">
        <v>124</v>
      </c>
      <c r="H303" t="s">
        <v>124</v>
      </c>
      <c r="I303" t="s">
        <v>894</v>
      </c>
    </row>
    <row r="304" spans="1:11" x14ac:dyDescent="0.2">
      <c r="A304" s="16" t="s">
        <v>895</v>
      </c>
      <c r="B304" s="19" t="s">
        <v>896</v>
      </c>
      <c r="C304" s="12" t="s">
        <v>881</v>
      </c>
      <c r="D304" s="53">
        <v>6</v>
      </c>
      <c r="E304" s="13" t="str">
        <f t="shared" si="4"/>
        <v>St James (Leeds)6</v>
      </c>
      <c r="G304" t="s">
        <v>124</v>
      </c>
      <c r="H304" t="s">
        <v>124</v>
      </c>
      <c r="I304" s="84" t="s">
        <v>897</v>
      </c>
      <c r="K304" s="82">
        <v>45058</v>
      </c>
    </row>
    <row r="305" spans="1:11" x14ac:dyDescent="0.2">
      <c r="A305" s="16" t="s">
        <v>898</v>
      </c>
      <c r="B305" s="19" t="s">
        <v>899</v>
      </c>
      <c r="C305" s="12" t="s">
        <v>881</v>
      </c>
      <c r="D305" s="53">
        <v>7</v>
      </c>
      <c r="E305" s="13" t="str">
        <f t="shared" si="4"/>
        <v>St James (Leeds)7</v>
      </c>
      <c r="F305" s="13" t="s">
        <v>141</v>
      </c>
      <c r="G305" t="s">
        <v>142</v>
      </c>
      <c r="H305" t="s">
        <v>143</v>
      </c>
      <c r="I305" t="s">
        <v>882</v>
      </c>
    </row>
    <row r="306" spans="1:11" x14ac:dyDescent="0.2">
      <c r="A306" s="16" t="s">
        <v>900</v>
      </c>
      <c r="B306" s="19" t="s">
        <v>901</v>
      </c>
      <c r="C306" s="12" t="s">
        <v>881</v>
      </c>
      <c r="D306" s="53">
        <v>8</v>
      </c>
      <c r="E306" s="13" t="str">
        <f t="shared" si="4"/>
        <v>St James (Leeds)8</v>
      </c>
      <c r="F306" s="13" t="s">
        <v>141</v>
      </c>
      <c r="G306" t="s">
        <v>142</v>
      </c>
      <c r="H306" t="s">
        <v>143</v>
      </c>
      <c r="I306" t="s">
        <v>885</v>
      </c>
    </row>
    <row r="307" spans="1:11" x14ac:dyDescent="0.2">
      <c r="A307" s="16" t="s">
        <v>902</v>
      </c>
      <c r="B307" s="19" t="s">
        <v>903</v>
      </c>
      <c r="C307" s="12" t="s">
        <v>881</v>
      </c>
      <c r="D307" s="53">
        <v>9</v>
      </c>
      <c r="E307" s="13" t="str">
        <f t="shared" si="4"/>
        <v>St James (Leeds)9</v>
      </c>
      <c r="F307" s="13" t="s">
        <v>141</v>
      </c>
      <c r="G307" t="s">
        <v>142</v>
      </c>
      <c r="H307" t="s">
        <v>143</v>
      </c>
      <c r="I307" t="s">
        <v>888</v>
      </c>
    </row>
    <row r="308" spans="1:11" x14ac:dyDescent="0.2">
      <c r="A308" s="16" t="s">
        <v>904</v>
      </c>
      <c r="B308" s="19" t="s">
        <v>905</v>
      </c>
      <c r="C308" s="12" t="s">
        <v>881</v>
      </c>
      <c r="D308" s="53">
        <v>10</v>
      </c>
      <c r="E308" s="13" t="str">
        <f t="shared" ref="E308:E330" si="5">C308&amp;D308</f>
        <v>St James (Leeds)10</v>
      </c>
      <c r="F308" s="13" t="s">
        <v>141</v>
      </c>
      <c r="G308" t="s">
        <v>142</v>
      </c>
      <c r="H308" t="s">
        <v>143</v>
      </c>
      <c r="I308" t="s">
        <v>891</v>
      </c>
    </row>
    <row r="309" spans="1:11" x14ac:dyDescent="0.2">
      <c r="A309" s="16" t="s">
        <v>906</v>
      </c>
      <c r="B309" s="19" t="s">
        <v>907</v>
      </c>
      <c r="C309" s="12" t="s">
        <v>881</v>
      </c>
      <c r="D309" s="53">
        <v>11</v>
      </c>
      <c r="E309" s="13" t="str">
        <f t="shared" si="5"/>
        <v>St James (Leeds)11</v>
      </c>
      <c r="F309" s="13" t="s">
        <v>141</v>
      </c>
      <c r="G309" t="s">
        <v>142</v>
      </c>
      <c r="H309" t="s">
        <v>143</v>
      </c>
      <c r="I309" t="s">
        <v>894</v>
      </c>
    </row>
    <row r="310" spans="1:11" x14ac:dyDescent="0.2">
      <c r="A310" s="16" t="s">
        <v>908</v>
      </c>
      <c r="B310" s="19" t="s">
        <v>909</v>
      </c>
      <c r="C310" s="12" t="s">
        <v>881</v>
      </c>
      <c r="D310" s="53">
        <v>12</v>
      </c>
      <c r="E310" s="13" t="str">
        <f t="shared" si="5"/>
        <v>St James (Leeds)12</v>
      </c>
      <c r="F310" s="13" t="s">
        <v>141</v>
      </c>
      <c r="G310" t="s">
        <v>142</v>
      </c>
      <c r="H310" t="s">
        <v>143</v>
      </c>
      <c r="I310" s="84" t="s">
        <v>897</v>
      </c>
      <c r="K310" s="82">
        <v>45058</v>
      </c>
    </row>
    <row r="311" spans="1:11" x14ac:dyDescent="0.2">
      <c r="A311" s="16" t="s">
        <v>910</v>
      </c>
      <c r="B311" s="19" t="s">
        <v>911</v>
      </c>
      <c r="C311" s="87" t="s">
        <v>881</v>
      </c>
      <c r="D311" s="85">
        <v>13</v>
      </c>
      <c r="E311" s="86" t="str">
        <f t="shared" ref="E311:E320" si="6">C311&amp;D311</f>
        <v>St James (Leeds)13</v>
      </c>
      <c r="F311" s="86"/>
      <c r="G311" s="84" t="s">
        <v>142</v>
      </c>
      <c r="H311" s="84" t="s">
        <v>142</v>
      </c>
      <c r="I311" s="84" t="s">
        <v>546</v>
      </c>
      <c r="K311" s="82">
        <v>44837</v>
      </c>
    </row>
    <row r="312" spans="1:11" x14ac:dyDescent="0.2">
      <c r="A312" s="16" t="s">
        <v>912</v>
      </c>
      <c r="B312" s="19" t="s">
        <v>913</v>
      </c>
      <c r="C312" s="87" t="s">
        <v>881</v>
      </c>
      <c r="D312" s="85">
        <v>14</v>
      </c>
      <c r="E312" s="86" t="str">
        <f t="shared" si="6"/>
        <v>St James (Leeds)14</v>
      </c>
      <c r="F312" s="86"/>
      <c r="G312" s="84" t="s">
        <v>142</v>
      </c>
      <c r="H312" s="84" t="s">
        <v>142</v>
      </c>
      <c r="I312" s="84" t="s">
        <v>549</v>
      </c>
      <c r="K312" s="82">
        <v>44837</v>
      </c>
    </row>
    <row r="313" spans="1:11" x14ac:dyDescent="0.2">
      <c r="A313" s="16" t="s">
        <v>914</v>
      </c>
      <c r="B313" s="19" t="s">
        <v>915</v>
      </c>
      <c r="C313" s="87" t="s">
        <v>881</v>
      </c>
      <c r="D313" s="85">
        <v>15</v>
      </c>
      <c r="E313" s="86" t="str">
        <f t="shared" si="6"/>
        <v>St James (Leeds)15</v>
      </c>
      <c r="F313" s="86"/>
      <c r="G313" s="84" t="s">
        <v>142</v>
      </c>
      <c r="H313" s="84" t="s">
        <v>142</v>
      </c>
      <c r="I313" s="84" t="s">
        <v>552</v>
      </c>
      <c r="K313" s="82">
        <v>44837</v>
      </c>
    </row>
    <row r="314" spans="1:11" x14ac:dyDescent="0.2">
      <c r="A314" s="16" t="s">
        <v>916</v>
      </c>
      <c r="B314" s="19" t="s">
        <v>917</v>
      </c>
      <c r="C314" s="87" t="s">
        <v>881</v>
      </c>
      <c r="D314" s="85">
        <v>16</v>
      </c>
      <c r="E314" s="86" t="str">
        <f t="shared" si="6"/>
        <v>St James (Leeds)16</v>
      </c>
      <c r="F314" s="86"/>
      <c r="G314" s="84" t="s">
        <v>142</v>
      </c>
      <c r="H314" s="84" t="s">
        <v>142</v>
      </c>
      <c r="I314" s="84" t="s">
        <v>555</v>
      </c>
      <c r="K314" s="82">
        <v>44837</v>
      </c>
    </row>
    <row r="315" spans="1:11" x14ac:dyDescent="0.2">
      <c r="A315" s="16" t="s">
        <v>918</v>
      </c>
      <c r="B315" s="19" t="s">
        <v>919</v>
      </c>
      <c r="C315" s="87" t="s">
        <v>881</v>
      </c>
      <c r="D315" s="85">
        <v>17</v>
      </c>
      <c r="E315" s="86" t="str">
        <f t="shared" si="6"/>
        <v>St James (Leeds)17</v>
      </c>
      <c r="F315" s="86"/>
      <c r="G315" s="84" t="s">
        <v>142</v>
      </c>
      <c r="H315" s="84" t="s">
        <v>142</v>
      </c>
      <c r="I315" s="84" t="s">
        <v>558</v>
      </c>
      <c r="K315" s="82">
        <v>44837</v>
      </c>
    </row>
    <row r="316" spans="1:11" x14ac:dyDescent="0.2">
      <c r="A316" s="16" t="s">
        <v>920</v>
      </c>
      <c r="B316" s="19" t="s">
        <v>921</v>
      </c>
      <c r="C316" s="87" t="s">
        <v>881</v>
      </c>
      <c r="D316" s="85">
        <v>18</v>
      </c>
      <c r="E316" s="86" t="str">
        <f t="shared" si="6"/>
        <v>St James (Leeds)18</v>
      </c>
      <c r="F316" s="86"/>
      <c r="G316" s="84" t="s">
        <v>142</v>
      </c>
      <c r="H316" s="84" t="s">
        <v>142</v>
      </c>
      <c r="I316" s="84" t="s">
        <v>558</v>
      </c>
      <c r="K316" s="82">
        <v>44837</v>
      </c>
    </row>
    <row r="317" spans="1:11" x14ac:dyDescent="0.2">
      <c r="A317" s="16" t="s">
        <v>922</v>
      </c>
      <c r="B317" s="19" t="s">
        <v>923</v>
      </c>
      <c r="C317" s="87" t="s">
        <v>881</v>
      </c>
      <c r="D317" s="85">
        <v>19</v>
      </c>
      <c r="E317" s="86" t="str">
        <f t="shared" si="6"/>
        <v>St James (Leeds)19</v>
      </c>
      <c r="F317" s="86"/>
      <c r="G317" s="84" t="s">
        <v>142</v>
      </c>
      <c r="H317" s="84" t="s">
        <v>142</v>
      </c>
      <c r="I317" s="84" t="s">
        <v>563</v>
      </c>
      <c r="K317" s="82">
        <v>44837</v>
      </c>
    </row>
    <row r="318" spans="1:11" x14ac:dyDescent="0.2">
      <c r="A318" s="16" t="s">
        <v>924</v>
      </c>
      <c r="B318" s="19" t="s">
        <v>925</v>
      </c>
      <c r="C318" s="87" t="s">
        <v>881</v>
      </c>
      <c r="D318" s="85">
        <v>20</v>
      </c>
      <c r="E318" s="86" t="str">
        <f t="shared" si="6"/>
        <v>St James (Leeds)20</v>
      </c>
      <c r="F318" s="86"/>
      <c r="G318" s="84" t="s">
        <v>142</v>
      </c>
      <c r="H318" s="84" t="s">
        <v>142</v>
      </c>
      <c r="I318" s="84" t="s">
        <v>566</v>
      </c>
      <c r="K318" s="82">
        <v>44837</v>
      </c>
    </row>
    <row r="319" spans="1:11" x14ac:dyDescent="0.2">
      <c r="A319" s="16" t="s">
        <v>926</v>
      </c>
      <c r="B319" s="19" t="s">
        <v>927</v>
      </c>
      <c r="C319" s="87" t="s">
        <v>881</v>
      </c>
      <c r="D319" s="85">
        <v>21</v>
      </c>
      <c r="E319" s="86" t="str">
        <f t="shared" si="6"/>
        <v>St James (Leeds)21</v>
      </c>
      <c r="F319" s="86"/>
      <c r="G319" s="84" t="s">
        <v>142</v>
      </c>
      <c r="H319" s="84" t="s">
        <v>142</v>
      </c>
      <c r="I319" s="84" t="s">
        <v>569</v>
      </c>
      <c r="K319" s="82">
        <v>44837</v>
      </c>
    </row>
    <row r="320" spans="1:11" x14ac:dyDescent="0.2">
      <c r="A320" s="16" t="s">
        <v>928</v>
      </c>
      <c r="B320" s="19" t="s">
        <v>929</v>
      </c>
      <c r="C320" s="87" t="s">
        <v>881</v>
      </c>
      <c r="D320" s="85">
        <v>22</v>
      </c>
      <c r="E320" s="86" t="str">
        <f t="shared" si="6"/>
        <v>St James (Leeds)22</v>
      </c>
      <c r="F320" s="86"/>
      <c r="G320" s="84" t="s">
        <v>142</v>
      </c>
      <c r="H320" s="84" t="s">
        <v>142</v>
      </c>
      <c r="I320" s="84" t="s">
        <v>569</v>
      </c>
      <c r="K320" s="82">
        <v>44837</v>
      </c>
    </row>
    <row r="321" spans="1:11" x14ac:dyDescent="0.2">
      <c r="A321" s="16" t="s">
        <v>930</v>
      </c>
      <c r="B321" s="45" t="s">
        <v>931</v>
      </c>
      <c r="C321" s="12" t="s">
        <v>932</v>
      </c>
      <c r="D321" s="53">
        <v>1</v>
      </c>
      <c r="E321" s="13" t="str">
        <f t="shared" si="5"/>
        <v>University College London1</v>
      </c>
      <c r="F321" s="13" t="s">
        <v>933</v>
      </c>
      <c r="G321" t="s">
        <v>124</v>
      </c>
      <c r="H321" t="s">
        <v>934</v>
      </c>
      <c r="I321" t="s">
        <v>393</v>
      </c>
    </row>
    <row r="322" spans="1:11" x14ac:dyDescent="0.2">
      <c r="A322" s="16" t="s">
        <v>935</v>
      </c>
      <c r="B322" s="45" t="s">
        <v>936</v>
      </c>
      <c r="C322" s="12" t="s">
        <v>932</v>
      </c>
      <c r="D322" s="53">
        <v>2</v>
      </c>
      <c r="E322" s="13" t="str">
        <f t="shared" si="5"/>
        <v>University College London2</v>
      </c>
      <c r="F322" s="13" t="s">
        <v>933</v>
      </c>
      <c r="G322" t="s">
        <v>124</v>
      </c>
      <c r="H322" t="s">
        <v>934</v>
      </c>
      <c r="I322" t="s">
        <v>427</v>
      </c>
    </row>
    <row r="323" spans="1:11" x14ac:dyDescent="0.2">
      <c r="A323" s="16" t="s">
        <v>937</v>
      </c>
      <c r="B323" s="45" t="s">
        <v>938</v>
      </c>
      <c r="C323" s="12" t="s">
        <v>932</v>
      </c>
      <c r="D323" s="53">
        <v>3</v>
      </c>
      <c r="E323" s="13" t="str">
        <f t="shared" si="5"/>
        <v>University College London3</v>
      </c>
      <c r="F323" s="13" t="s">
        <v>933</v>
      </c>
      <c r="G323" t="s">
        <v>124</v>
      </c>
      <c r="H323" t="s">
        <v>934</v>
      </c>
      <c r="I323" t="s">
        <v>311</v>
      </c>
    </row>
    <row r="324" spans="1:11" s="83" customFormat="1" x14ac:dyDescent="0.2">
      <c r="A324" s="16" t="s">
        <v>939</v>
      </c>
      <c r="B324" s="19" t="s">
        <v>940</v>
      </c>
      <c r="C324" s="12" t="s">
        <v>941</v>
      </c>
      <c r="D324" s="53">
        <v>1</v>
      </c>
      <c r="E324" s="13" t="str">
        <f t="shared" si="5"/>
        <v>University Hospital Coventry1</v>
      </c>
      <c r="F324" s="13"/>
      <c r="G324" t="s">
        <v>124</v>
      </c>
      <c r="H324" t="s">
        <v>124</v>
      </c>
      <c r="I324" t="s">
        <v>176</v>
      </c>
      <c r="J324"/>
      <c r="K324"/>
    </row>
    <row r="325" spans="1:11" x14ac:dyDescent="0.2">
      <c r="A325" s="16" t="s">
        <v>942</v>
      </c>
      <c r="B325" s="45" t="s">
        <v>943</v>
      </c>
      <c r="C325" s="12" t="s">
        <v>941</v>
      </c>
      <c r="D325" s="53">
        <v>2</v>
      </c>
      <c r="E325" s="13" t="str">
        <f t="shared" si="5"/>
        <v>University Hospital Coventry2</v>
      </c>
      <c r="G325" t="s">
        <v>124</v>
      </c>
      <c r="H325" t="s">
        <v>124</v>
      </c>
      <c r="I325" t="s">
        <v>270</v>
      </c>
    </row>
    <row r="326" spans="1:11" x14ac:dyDescent="0.2">
      <c r="A326" s="16" t="s">
        <v>944</v>
      </c>
      <c r="B326" s="19" t="s">
        <v>945</v>
      </c>
      <c r="C326" s="12" t="s">
        <v>941</v>
      </c>
      <c r="D326" s="53">
        <v>3</v>
      </c>
      <c r="E326" s="13" t="str">
        <f t="shared" si="5"/>
        <v>University Hospital Coventry3</v>
      </c>
      <c r="G326" t="s">
        <v>124</v>
      </c>
      <c r="H326" t="s">
        <v>124</v>
      </c>
      <c r="I326" s="84" t="s">
        <v>227</v>
      </c>
    </row>
    <row r="327" spans="1:11" s="91" customFormat="1" x14ac:dyDescent="0.2">
      <c r="A327" s="91" t="s">
        <v>974</v>
      </c>
      <c r="B327" s="94" t="s">
        <v>259</v>
      </c>
      <c r="C327" s="92" t="s">
        <v>941</v>
      </c>
      <c r="D327" s="93">
        <v>4</v>
      </c>
      <c r="E327" s="94" t="str">
        <f>C327&amp;D327</f>
        <v>University Hospital Coventry4</v>
      </c>
      <c r="F327" s="94" t="s">
        <v>250</v>
      </c>
      <c r="G327" s="91" t="s">
        <v>142</v>
      </c>
      <c r="H327" s="91" t="s">
        <v>251</v>
      </c>
      <c r="I327" s="91" t="s">
        <v>176</v>
      </c>
    </row>
    <row r="328" spans="1:11" s="91" customFormat="1" x14ac:dyDescent="0.2">
      <c r="A328" s="91" t="s">
        <v>975</v>
      </c>
      <c r="B328" s="94" t="s">
        <v>269</v>
      </c>
      <c r="C328" s="92" t="s">
        <v>941</v>
      </c>
      <c r="D328" s="93">
        <v>5</v>
      </c>
      <c r="E328" s="94" t="str">
        <f>C328&amp;D328</f>
        <v>University Hospital Coventry5</v>
      </c>
      <c r="F328" s="94" t="s">
        <v>250</v>
      </c>
      <c r="G328" s="91" t="s">
        <v>142</v>
      </c>
      <c r="H328" s="91" t="s">
        <v>251</v>
      </c>
      <c r="I328" s="91" t="s">
        <v>270</v>
      </c>
    </row>
    <row r="329" spans="1:11" s="91" customFormat="1" x14ac:dyDescent="0.2">
      <c r="A329" s="91" t="s">
        <v>976</v>
      </c>
      <c r="B329" s="94" t="s">
        <v>299</v>
      </c>
      <c r="C329" s="92" t="s">
        <v>941</v>
      </c>
      <c r="D329" s="93">
        <v>6</v>
      </c>
      <c r="E329" s="94" t="str">
        <f>C329&amp;D329</f>
        <v>University Hospital Coventry6</v>
      </c>
      <c r="F329" s="94" t="s">
        <v>250</v>
      </c>
      <c r="G329" s="91" t="s">
        <v>142</v>
      </c>
      <c r="H329" s="91" t="s">
        <v>251</v>
      </c>
      <c r="I329" s="91" t="s">
        <v>227</v>
      </c>
    </row>
    <row r="330" spans="1:11" x14ac:dyDescent="0.2">
      <c r="A330" s="16" t="s">
        <v>946</v>
      </c>
      <c r="B330" s="45" t="s">
        <v>947</v>
      </c>
      <c r="C330" s="13" t="s">
        <v>948</v>
      </c>
      <c r="D330" s="53">
        <v>1</v>
      </c>
      <c r="E330" s="13" t="str">
        <f t="shared" si="5"/>
        <v>Wexham Park1</v>
      </c>
      <c r="F330" s="13" t="s">
        <v>320</v>
      </c>
      <c r="G330" t="s">
        <v>124</v>
      </c>
      <c r="H330" t="s">
        <v>321</v>
      </c>
      <c r="I330" t="s">
        <v>435</v>
      </c>
    </row>
  </sheetData>
  <phoneticPr fontId="39" type="noConversion"/>
  <conditionalFormatting sqref="B18:B19 B43:B50">
    <cfRule type="expression" dxfId="5" priority="9" stopIfTrue="1">
      <formula>$D18="No return"</formula>
    </cfRule>
  </conditionalFormatting>
  <conditionalFormatting sqref="B25:B26 B175">
    <cfRule type="expression" dxfId="4" priority="49" stopIfTrue="1">
      <formula>$D25="No return"</formula>
    </cfRule>
  </conditionalFormatting>
  <conditionalFormatting sqref="B28:B41">
    <cfRule type="expression" dxfId="3" priority="7" stopIfTrue="1">
      <formula>$D28="No return"</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72F59-1CA9-4584-BE35-26218345AA34}">
  <sheetPr codeName="Sheet5"/>
  <dimension ref="A1:D59"/>
  <sheetViews>
    <sheetView topLeftCell="A19" zoomScale="90" zoomScaleNormal="90" workbookViewId="0">
      <selection activeCell="A3" sqref="A3:A24"/>
    </sheetView>
  </sheetViews>
  <sheetFormatPr defaultRowHeight="12.75" x14ac:dyDescent="0.2"/>
  <cols>
    <col min="1" max="1" width="48.85546875" customWidth="1"/>
    <col min="2" max="2" width="20.5703125" bestFit="1" customWidth="1"/>
    <col min="3" max="3" width="16.28515625" bestFit="1" customWidth="1"/>
  </cols>
  <sheetData>
    <row r="1" spans="1:4" x14ac:dyDescent="0.2">
      <c r="A1" s="4" t="s">
        <v>949</v>
      </c>
      <c r="B1" s="6" t="s">
        <v>950</v>
      </c>
      <c r="C1" s="6" t="s">
        <v>951</v>
      </c>
      <c r="D1" s="6" t="s">
        <v>952</v>
      </c>
    </row>
    <row r="2" spans="1:4" x14ac:dyDescent="0.2">
      <c r="A2" s="4"/>
    </row>
    <row r="3" spans="1:4" x14ac:dyDescent="0.2">
      <c r="A3" s="13" t="s">
        <v>122</v>
      </c>
      <c r="B3" t="s">
        <v>125</v>
      </c>
      <c r="C3" t="s">
        <v>143</v>
      </c>
    </row>
    <row r="4" spans="1:4" x14ac:dyDescent="0.2">
      <c r="A4" s="13" t="s">
        <v>163</v>
      </c>
      <c r="B4" t="s">
        <v>124</v>
      </c>
      <c r="C4" t="s">
        <v>251</v>
      </c>
    </row>
    <row r="5" spans="1:4" x14ac:dyDescent="0.2">
      <c r="A5" s="13" t="s">
        <v>319</v>
      </c>
      <c r="B5" t="s">
        <v>321</v>
      </c>
      <c r="C5" t="s">
        <v>953</v>
      </c>
    </row>
    <row r="6" spans="1:4" x14ac:dyDescent="0.2">
      <c r="A6" s="13" t="s">
        <v>325</v>
      </c>
      <c r="B6" t="s">
        <v>124</v>
      </c>
      <c r="C6" t="s">
        <v>953</v>
      </c>
    </row>
    <row r="7" spans="1:4" x14ac:dyDescent="0.2">
      <c r="A7" s="13" t="s">
        <v>341</v>
      </c>
      <c r="B7" t="s">
        <v>321</v>
      </c>
      <c r="C7" t="s">
        <v>953</v>
      </c>
    </row>
    <row r="8" spans="1:4" x14ac:dyDescent="0.2">
      <c r="A8" s="13" t="s">
        <v>345</v>
      </c>
      <c r="B8" t="s">
        <v>124</v>
      </c>
      <c r="C8" t="s">
        <v>143</v>
      </c>
    </row>
    <row r="9" spans="1:4" x14ac:dyDescent="0.2">
      <c r="A9" s="13" t="s">
        <v>441</v>
      </c>
      <c r="B9" t="s">
        <v>124</v>
      </c>
      <c r="C9" t="s">
        <v>251</v>
      </c>
    </row>
    <row r="10" spans="1:4" x14ac:dyDescent="0.2">
      <c r="A10" s="13" t="s">
        <v>462</v>
      </c>
      <c r="B10" t="s">
        <v>321</v>
      </c>
      <c r="C10" t="s">
        <v>953</v>
      </c>
    </row>
    <row r="11" spans="1:4" x14ac:dyDescent="0.2">
      <c r="A11" s="13" t="s">
        <v>535</v>
      </c>
      <c r="B11" t="s">
        <v>124</v>
      </c>
      <c r="C11" t="s">
        <v>953</v>
      </c>
    </row>
    <row r="12" spans="1:4" x14ac:dyDescent="0.2">
      <c r="A12" s="13" t="s">
        <v>538</v>
      </c>
      <c r="B12" t="s">
        <v>125</v>
      </c>
      <c r="C12" t="s">
        <v>953</v>
      </c>
    </row>
    <row r="13" spans="1:4" x14ac:dyDescent="0.2">
      <c r="A13" s="13" t="s">
        <v>545</v>
      </c>
      <c r="B13" t="s">
        <v>124</v>
      </c>
      <c r="C13" t="s">
        <v>954</v>
      </c>
      <c r="D13" t="s">
        <v>955</v>
      </c>
    </row>
    <row r="14" spans="1:4" x14ac:dyDescent="0.2">
      <c r="A14" s="13" t="s">
        <v>574</v>
      </c>
      <c r="B14" t="s">
        <v>124</v>
      </c>
      <c r="C14" t="s">
        <v>593</v>
      </c>
    </row>
    <row r="15" spans="1:4" x14ac:dyDescent="0.2">
      <c r="A15" s="13" t="s">
        <v>606</v>
      </c>
      <c r="B15" t="s">
        <v>124</v>
      </c>
      <c r="C15" t="s">
        <v>953</v>
      </c>
    </row>
    <row r="16" spans="1:4" x14ac:dyDescent="0.2">
      <c r="A16" s="13" t="s">
        <v>623</v>
      </c>
      <c r="B16" t="s">
        <v>124</v>
      </c>
      <c r="C16" t="s">
        <v>593</v>
      </c>
    </row>
    <row r="17" spans="1:4" x14ac:dyDescent="0.2">
      <c r="A17" s="13" t="s">
        <v>715</v>
      </c>
      <c r="B17" t="s">
        <v>124</v>
      </c>
      <c r="C17" t="s">
        <v>953</v>
      </c>
    </row>
    <row r="18" spans="1:4" x14ac:dyDescent="0.2">
      <c r="A18" s="13" t="s">
        <v>744</v>
      </c>
      <c r="B18" t="s">
        <v>124</v>
      </c>
      <c r="C18" t="s">
        <v>143</v>
      </c>
    </row>
    <row r="19" spans="1:4" x14ac:dyDescent="0.2">
      <c r="A19" s="13" t="s">
        <v>872</v>
      </c>
      <c r="B19" t="s">
        <v>124</v>
      </c>
      <c r="C19" t="s">
        <v>953</v>
      </c>
    </row>
    <row r="20" spans="1:4" x14ac:dyDescent="0.2">
      <c r="A20" s="13" t="s">
        <v>881</v>
      </c>
      <c r="B20" t="s">
        <v>124</v>
      </c>
      <c r="C20" t="s">
        <v>143</v>
      </c>
    </row>
    <row r="21" spans="1:4" x14ac:dyDescent="0.2">
      <c r="A21" s="13" t="s">
        <v>932</v>
      </c>
      <c r="B21" t="s">
        <v>956</v>
      </c>
      <c r="C21" t="s">
        <v>953</v>
      </c>
    </row>
    <row r="22" spans="1:4" x14ac:dyDescent="0.2">
      <c r="A22" s="74" t="s">
        <v>941</v>
      </c>
      <c r="B22" s="73" t="s">
        <v>124</v>
      </c>
      <c r="C22" s="73" t="s">
        <v>953</v>
      </c>
      <c r="D22" s="73" t="s">
        <v>957</v>
      </c>
    </row>
    <row r="23" spans="1:4" x14ac:dyDescent="0.2">
      <c r="A23" s="13" t="s">
        <v>948</v>
      </c>
      <c r="B23" t="s">
        <v>321</v>
      </c>
      <c r="C23" t="s">
        <v>953</v>
      </c>
    </row>
    <row r="24" spans="1:4" x14ac:dyDescent="0.2">
      <c r="A24" s="13" t="s">
        <v>958</v>
      </c>
      <c r="B24" t="s">
        <v>124</v>
      </c>
      <c r="C24" t="s">
        <v>954</v>
      </c>
      <c r="D24" t="s">
        <v>955</v>
      </c>
    </row>
    <row r="26" spans="1:4" x14ac:dyDescent="0.2">
      <c r="A26" s="13"/>
    </row>
    <row r="27" spans="1:4" x14ac:dyDescent="0.2">
      <c r="A27" s="4" t="s">
        <v>959</v>
      </c>
    </row>
    <row r="28" spans="1:4" x14ac:dyDescent="0.2">
      <c r="A28" s="4" t="s">
        <v>960</v>
      </c>
    </row>
    <row r="29" spans="1:4" x14ac:dyDescent="0.2">
      <c r="A29" s="13" t="s">
        <v>961</v>
      </c>
    </row>
    <row r="30" spans="1:4" x14ac:dyDescent="0.2">
      <c r="A30" s="13" t="s">
        <v>345</v>
      </c>
    </row>
    <row r="31" spans="1:4" x14ac:dyDescent="0.2">
      <c r="A31" s="13" t="s">
        <v>962</v>
      </c>
    </row>
    <row r="32" spans="1:4" x14ac:dyDescent="0.2">
      <c r="A32" s="13" t="s">
        <v>963</v>
      </c>
    </row>
    <row r="34" spans="1:1" x14ac:dyDescent="0.2">
      <c r="A34" s="4" t="s">
        <v>964</v>
      </c>
    </row>
    <row r="35" spans="1:1" x14ac:dyDescent="0.2">
      <c r="A35" s="13" t="s">
        <v>965</v>
      </c>
    </row>
    <row r="36" spans="1:1" x14ac:dyDescent="0.2">
      <c r="A36" s="13" t="s">
        <v>574</v>
      </c>
    </row>
    <row r="37" spans="1:1" x14ac:dyDescent="0.2">
      <c r="A37" s="6"/>
    </row>
    <row r="38" spans="1:1" x14ac:dyDescent="0.2">
      <c r="A38" s="4" t="s">
        <v>934</v>
      </c>
    </row>
    <row r="39" spans="1:1" x14ac:dyDescent="0.2">
      <c r="A39" s="50" t="s">
        <v>932</v>
      </c>
    </row>
    <row r="40" spans="1:1" x14ac:dyDescent="0.2">
      <c r="A40" s="50" t="s">
        <v>966</v>
      </c>
    </row>
    <row r="42" spans="1:1" x14ac:dyDescent="0.2">
      <c r="A42" s="4" t="s">
        <v>967</v>
      </c>
    </row>
    <row r="43" spans="1:1" x14ac:dyDescent="0.2">
      <c r="A43" s="13" t="s">
        <v>163</v>
      </c>
    </row>
    <row r="44" spans="1:1" x14ac:dyDescent="0.2">
      <c r="A44" s="13" t="s">
        <v>462</v>
      </c>
    </row>
    <row r="45" spans="1:1" x14ac:dyDescent="0.2">
      <c r="A45" s="13" t="s">
        <v>441</v>
      </c>
    </row>
    <row r="47" spans="1:1" x14ac:dyDescent="0.2">
      <c r="A47" s="4" t="s">
        <v>968</v>
      </c>
    </row>
    <row r="48" spans="1:1" x14ac:dyDescent="0.2">
      <c r="A48" s="13" t="s">
        <v>462</v>
      </c>
    </row>
    <row r="49" spans="1:1" x14ac:dyDescent="0.2">
      <c r="A49" s="13" t="s">
        <v>341</v>
      </c>
    </row>
    <row r="50" spans="1:1" x14ac:dyDescent="0.2">
      <c r="A50" s="13" t="s">
        <v>948</v>
      </c>
    </row>
    <row r="51" spans="1:1" x14ac:dyDescent="0.2">
      <c r="A51" s="13" t="s">
        <v>319</v>
      </c>
    </row>
    <row r="53" spans="1:1" x14ac:dyDescent="0.2">
      <c r="A53" s="4" t="s">
        <v>969</v>
      </c>
    </row>
    <row r="54" spans="1:1" x14ac:dyDescent="0.2">
      <c r="A54" s="13" t="s">
        <v>122</v>
      </c>
    </row>
    <row r="55" spans="1:1" x14ac:dyDescent="0.2">
      <c r="A55" s="13" t="s">
        <v>538</v>
      </c>
    </row>
    <row r="57" spans="1:1" x14ac:dyDescent="0.2">
      <c r="A57" s="4" t="s">
        <v>970</v>
      </c>
    </row>
    <row r="58" spans="1:1" x14ac:dyDescent="0.2">
      <c r="A58" s="13" t="s">
        <v>545</v>
      </c>
    </row>
    <row r="59" spans="1:1" x14ac:dyDescent="0.2">
      <c r="A59" s="13" t="s">
        <v>958</v>
      </c>
    </row>
  </sheetData>
  <conditionalFormatting sqref="A4">
    <cfRule type="expression" dxfId="2" priority="3" stopIfTrue="1">
      <formula>$D3="No return"</formula>
    </cfRule>
  </conditionalFormatting>
  <conditionalFormatting sqref="A6">
    <cfRule type="expression" dxfId="1" priority="2" stopIfTrue="1">
      <formula>$D4="No return"</formula>
    </cfRule>
  </conditionalFormatting>
  <conditionalFormatting sqref="A43">
    <cfRule type="expression" dxfId="0" priority="1" stopIfTrue="1">
      <formula>$D42="No return"</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6BBF92-2A7B-4A5A-AB58-5D45EA88E2DE}">
  <sheetPr codeName="Sheet6"/>
  <dimension ref="A3:A473"/>
  <sheetViews>
    <sheetView topLeftCell="A393" zoomScale="90" zoomScaleNormal="90" workbookViewId="0">
      <selection activeCell="A437" sqref="A437"/>
    </sheetView>
  </sheetViews>
  <sheetFormatPr defaultRowHeight="12.75" x14ac:dyDescent="0.2"/>
  <cols>
    <col min="1" max="1" width="72.28515625" bestFit="1" customWidth="1"/>
    <col min="2" max="2" width="6.42578125" bestFit="1" customWidth="1"/>
    <col min="3" max="3" width="9.85546875" bestFit="1" customWidth="1"/>
    <col min="4" max="4" width="11.42578125" bestFit="1" customWidth="1"/>
    <col min="5" max="5" width="11.140625" bestFit="1" customWidth="1"/>
    <col min="6" max="6" width="12.7109375" bestFit="1" customWidth="1"/>
    <col min="7" max="7" width="24.5703125" bestFit="1" customWidth="1"/>
    <col min="8" max="8" width="7" bestFit="1" customWidth="1"/>
    <col min="9" max="9" width="11.28515625" bestFit="1" customWidth="1"/>
    <col min="10" max="10" width="7" bestFit="1" customWidth="1"/>
    <col min="11" max="11" width="11.28515625" bestFit="1" customWidth="1"/>
    <col min="12" max="12" width="30.85546875" bestFit="1" customWidth="1"/>
    <col min="13" max="13" width="26.7109375" bestFit="1" customWidth="1"/>
    <col min="14" max="14" width="19.140625" bestFit="1" customWidth="1"/>
    <col min="15" max="15" width="14.85546875" bestFit="1" customWidth="1"/>
    <col min="16" max="16" width="17.28515625" bestFit="1" customWidth="1"/>
    <col min="17" max="17" width="15.5703125" bestFit="1" customWidth="1"/>
    <col min="18" max="18" width="19" bestFit="1" customWidth="1"/>
    <col min="19" max="19" width="18.5703125" bestFit="1" customWidth="1"/>
    <col min="20" max="20" width="21.7109375" bestFit="1" customWidth="1"/>
    <col min="21" max="21" width="20" bestFit="1" customWidth="1"/>
    <col min="22" max="22" width="18.42578125" bestFit="1" customWidth="1"/>
    <col min="23" max="23" width="21.42578125" bestFit="1" customWidth="1"/>
    <col min="24" max="24" width="44.85546875" bestFit="1" customWidth="1"/>
    <col min="25" max="25" width="44.42578125" bestFit="1" customWidth="1"/>
    <col min="26" max="26" width="22.5703125" bestFit="1" customWidth="1"/>
    <col min="27" max="27" width="20.42578125" bestFit="1" customWidth="1"/>
    <col min="28" max="28" width="22.28515625" bestFit="1" customWidth="1"/>
    <col min="29" max="29" width="20.140625" bestFit="1" customWidth="1"/>
    <col min="30" max="30" width="19.28515625" bestFit="1" customWidth="1"/>
    <col min="31" max="31" width="17.28515625" bestFit="1" customWidth="1"/>
    <col min="32" max="32" width="23.7109375" bestFit="1" customWidth="1"/>
    <col min="33" max="33" width="19.42578125" bestFit="1" customWidth="1"/>
    <col min="34" max="34" width="21" bestFit="1" customWidth="1"/>
    <col min="35" max="35" width="19.28515625" bestFit="1" customWidth="1"/>
    <col min="36" max="36" width="24.28515625" bestFit="1" customWidth="1"/>
    <col min="37" max="37" width="22.28515625" bestFit="1" customWidth="1"/>
    <col min="38" max="38" width="48.7109375" bestFit="1" customWidth="1"/>
    <col min="39" max="39" width="41.140625" bestFit="1" customWidth="1"/>
    <col min="40" max="40" width="20.28515625" bestFit="1" customWidth="1"/>
    <col min="41" max="41" width="18.28515625" bestFit="1" customWidth="1"/>
    <col min="42" max="42" width="18.140625" bestFit="1" customWidth="1"/>
    <col min="43" max="43" width="17.7109375" bestFit="1" customWidth="1"/>
    <col min="44" max="44" width="38.7109375" bestFit="1" customWidth="1"/>
    <col min="45" max="45" width="36.85546875" bestFit="1" customWidth="1"/>
    <col min="46" max="46" width="32.42578125" bestFit="1" customWidth="1"/>
    <col min="47" max="47" width="29.7109375" bestFit="1" customWidth="1"/>
    <col min="48" max="48" width="34.7109375" bestFit="1" customWidth="1"/>
    <col min="49" max="49" width="34.28515625" bestFit="1" customWidth="1"/>
    <col min="50" max="50" width="20.42578125" bestFit="1" customWidth="1"/>
    <col min="51" max="51" width="18.42578125" bestFit="1" customWidth="1"/>
    <col min="52" max="52" width="22.28515625" bestFit="1" customWidth="1"/>
    <col min="53" max="53" width="18" bestFit="1" customWidth="1"/>
    <col min="54" max="54" width="21.140625" bestFit="1" customWidth="1"/>
    <col min="55" max="55" width="16.7109375" bestFit="1" customWidth="1"/>
    <col min="56" max="56" width="20.85546875" bestFit="1" customWidth="1"/>
    <col min="57" max="57" width="19.28515625" bestFit="1" customWidth="1"/>
    <col min="58" max="58" width="36.7109375" bestFit="1" customWidth="1"/>
    <col min="59" max="59" width="36.28515625" bestFit="1" customWidth="1"/>
    <col min="60" max="60" width="19.140625" bestFit="1" customWidth="1"/>
    <col min="61" max="61" width="14.85546875" bestFit="1" customWidth="1"/>
    <col min="62" max="62" width="47.28515625" bestFit="1" customWidth="1"/>
    <col min="63" max="63" width="43" bestFit="1" customWidth="1"/>
    <col min="64" max="64" width="17.28515625" bestFit="1" customWidth="1"/>
    <col min="65" max="65" width="16.7109375" bestFit="1" customWidth="1"/>
    <col min="66" max="66" width="27.42578125" bestFit="1" customWidth="1"/>
    <col min="67" max="67" width="23.140625" bestFit="1" customWidth="1"/>
    <col min="68" max="68" width="34.28515625" bestFit="1" customWidth="1"/>
    <col min="69" max="69" width="30" bestFit="1" customWidth="1"/>
    <col min="70" max="70" width="40.7109375" bestFit="1" customWidth="1"/>
    <col min="71" max="71" width="17.42578125" bestFit="1" customWidth="1"/>
    <col min="72" max="72" width="36.7109375" bestFit="1" customWidth="1"/>
    <col min="73" max="73" width="38" bestFit="1" customWidth="1"/>
    <col min="74" max="74" width="37.5703125" bestFit="1" customWidth="1"/>
    <col min="75" max="75" width="49.7109375" bestFit="1" customWidth="1"/>
    <col min="76" max="76" width="48.140625" bestFit="1" customWidth="1"/>
    <col min="77" max="77" width="45.140625" bestFit="1" customWidth="1"/>
    <col min="78" max="78" width="43.42578125" bestFit="1" customWidth="1"/>
    <col min="79" max="79" width="48.5703125" bestFit="1" customWidth="1"/>
    <col min="80" max="80" width="46.85546875" bestFit="1" customWidth="1"/>
    <col min="81" max="81" width="49" bestFit="1" customWidth="1"/>
    <col min="82" max="82" width="47.28515625" bestFit="1" customWidth="1"/>
    <col min="83" max="83" width="17.28515625" bestFit="1" customWidth="1"/>
    <col min="84" max="84" width="16.7109375" bestFit="1" customWidth="1"/>
    <col min="85" max="85" width="38" bestFit="1" customWidth="1"/>
    <col min="86" max="86" width="37.42578125" bestFit="1" customWidth="1"/>
    <col min="87" max="87" width="36.7109375" bestFit="1" customWidth="1"/>
    <col min="88" max="88" width="32.42578125" bestFit="1" customWidth="1"/>
    <col min="89" max="89" width="20.5703125" bestFit="1" customWidth="1"/>
    <col min="90" max="90" width="23.5703125" bestFit="1" customWidth="1"/>
    <col min="91" max="91" width="22.42578125" bestFit="1" customWidth="1"/>
    <col min="92" max="92" width="18.28515625" bestFit="1" customWidth="1"/>
    <col min="93" max="93" width="20.85546875" bestFit="1" customWidth="1"/>
    <col min="94" max="94" width="13.28515625" bestFit="1" customWidth="1"/>
    <col min="95" max="95" width="22.5703125" bestFit="1" customWidth="1"/>
    <col min="96" max="96" width="18.28515625" bestFit="1" customWidth="1"/>
    <col min="97" max="97" width="39.28515625" bestFit="1" customWidth="1"/>
    <col min="98" max="98" width="37.7109375" bestFit="1" customWidth="1"/>
    <col min="99" max="99" width="23" bestFit="1" customWidth="1"/>
    <col min="100" max="100" width="22.5703125" bestFit="1" customWidth="1"/>
    <col min="101" max="101" width="27.42578125" bestFit="1" customWidth="1"/>
    <col min="102" max="102" width="25.7109375" bestFit="1" customWidth="1"/>
    <col min="103" max="103" width="34.42578125" bestFit="1" customWidth="1"/>
    <col min="104" max="104" width="26.7109375" bestFit="1" customWidth="1"/>
    <col min="105" max="105" width="22.140625" bestFit="1" customWidth="1"/>
    <col min="106" max="106" width="20.28515625" bestFit="1" customWidth="1"/>
    <col min="107" max="107" width="20.7109375" bestFit="1" customWidth="1"/>
    <col min="108" max="108" width="20.28515625" bestFit="1" customWidth="1"/>
    <col min="109" max="109" width="30.140625" bestFit="1" customWidth="1"/>
    <col min="110" max="110" width="27.28515625" bestFit="1" customWidth="1"/>
    <col min="111" max="111" width="20.7109375" bestFit="1" customWidth="1"/>
    <col min="112" max="112" width="23.7109375" bestFit="1" customWidth="1"/>
    <col min="113" max="113" width="28.140625" bestFit="1" customWidth="1"/>
    <col min="114" max="114" width="23.85546875" bestFit="1" customWidth="1"/>
    <col min="115" max="115" width="26.28515625" bestFit="1" customWidth="1"/>
    <col min="116" max="116" width="25.7109375" bestFit="1" customWidth="1"/>
    <col min="117" max="117" width="28.85546875" bestFit="1" customWidth="1"/>
    <col min="118" max="118" width="28.42578125" bestFit="1" customWidth="1"/>
    <col min="119" max="119" width="22.7109375" bestFit="1" customWidth="1"/>
    <col min="120" max="120" width="19.7109375" bestFit="1" customWidth="1"/>
    <col min="121" max="121" width="22.5703125" bestFit="1" customWidth="1"/>
    <col min="122" max="122" width="18.28515625" bestFit="1" customWidth="1"/>
    <col min="123" max="123" width="27.28515625" bestFit="1" customWidth="1"/>
    <col min="124" max="124" width="24.42578125" bestFit="1" customWidth="1"/>
    <col min="125" max="125" width="20.140625" bestFit="1" customWidth="1"/>
    <col min="126" max="126" width="19.7109375" bestFit="1" customWidth="1"/>
    <col min="127" max="127" width="39.28515625" bestFit="1" customWidth="1"/>
    <col min="128" max="128" width="35.140625" bestFit="1" customWidth="1"/>
    <col min="129" max="129" width="24.28515625" bestFit="1" customWidth="1"/>
    <col min="130" max="130" width="20" bestFit="1" customWidth="1"/>
    <col min="131" max="131" width="19.42578125" bestFit="1" customWidth="1"/>
    <col min="132" max="132" width="15.28515625" bestFit="1" customWidth="1"/>
    <col min="133" max="133" width="32.140625" bestFit="1" customWidth="1"/>
    <col min="134" max="134" width="30.140625" bestFit="1" customWidth="1"/>
    <col min="135" max="135" width="18.42578125" bestFit="1" customWidth="1"/>
    <col min="136" max="136" width="16.7109375" bestFit="1" customWidth="1"/>
    <col min="137" max="137" width="20" bestFit="1" customWidth="1"/>
    <col min="138" max="138" width="19.7109375" bestFit="1" customWidth="1"/>
    <col min="139" max="139" width="32.7109375" bestFit="1" customWidth="1"/>
    <col min="140" max="140" width="30.7109375" bestFit="1" customWidth="1"/>
    <col min="141" max="141" width="53.28515625" bestFit="1" customWidth="1"/>
    <col min="142" max="142" width="51.28515625" bestFit="1" customWidth="1"/>
    <col min="143" max="143" width="28.5703125" bestFit="1" customWidth="1"/>
    <col min="144" max="144" width="24.28515625" bestFit="1" customWidth="1"/>
    <col min="145" max="145" width="30.5703125" bestFit="1" customWidth="1"/>
    <col min="146" max="146" width="30.140625" bestFit="1" customWidth="1"/>
    <col min="147" max="147" width="20.42578125" bestFit="1" customWidth="1"/>
    <col min="148" max="148" width="16.28515625" bestFit="1" customWidth="1"/>
    <col min="149" max="149" width="34" bestFit="1" customWidth="1"/>
    <col min="150" max="150" width="31.85546875" bestFit="1" customWidth="1"/>
    <col min="151" max="151" width="38.28515625" bestFit="1" customWidth="1"/>
    <col min="152" max="152" width="36.28515625" bestFit="1" customWidth="1"/>
    <col min="153" max="153" width="22.42578125" bestFit="1" customWidth="1"/>
    <col min="154" max="154" width="40.28515625" bestFit="1" customWidth="1"/>
    <col min="155" max="155" width="32.7109375" bestFit="1" customWidth="1"/>
    <col min="156" max="156" width="28.5703125" bestFit="1" customWidth="1"/>
    <col min="157" max="157" width="20.28515625" bestFit="1" customWidth="1"/>
    <col min="158" max="158" width="16.140625" bestFit="1" customWidth="1"/>
    <col min="159" max="159" width="25.42578125" bestFit="1" customWidth="1"/>
    <col min="160" max="160" width="23.7109375" bestFit="1" customWidth="1"/>
    <col min="161" max="161" width="25.7109375" bestFit="1" customWidth="1"/>
    <col min="162" max="162" width="23.85546875" bestFit="1" customWidth="1"/>
    <col min="163" max="163" width="36.42578125" bestFit="1" customWidth="1"/>
    <col min="164" max="164" width="34.7109375" bestFit="1" customWidth="1"/>
    <col min="165" max="165" width="43.7109375" bestFit="1" customWidth="1"/>
    <col min="166" max="166" width="42" bestFit="1" customWidth="1"/>
    <col min="167" max="167" width="41.140625" bestFit="1" customWidth="1"/>
    <col min="168" max="168" width="39.42578125" bestFit="1" customWidth="1"/>
    <col min="169" max="169" width="27.140625" bestFit="1" customWidth="1"/>
    <col min="170" max="170" width="25.42578125" bestFit="1" customWidth="1"/>
    <col min="171" max="171" width="34.28515625" bestFit="1" customWidth="1"/>
    <col min="172" max="172" width="31.42578125" bestFit="1" customWidth="1"/>
    <col min="173" max="173" width="47.42578125" bestFit="1" customWidth="1"/>
    <col min="174" max="174" width="45.7109375" bestFit="1" customWidth="1"/>
    <col min="175" max="175" width="44.28515625" bestFit="1" customWidth="1"/>
    <col min="176" max="176" width="42.5703125" bestFit="1" customWidth="1"/>
    <col min="177" max="177" width="24.42578125" bestFit="1" customWidth="1"/>
    <col min="178" max="178" width="22.7109375" bestFit="1" customWidth="1"/>
    <col min="179" max="179" width="26.7109375" bestFit="1" customWidth="1"/>
    <col min="180" max="180" width="22.42578125" bestFit="1" customWidth="1"/>
    <col min="181" max="181" width="26.42578125" bestFit="1" customWidth="1"/>
    <col min="182" max="182" width="29.42578125" bestFit="1" customWidth="1"/>
    <col min="183" max="183" width="27" bestFit="1" customWidth="1"/>
    <col min="184" max="184" width="24.85546875" bestFit="1" customWidth="1"/>
    <col min="185" max="185" width="23" bestFit="1" customWidth="1"/>
    <col min="186" max="186" width="21.28515625" bestFit="1" customWidth="1"/>
    <col min="187" max="187" width="29.7109375" bestFit="1" customWidth="1"/>
    <col min="188" max="188" width="29.140625" bestFit="1" customWidth="1"/>
    <col min="189" max="189" width="23.7109375" bestFit="1" customWidth="1"/>
    <col min="190" max="190" width="23.28515625" bestFit="1" customWidth="1"/>
    <col min="191" max="191" width="40.28515625" bestFit="1" customWidth="1"/>
    <col min="192" max="192" width="36.140625" bestFit="1" customWidth="1"/>
    <col min="193" max="193" width="43.28515625" bestFit="1" customWidth="1"/>
    <col min="194" max="194" width="39.140625" bestFit="1" customWidth="1"/>
    <col min="195" max="195" width="24.28515625" bestFit="1" customWidth="1"/>
    <col min="196" max="196" width="22.7109375" bestFit="1" customWidth="1"/>
    <col min="197" max="197" width="23.7109375" bestFit="1" customWidth="1"/>
    <col min="198" max="198" width="21.7109375" bestFit="1" customWidth="1"/>
    <col min="199" max="199" width="27.28515625" bestFit="1" customWidth="1"/>
    <col min="200" max="200" width="25.7109375" bestFit="1" customWidth="1"/>
    <col min="201" max="201" width="33.7109375" bestFit="1" customWidth="1"/>
    <col min="202" max="202" width="32" bestFit="1" customWidth="1"/>
    <col min="203" max="203" width="19.28515625" bestFit="1" customWidth="1"/>
    <col min="204" max="204" width="15.140625" bestFit="1" customWidth="1"/>
    <col min="205" max="205" width="29.7109375" bestFit="1" customWidth="1"/>
    <col min="206" max="206" width="27.7109375" bestFit="1" customWidth="1"/>
    <col min="207" max="207" width="38.7109375" bestFit="1" customWidth="1"/>
    <col min="208" max="208" width="36.5703125" bestFit="1" customWidth="1"/>
    <col min="209" max="209" width="29.28515625" bestFit="1" customWidth="1"/>
    <col min="210" max="210" width="27.28515625" bestFit="1" customWidth="1"/>
    <col min="211" max="211" width="30.85546875" bestFit="1" customWidth="1"/>
    <col min="212" max="212" width="28.7109375" bestFit="1" customWidth="1"/>
    <col min="213" max="213" width="28.28515625" bestFit="1" customWidth="1"/>
    <col min="214" max="214" width="25.5703125" bestFit="1" customWidth="1"/>
    <col min="215" max="215" width="29.7109375" bestFit="1" customWidth="1"/>
    <col min="216" max="216" width="25.5703125" bestFit="1" customWidth="1"/>
    <col min="217" max="217" width="16.28515625" bestFit="1" customWidth="1"/>
    <col min="218" max="218" width="12.140625" bestFit="1" customWidth="1"/>
    <col min="219" max="219" width="28.5703125" bestFit="1" customWidth="1"/>
    <col min="220" max="220" width="24.28515625" bestFit="1" customWidth="1"/>
    <col min="221" max="221" width="39.42578125" bestFit="1" customWidth="1"/>
    <col min="222" max="222" width="35.28515625" bestFit="1" customWidth="1"/>
    <col min="223" max="223" width="50.140625" bestFit="1" customWidth="1"/>
    <col min="224" max="224" width="47.28515625" bestFit="1" customWidth="1"/>
    <col min="225" max="225" width="33.5703125" bestFit="1" customWidth="1"/>
    <col min="226" max="226" width="29.28515625" bestFit="1" customWidth="1"/>
    <col min="227" max="227" width="21.28515625" bestFit="1" customWidth="1"/>
    <col min="228" max="228" width="17" bestFit="1" customWidth="1"/>
    <col min="229" max="229" width="38.85546875" bestFit="1" customWidth="1"/>
    <col min="230" max="230" width="34.7109375" bestFit="1" customWidth="1"/>
    <col min="231" max="231" width="20.85546875" bestFit="1" customWidth="1"/>
    <col min="232" max="232" width="16.7109375" bestFit="1" customWidth="1"/>
    <col min="233" max="233" width="26.5703125" bestFit="1" customWidth="1"/>
    <col min="234" max="234" width="22.28515625" bestFit="1" customWidth="1"/>
    <col min="235" max="235" width="23" bestFit="1" customWidth="1"/>
    <col min="236" max="236" width="18.7109375" bestFit="1" customWidth="1"/>
    <col min="237" max="237" width="19.7109375" bestFit="1" customWidth="1"/>
    <col min="238" max="238" width="15.42578125" bestFit="1" customWidth="1"/>
    <col min="239" max="239" width="40.28515625" bestFit="1" customWidth="1"/>
    <col min="240" max="240" width="39.7109375" bestFit="1" customWidth="1"/>
    <col min="241" max="241" width="19.28515625" bestFit="1" customWidth="1"/>
    <col min="242" max="242" width="14.85546875" bestFit="1" customWidth="1"/>
    <col min="243" max="243" width="39.28515625" bestFit="1" customWidth="1"/>
    <col min="244" max="244" width="37.28515625" bestFit="1" customWidth="1"/>
    <col min="245" max="245" width="33.28515625" bestFit="1" customWidth="1"/>
    <col min="246" max="246" width="32.85546875" bestFit="1" customWidth="1"/>
    <col min="247" max="247" width="32.42578125" bestFit="1" customWidth="1"/>
    <col min="248" max="248" width="30.7109375" bestFit="1" customWidth="1"/>
    <col min="249" max="249" width="36" bestFit="1" customWidth="1"/>
    <col min="250" max="250" width="34.28515625" bestFit="1" customWidth="1"/>
    <col min="251" max="251" width="27" bestFit="1" customWidth="1"/>
    <col min="252" max="252" width="25.28515625" bestFit="1" customWidth="1"/>
    <col min="253" max="253" width="23.42578125" bestFit="1" customWidth="1"/>
    <col min="254" max="254" width="19.28515625" bestFit="1" customWidth="1"/>
    <col min="255" max="255" width="20" bestFit="1" customWidth="1"/>
    <col min="256" max="256" width="15.7109375" bestFit="1" customWidth="1"/>
    <col min="257" max="257" width="23.28515625" bestFit="1" customWidth="1"/>
    <col min="258" max="258" width="21.5703125" bestFit="1" customWidth="1"/>
    <col min="259" max="259" width="35.28515625" bestFit="1" customWidth="1"/>
    <col min="260" max="260" width="33.140625" bestFit="1" customWidth="1"/>
    <col min="261" max="261" width="36" bestFit="1" customWidth="1"/>
    <col min="262" max="262" width="31.7109375" bestFit="1" customWidth="1"/>
    <col min="263" max="263" width="25.42578125" bestFit="1" customWidth="1"/>
    <col min="264" max="264" width="17.7109375" bestFit="1" customWidth="1"/>
    <col min="265" max="265" width="44.42578125" bestFit="1" customWidth="1"/>
    <col min="266" max="266" width="42.42578125" bestFit="1" customWidth="1"/>
    <col min="267" max="267" width="22.42578125" bestFit="1" customWidth="1"/>
    <col min="268" max="268" width="14.7109375" bestFit="1" customWidth="1"/>
    <col min="269" max="269" width="23.7109375" bestFit="1" customWidth="1"/>
    <col min="270" max="270" width="22.140625" bestFit="1" customWidth="1"/>
    <col min="271" max="271" width="35.42578125" bestFit="1" customWidth="1"/>
    <col min="272" max="272" width="33.28515625" bestFit="1" customWidth="1"/>
    <col min="273" max="273" width="28.28515625" bestFit="1" customWidth="1"/>
    <col min="274" max="274" width="26.7109375" bestFit="1" customWidth="1"/>
    <col min="275" max="275" width="23.28515625" bestFit="1" customWidth="1"/>
    <col min="276" max="276" width="21.7109375" bestFit="1" customWidth="1"/>
    <col min="277" max="277" width="28.28515625" bestFit="1" customWidth="1"/>
    <col min="278" max="278" width="24.140625" bestFit="1" customWidth="1"/>
    <col min="279" max="279" width="34.7109375" bestFit="1" customWidth="1"/>
    <col min="280" max="280" width="34.28515625" bestFit="1" customWidth="1"/>
    <col min="281" max="281" width="22" bestFit="1" customWidth="1"/>
    <col min="282" max="282" width="19.85546875" bestFit="1" customWidth="1"/>
    <col min="283" max="283" width="34.140625" bestFit="1" customWidth="1"/>
    <col min="284" max="284" width="29.85546875" bestFit="1" customWidth="1"/>
    <col min="285" max="285" width="18.140625" bestFit="1" customWidth="1"/>
    <col min="286" max="286" width="17.7109375" bestFit="1" customWidth="1"/>
    <col min="287" max="287" width="39.7109375" bestFit="1" customWidth="1"/>
    <col min="288" max="288" width="57.7109375" bestFit="1" customWidth="1"/>
    <col min="289" max="289" width="37.7109375" bestFit="1" customWidth="1"/>
    <col min="290" max="290" width="33.42578125" bestFit="1" customWidth="1"/>
    <col min="291" max="291" width="57.85546875" bestFit="1" customWidth="1"/>
    <col min="292" max="292" width="57.42578125" bestFit="1" customWidth="1"/>
    <col min="293" max="293" width="41" bestFit="1" customWidth="1"/>
    <col min="294" max="294" width="40.5703125" bestFit="1" customWidth="1"/>
    <col min="295" max="295" width="18.28515625" bestFit="1" customWidth="1"/>
    <col min="296" max="296" width="17.7109375" bestFit="1" customWidth="1"/>
    <col min="297" max="297" width="23.7109375" bestFit="1" customWidth="1"/>
    <col min="298" max="298" width="21.7109375" bestFit="1" customWidth="1"/>
    <col min="299" max="299" width="19.5703125" bestFit="1" customWidth="1"/>
    <col min="300" max="300" width="19.140625" bestFit="1" customWidth="1"/>
    <col min="301" max="301" width="29" bestFit="1" customWidth="1"/>
    <col min="302" max="302" width="28.5703125" bestFit="1" customWidth="1"/>
    <col min="303" max="303" width="25.85546875" bestFit="1" customWidth="1"/>
    <col min="304" max="304" width="25.42578125" bestFit="1" customWidth="1"/>
    <col min="305" max="305" width="27.28515625" bestFit="1" customWidth="1"/>
    <col min="306" max="306" width="24.42578125" bestFit="1" customWidth="1"/>
    <col min="307" max="307" width="38.85546875" bestFit="1" customWidth="1"/>
    <col min="308" max="308" width="34.7109375" bestFit="1" customWidth="1"/>
    <col min="309" max="309" width="36.28515625" bestFit="1" customWidth="1"/>
    <col min="310" max="310" width="32.140625" bestFit="1" customWidth="1"/>
    <col min="311" max="311" width="20" bestFit="1" customWidth="1"/>
    <col min="312" max="312" width="18.28515625" bestFit="1" customWidth="1"/>
    <col min="313" max="313" width="25.5703125" bestFit="1" customWidth="1"/>
    <col min="314" max="314" width="27.28515625" bestFit="1" customWidth="1"/>
    <col min="315" max="315" width="17.7109375" bestFit="1" customWidth="1"/>
    <col min="316" max="316" width="35.5703125" bestFit="1" customWidth="1"/>
    <col min="317" max="317" width="28.42578125" bestFit="1" customWidth="1"/>
    <col min="318" max="318" width="26.42578125" bestFit="1" customWidth="1"/>
    <col min="319" max="319" width="16.7109375" bestFit="1" customWidth="1"/>
    <col min="320" max="320" width="12.5703125" bestFit="1" customWidth="1"/>
    <col min="321" max="321" width="37.7109375" bestFit="1" customWidth="1"/>
    <col min="322" max="322" width="37.28515625" bestFit="1" customWidth="1"/>
    <col min="323" max="323" width="32" bestFit="1" customWidth="1"/>
    <col min="324" max="324" width="31.5703125" bestFit="1" customWidth="1"/>
    <col min="325" max="325" width="27" bestFit="1" customWidth="1"/>
    <col min="326" max="326" width="26.5703125" bestFit="1" customWidth="1"/>
    <col min="327" max="327" width="31.28515625" bestFit="1" customWidth="1"/>
    <col min="328" max="328" width="30.85546875" bestFit="1" customWidth="1"/>
    <col min="329" max="329" width="16.85546875" bestFit="1" customWidth="1"/>
    <col min="330" max="330" width="12.42578125" bestFit="1" customWidth="1"/>
    <col min="331" max="331" width="29" bestFit="1" customWidth="1"/>
    <col min="332" max="332" width="24.7109375" bestFit="1" customWidth="1"/>
    <col min="333" max="333" width="15.42578125" bestFit="1" customWidth="1"/>
    <col min="334" max="334" width="11.28515625" bestFit="1" customWidth="1"/>
    <col min="335" max="335" width="7" bestFit="1" customWidth="1"/>
    <col min="336" max="336" width="11.28515625" bestFit="1" customWidth="1"/>
  </cols>
  <sheetData>
    <row r="3" spans="1:1" x14ac:dyDescent="0.2">
      <c r="A3" s="54" t="s">
        <v>971</v>
      </c>
    </row>
    <row r="4" spans="1:1" x14ac:dyDescent="0.2">
      <c r="A4" s="55" t="s">
        <v>882</v>
      </c>
    </row>
    <row r="5" spans="1:1" x14ac:dyDescent="0.2">
      <c r="A5" s="13" t="s">
        <v>899</v>
      </c>
    </row>
    <row r="6" spans="1:1" x14ac:dyDescent="0.2">
      <c r="A6" s="13" t="s">
        <v>880</v>
      </c>
    </row>
    <row r="7" spans="1:1" x14ac:dyDescent="0.2">
      <c r="A7" s="55" t="s">
        <v>346</v>
      </c>
    </row>
    <row r="8" spans="1:1" x14ac:dyDescent="0.2">
      <c r="A8" s="13" t="s">
        <v>344</v>
      </c>
    </row>
    <row r="9" spans="1:1" x14ac:dyDescent="0.2">
      <c r="A9" s="13" t="s">
        <v>377</v>
      </c>
    </row>
    <row r="10" spans="1:1" x14ac:dyDescent="0.2">
      <c r="A10" s="55" t="s">
        <v>472</v>
      </c>
    </row>
    <row r="11" spans="1:1" x14ac:dyDescent="0.2">
      <c r="A11" s="13" t="s">
        <v>506</v>
      </c>
    </row>
    <row r="12" spans="1:1" x14ac:dyDescent="0.2">
      <c r="A12" s="13" t="s">
        <v>471</v>
      </c>
    </row>
    <row r="13" spans="1:1" x14ac:dyDescent="0.2">
      <c r="A13" s="55" t="s">
        <v>546</v>
      </c>
    </row>
    <row r="14" spans="1:1" x14ac:dyDescent="0.2">
      <c r="A14" s="13" t="s">
        <v>544</v>
      </c>
    </row>
    <row r="15" spans="1:1" x14ac:dyDescent="0.2">
      <c r="A15" s="13" t="s">
        <v>911</v>
      </c>
    </row>
    <row r="16" spans="1:1" x14ac:dyDescent="0.2">
      <c r="A16" s="55" t="s">
        <v>463</v>
      </c>
    </row>
    <row r="17" spans="1:1" x14ac:dyDescent="0.2">
      <c r="A17" s="13" t="s">
        <v>461</v>
      </c>
    </row>
    <row r="18" spans="1:1" x14ac:dyDescent="0.2">
      <c r="A18" s="13" t="s">
        <v>498</v>
      </c>
    </row>
    <row r="19" spans="1:1" x14ac:dyDescent="0.2">
      <c r="A19" s="55" t="s">
        <v>466</v>
      </c>
    </row>
    <row r="20" spans="1:1" x14ac:dyDescent="0.2">
      <c r="A20" s="13" t="s">
        <v>465</v>
      </c>
    </row>
    <row r="21" spans="1:1" x14ac:dyDescent="0.2">
      <c r="A21" s="13" t="s">
        <v>500</v>
      </c>
    </row>
    <row r="22" spans="1:1" x14ac:dyDescent="0.2">
      <c r="A22" s="55" t="s">
        <v>469</v>
      </c>
    </row>
    <row r="23" spans="1:1" x14ac:dyDescent="0.2">
      <c r="A23" s="13" t="s">
        <v>468</v>
      </c>
    </row>
    <row r="24" spans="1:1" x14ac:dyDescent="0.2">
      <c r="A24" s="13" t="s">
        <v>502</v>
      </c>
    </row>
    <row r="25" spans="1:1" x14ac:dyDescent="0.2">
      <c r="A25" s="55" t="s">
        <v>167</v>
      </c>
    </row>
    <row r="26" spans="1:1" x14ac:dyDescent="0.2">
      <c r="A26" s="13" t="s">
        <v>253</v>
      </c>
    </row>
    <row r="27" spans="1:1" x14ac:dyDescent="0.2">
      <c r="A27" s="13" t="s">
        <v>166</v>
      </c>
    </row>
    <row r="28" spans="1:1" x14ac:dyDescent="0.2">
      <c r="A28" s="55" t="s">
        <v>627</v>
      </c>
    </row>
    <row r="29" spans="1:1" x14ac:dyDescent="0.2">
      <c r="A29" s="13" t="s">
        <v>678</v>
      </c>
    </row>
    <row r="30" spans="1:1" x14ac:dyDescent="0.2">
      <c r="A30" s="13" t="s">
        <v>626</v>
      </c>
    </row>
    <row r="31" spans="1:1" x14ac:dyDescent="0.2">
      <c r="A31" s="55" t="s">
        <v>630</v>
      </c>
    </row>
    <row r="32" spans="1:1" x14ac:dyDescent="0.2">
      <c r="A32" s="13" t="s">
        <v>680</v>
      </c>
    </row>
    <row r="33" spans="1:1" x14ac:dyDescent="0.2">
      <c r="A33" s="13" t="s">
        <v>629</v>
      </c>
    </row>
    <row r="34" spans="1:1" x14ac:dyDescent="0.2">
      <c r="A34" s="55" t="s">
        <v>885</v>
      </c>
    </row>
    <row r="35" spans="1:1" x14ac:dyDescent="0.2">
      <c r="A35" s="13" t="s">
        <v>901</v>
      </c>
    </row>
    <row r="36" spans="1:1" x14ac:dyDescent="0.2">
      <c r="A36" s="13" t="s">
        <v>884</v>
      </c>
    </row>
    <row r="37" spans="1:1" x14ac:dyDescent="0.2">
      <c r="A37" s="55" t="s">
        <v>372</v>
      </c>
    </row>
    <row r="38" spans="1:1" x14ac:dyDescent="0.2">
      <c r="A38" s="13" t="s">
        <v>418</v>
      </c>
    </row>
    <row r="39" spans="1:1" x14ac:dyDescent="0.2">
      <c r="A39" s="13" t="s">
        <v>371</v>
      </c>
    </row>
    <row r="40" spans="1:1" x14ac:dyDescent="0.2">
      <c r="A40" s="55" t="s">
        <v>888</v>
      </c>
    </row>
    <row r="41" spans="1:1" x14ac:dyDescent="0.2">
      <c r="A41" s="13" t="s">
        <v>903</v>
      </c>
    </row>
    <row r="42" spans="1:1" x14ac:dyDescent="0.2">
      <c r="A42" s="13" t="s">
        <v>887</v>
      </c>
    </row>
    <row r="43" spans="1:1" x14ac:dyDescent="0.2">
      <c r="A43" s="55" t="s">
        <v>126</v>
      </c>
    </row>
    <row r="44" spans="1:1" x14ac:dyDescent="0.2">
      <c r="A44" s="13" t="s">
        <v>140</v>
      </c>
    </row>
    <row r="45" spans="1:1" x14ac:dyDescent="0.2">
      <c r="A45" s="13" t="s">
        <v>121</v>
      </c>
    </row>
    <row r="46" spans="1:1" x14ac:dyDescent="0.2">
      <c r="A46" s="55" t="s">
        <v>170</v>
      </c>
    </row>
    <row r="47" spans="1:1" x14ac:dyDescent="0.2">
      <c r="A47" s="13" t="s">
        <v>169</v>
      </c>
    </row>
    <row r="48" spans="1:1" x14ac:dyDescent="0.2">
      <c r="A48" s="13" t="s">
        <v>255</v>
      </c>
    </row>
    <row r="49" spans="1:1" x14ac:dyDescent="0.2">
      <c r="A49" s="55" t="s">
        <v>173</v>
      </c>
    </row>
    <row r="50" spans="1:1" x14ac:dyDescent="0.2">
      <c r="A50" s="13" t="s">
        <v>172</v>
      </c>
    </row>
    <row r="51" spans="1:1" x14ac:dyDescent="0.2">
      <c r="A51" s="13" t="s">
        <v>257</v>
      </c>
    </row>
    <row r="52" spans="1:1" x14ac:dyDescent="0.2">
      <c r="A52" s="55" t="s">
        <v>549</v>
      </c>
    </row>
    <row r="53" spans="1:1" x14ac:dyDescent="0.2">
      <c r="A53" s="13" t="s">
        <v>548</v>
      </c>
    </row>
    <row r="54" spans="1:1" x14ac:dyDescent="0.2">
      <c r="A54" s="13" t="s">
        <v>913</v>
      </c>
    </row>
    <row r="55" spans="1:1" x14ac:dyDescent="0.2">
      <c r="A55" s="55" t="s">
        <v>635</v>
      </c>
    </row>
    <row r="56" spans="1:1" x14ac:dyDescent="0.2">
      <c r="A56" s="13" t="s">
        <v>684</v>
      </c>
    </row>
    <row r="57" spans="1:1" x14ac:dyDescent="0.2">
      <c r="A57" s="13" t="s">
        <v>634</v>
      </c>
    </row>
    <row r="58" spans="1:1" x14ac:dyDescent="0.2">
      <c r="A58" s="55" t="s">
        <v>745</v>
      </c>
    </row>
    <row r="59" spans="1:1" x14ac:dyDescent="0.2">
      <c r="A59" s="13" t="s">
        <v>813</v>
      </c>
    </row>
    <row r="60" spans="1:1" x14ac:dyDescent="0.2">
      <c r="A60" s="13" t="s">
        <v>743</v>
      </c>
    </row>
    <row r="61" spans="1:1" x14ac:dyDescent="0.2">
      <c r="A61" s="13" t="s">
        <v>815</v>
      </c>
    </row>
    <row r="62" spans="1:1" x14ac:dyDescent="0.2">
      <c r="A62" s="13" t="s">
        <v>747</v>
      </c>
    </row>
    <row r="63" spans="1:1" x14ac:dyDescent="0.2">
      <c r="A63" s="13" t="s">
        <v>817</v>
      </c>
    </row>
    <row r="64" spans="1:1" x14ac:dyDescent="0.2">
      <c r="A64" s="13" t="s">
        <v>749</v>
      </c>
    </row>
    <row r="65" spans="1:1" x14ac:dyDescent="0.2">
      <c r="A65" s="13" t="s">
        <v>819</v>
      </c>
    </row>
    <row r="66" spans="1:1" x14ac:dyDescent="0.2">
      <c r="A66" s="13" t="s">
        <v>751</v>
      </c>
    </row>
    <row r="67" spans="1:1" x14ac:dyDescent="0.2">
      <c r="A67" s="55" t="s">
        <v>179</v>
      </c>
    </row>
    <row r="68" spans="1:1" x14ac:dyDescent="0.2">
      <c r="A68" s="13" t="s">
        <v>178</v>
      </c>
    </row>
    <row r="69" spans="1:1" x14ac:dyDescent="0.2">
      <c r="A69" s="13" t="s">
        <v>261</v>
      </c>
    </row>
    <row r="70" spans="1:1" x14ac:dyDescent="0.2">
      <c r="A70" s="55" t="s">
        <v>349</v>
      </c>
    </row>
    <row r="71" spans="1:1" x14ac:dyDescent="0.2">
      <c r="A71" s="13" t="s">
        <v>348</v>
      </c>
    </row>
    <row r="72" spans="1:1" x14ac:dyDescent="0.2">
      <c r="A72" s="13" t="s">
        <v>381</v>
      </c>
    </row>
    <row r="73" spans="1:1" x14ac:dyDescent="0.2">
      <c r="A73" s="55" t="s">
        <v>552</v>
      </c>
    </row>
    <row r="74" spans="1:1" x14ac:dyDescent="0.2">
      <c r="A74" s="13" t="s">
        <v>551</v>
      </c>
    </row>
    <row r="75" spans="1:1" x14ac:dyDescent="0.2">
      <c r="A75" s="13" t="s">
        <v>915</v>
      </c>
    </row>
    <row r="76" spans="1:1" x14ac:dyDescent="0.2">
      <c r="A76" s="55" t="s">
        <v>725</v>
      </c>
    </row>
    <row r="77" spans="1:1" x14ac:dyDescent="0.2">
      <c r="A77" s="13" t="s">
        <v>724</v>
      </c>
    </row>
    <row r="78" spans="1:1" x14ac:dyDescent="0.2">
      <c r="A78" s="13" t="s">
        <v>811</v>
      </c>
    </row>
    <row r="79" spans="1:1" x14ac:dyDescent="0.2">
      <c r="A79" s="55" t="s">
        <v>185</v>
      </c>
    </row>
    <row r="80" spans="1:1" x14ac:dyDescent="0.2">
      <c r="A80" s="13" t="s">
        <v>265</v>
      </c>
    </row>
    <row r="81" spans="1:1" x14ac:dyDescent="0.2">
      <c r="A81" s="13" t="s">
        <v>184</v>
      </c>
    </row>
    <row r="82" spans="1:1" x14ac:dyDescent="0.2">
      <c r="A82" s="55" t="s">
        <v>188</v>
      </c>
    </row>
    <row r="83" spans="1:1" x14ac:dyDescent="0.2">
      <c r="A83" s="13" t="s">
        <v>187</v>
      </c>
    </row>
    <row r="84" spans="1:1" x14ac:dyDescent="0.2">
      <c r="A84" s="13" t="s">
        <v>267</v>
      </c>
    </row>
    <row r="85" spans="1:1" x14ac:dyDescent="0.2">
      <c r="A85" s="55" t="s">
        <v>475</v>
      </c>
    </row>
    <row r="86" spans="1:1" x14ac:dyDescent="0.2">
      <c r="A86" s="13" t="s">
        <v>510</v>
      </c>
    </row>
    <row r="87" spans="1:1" x14ac:dyDescent="0.2">
      <c r="A87" s="13" t="s">
        <v>474</v>
      </c>
    </row>
    <row r="88" spans="1:1" x14ac:dyDescent="0.2">
      <c r="A88" s="55" t="s">
        <v>624</v>
      </c>
    </row>
    <row r="89" spans="1:1" x14ac:dyDescent="0.2">
      <c r="A89" s="13" t="s">
        <v>676</v>
      </c>
    </row>
    <row r="90" spans="1:1" x14ac:dyDescent="0.2">
      <c r="A90" s="13" t="s">
        <v>622</v>
      </c>
    </row>
    <row r="91" spans="1:1" x14ac:dyDescent="0.2">
      <c r="A91" s="13" t="s">
        <v>682</v>
      </c>
    </row>
    <row r="92" spans="1:1" x14ac:dyDescent="0.2">
      <c r="A92" s="13" t="s">
        <v>632</v>
      </c>
    </row>
    <row r="93" spans="1:1" x14ac:dyDescent="0.2">
      <c r="A93" s="55" t="s">
        <v>329</v>
      </c>
    </row>
    <row r="94" spans="1:1" x14ac:dyDescent="0.2">
      <c r="A94" s="13" t="s">
        <v>328</v>
      </c>
    </row>
    <row r="95" spans="1:1" x14ac:dyDescent="0.2">
      <c r="A95" s="13" t="s">
        <v>508</v>
      </c>
    </row>
    <row r="96" spans="1:1" x14ac:dyDescent="0.2">
      <c r="A96" s="55" t="s">
        <v>132</v>
      </c>
    </row>
    <row r="97" spans="1:1" x14ac:dyDescent="0.2">
      <c r="A97" s="13" t="s">
        <v>147</v>
      </c>
    </row>
    <row r="98" spans="1:1" x14ac:dyDescent="0.2">
      <c r="A98" s="13" t="s">
        <v>131</v>
      </c>
    </row>
    <row r="99" spans="1:1" x14ac:dyDescent="0.2">
      <c r="A99" s="55" t="s">
        <v>352</v>
      </c>
    </row>
    <row r="100" spans="1:1" x14ac:dyDescent="0.2">
      <c r="A100" s="13" t="s">
        <v>351</v>
      </c>
    </row>
    <row r="101" spans="1:1" x14ac:dyDescent="0.2">
      <c r="A101" s="13" t="s">
        <v>383</v>
      </c>
    </row>
    <row r="102" spans="1:1" x14ac:dyDescent="0.2">
      <c r="A102" s="55" t="s">
        <v>478</v>
      </c>
    </row>
    <row r="103" spans="1:1" x14ac:dyDescent="0.2">
      <c r="A103" s="13" t="s">
        <v>477</v>
      </c>
    </row>
    <row r="104" spans="1:1" x14ac:dyDescent="0.2">
      <c r="A104" s="13" t="s">
        <v>512</v>
      </c>
    </row>
    <row r="105" spans="1:1" x14ac:dyDescent="0.2">
      <c r="A105" s="55" t="s">
        <v>493</v>
      </c>
    </row>
    <row r="106" spans="1:1" x14ac:dyDescent="0.2">
      <c r="A106" s="13" t="s">
        <v>492</v>
      </c>
    </row>
    <row r="107" spans="1:1" x14ac:dyDescent="0.2">
      <c r="A107" s="13" t="s">
        <v>530</v>
      </c>
    </row>
    <row r="108" spans="1:1" x14ac:dyDescent="0.2">
      <c r="A108" s="55" t="s">
        <v>355</v>
      </c>
    </row>
    <row r="109" spans="1:1" x14ac:dyDescent="0.2">
      <c r="A109" s="13" t="s">
        <v>354</v>
      </c>
    </row>
    <row r="110" spans="1:1" x14ac:dyDescent="0.2">
      <c r="A110" s="13" t="s">
        <v>385</v>
      </c>
    </row>
    <row r="111" spans="1:1" x14ac:dyDescent="0.2">
      <c r="A111" s="55" t="s">
        <v>435</v>
      </c>
    </row>
    <row r="112" spans="1:1" x14ac:dyDescent="0.2">
      <c r="A112" s="13" t="s">
        <v>434</v>
      </c>
    </row>
    <row r="113" spans="1:1" x14ac:dyDescent="0.2">
      <c r="A113" s="13" t="s">
        <v>947</v>
      </c>
    </row>
    <row r="114" spans="1:1" x14ac:dyDescent="0.2">
      <c r="A114" s="55" t="s">
        <v>754</v>
      </c>
    </row>
    <row r="115" spans="1:1" x14ac:dyDescent="0.2">
      <c r="A115" s="13" t="s">
        <v>821</v>
      </c>
    </row>
    <row r="116" spans="1:1" x14ac:dyDescent="0.2">
      <c r="A116" s="13" t="s">
        <v>753</v>
      </c>
    </row>
    <row r="117" spans="1:1" x14ac:dyDescent="0.2">
      <c r="A117" s="55" t="s">
        <v>270</v>
      </c>
    </row>
    <row r="118" spans="1:1" x14ac:dyDescent="0.2">
      <c r="A118" s="13" t="s">
        <v>269</v>
      </c>
    </row>
    <row r="119" spans="1:1" x14ac:dyDescent="0.2">
      <c r="A119" s="13" t="s">
        <v>943</v>
      </c>
    </row>
    <row r="120" spans="1:1" x14ac:dyDescent="0.2">
      <c r="A120" s="55" t="s">
        <v>757</v>
      </c>
    </row>
    <row r="121" spans="1:1" x14ac:dyDescent="0.2">
      <c r="A121" s="13" t="s">
        <v>756</v>
      </c>
    </row>
    <row r="122" spans="1:1" x14ac:dyDescent="0.2">
      <c r="A122" s="13" t="s">
        <v>759</v>
      </c>
    </row>
    <row r="123" spans="1:1" x14ac:dyDescent="0.2">
      <c r="A123" s="13" t="s">
        <v>823</v>
      </c>
    </row>
    <row r="124" spans="1:1" x14ac:dyDescent="0.2">
      <c r="A124" s="13" t="s">
        <v>825</v>
      </c>
    </row>
    <row r="125" spans="1:1" x14ac:dyDescent="0.2">
      <c r="A125" s="55" t="s">
        <v>451</v>
      </c>
    </row>
    <row r="126" spans="1:1" x14ac:dyDescent="0.2">
      <c r="A126" s="13" t="s">
        <v>459</v>
      </c>
    </row>
    <row r="127" spans="1:1" x14ac:dyDescent="0.2">
      <c r="A127" s="13" t="s">
        <v>450</v>
      </c>
    </row>
    <row r="128" spans="1:1" x14ac:dyDescent="0.2">
      <c r="A128" s="55" t="s">
        <v>342</v>
      </c>
    </row>
    <row r="129" spans="1:1" x14ac:dyDescent="0.2">
      <c r="A129" s="13" t="s">
        <v>340</v>
      </c>
    </row>
    <row r="130" spans="1:1" x14ac:dyDescent="0.2">
      <c r="A130" s="13" t="s">
        <v>514</v>
      </c>
    </row>
    <row r="131" spans="1:1" x14ac:dyDescent="0.2">
      <c r="A131" s="55" t="s">
        <v>398</v>
      </c>
    </row>
    <row r="132" spans="1:1" x14ac:dyDescent="0.2">
      <c r="A132" s="13" t="s">
        <v>608</v>
      </c>
    </row>
    <row r="133" spans="1:1" x14ac:dyDescent="0.2">
      <c r="A133" s="13" t="s">
        <v>612</v>
      </c>
    </row>
    <row r="134" spans="1:1" x14ac:dyDescent="0.2">
      <c r="A134" s="13" t="s">
        <v>397</v>
      </c>
    </row>
    <row r="135" spans="1:1" x14ac:dyDescent="0.2">
      <c r="A135" s="55" t="s">
        <v>891</v>
      </c>
    </row>
    <row r="136" spans="1:1" x14ac:dyDescent="0.2">
      <c r="A136" s="13" t="s">
        <v>905</v>
      </c>
    </row>
    <row r="137" spans="1:1" x14ac:dyDescent="0.2">
      <c r="A137" s="13" t="s">
        <v>890</v>
      </c>
    </row>
    <row r="138" spans="1:1" x14ac:dyDescent="0.2">
      <c r="A138" s="55" t="s">
        <v>555</v>
      </c>
    </row>
    <row r="139" spans="1:1" x14ac:dyDescent="0.2">
      <c r="A139" s="13" t="s">
        <v>554</v>
      </c>
    </row>
    <row r="140" spans="1:1" x14ac:dyDescent="0.2">
      <c r="A140" s="13" t="s">
        <v>917</v>
      </c>
    </row>
    <row r="141" spans="1:1" x14ac:dyDescent="0.2">
      <c r="A141" s="55" t="s">
        <v>194</v>
      </c>
    </row>
    <row r="142" spans="1:1" x14ac:dyDescent="0.2">
      <c r="A142" s="13" t="s">
        <v>274</v>
      </c>
    </row>
    <row r="143" spans="1:1" x14ac:dyDescent="0.2">
      <c r="A143" s="13" t="s">
        <v>193</v>
      </c>
    </row>
    <row r="144" spans="1:1" x14ac:dyDescent="0.2">
      <c r="A144" s="55" t="s">
        <v>197</v>
      </c>
    </row>
    <row r="145" spans="1:1" x14ac:dyDescent="0.2">
      <c r="A145" s="13" t="s">
        <v>276</v>
      </c>
    </row>
    <row r="146" spans="1:1" x14ac:dyDescent="0.2">
      <c r="A146" s="13" t="s">
        <v>196</v>
      </c>
    </row>
    <row r="147" spans="1:1" x14ac:dyDescent="0.2">
      <c r="A147" s="55" t="s">
        <v>388</v>
      </c>
    </row>
    <row r="148" spans="1:1" x14ac:dyDescent="0.2">
      <c r="A148" s="13" t="s">
        <v>605</v>
      </c>
    </row>
    <row r="149" spans="1:1" x14ac:dyDescent="0.2">
      <c r="A149" s="13" t="s">
        <v>387</v>
      </c>
    </row>
    <row r="150" spans="1:1" x14ac:dyDescent="0.2">
      <c r="A150" s="55" t="s">
        <v>150</v>
      </c>
    </row>
    <row r="151" spans="1:1" x14ac:dyDescent="0.2">
      <c r="A151" s="13" t="s">
        <v>149</v>
      </c>
    </row>
    <row r="152" spans="1:1" x14ac:dyDescent="0.2">
      <c r="A152" s="13" t="s">
        <v>537</v>
      </c>
    </row>
    <row r="153" spans="1:1" x14ac:dyDescent="0.2">
      <c r="A153" s="55" t="s">
        <v>442</v>
      </c>
    </row>
    <row r="154" spans="1:1" x14ac:dyDescent="0.2">
      <c r="A154" s="13" t="s">
        <v>453</v>
      </c>
    </row>
    <row r="155" spans="1:1" x14ac:dyDescent="0.2">
      <c r="A155" s="13" t="s">
        <v>440</v>
      </c>
    </row>
    <row r="156" spans="1:1" x14ac:dyDescent="0.2">
      <c r="A156" s="55" t="s">
        <v>279</v>
      </c>
    </row>
    <row r="157" spans="1:1" x14ac:dyDescent="0.2">
      <c r="A157" s="13" t="s">
        <v>534</v>
      </c>
    </row>
    <row r="158" spans="1:1" x14ac:dyDescent="0.2">
      <c r="A158" s="13" t="s">
        <v>278</v>
      </c>
    </row>
    <row r="159" spans="1:1" x14ac:dyDescent="0.2">
      <c r="A159" s="55" t="s">
        <v>638</v>
      </c>
    </row>
    <row r="160" spans="1:1" x14ac:dyDescent="0.2">
      <c r="A160" s="13" t="s">
        <v>686</v>
      </c>
    </row>
    <row r="161" spans="1:1" x14ac:dyDescent="0.2">
      <c r="A161" s="13" t="s">
        <v>637</v>
      </c>
    </row>
    <row r="162" spans="1:1" x14ac:dyDescent="0.2">
      <c r="A162" s="55" t="s">
        <v>894</v>
      </c>
    </row>
    <row r="163" spans="1:1" x14ac:dyDescent="0.2">
      <c r="A163" s="13" t="s">
        <v>907</v>
      </c>
    </row>
    <row r="164" spans="1:1" x14ac:dyDescent="0.2">
      <c r="A164" s="13" t="s">
        <v>893</v>
      </c>
    </row>
    <row r="165" spans="1:1" x14ac:dyDescent="0.2">
      <c r="A165" s="55" t="s">
        <v>496</v>
      </c>
    </row>
    <row r="166" spans="1:1" x14ac:dyDescent="0.2">
      <c r="A166" s="13" t="s">
        <v>495</v>
      </c>
    </row>
    <row r="167" spans="1:1" x14ac:dyDescent="0.2">
      <c r="A167" s="13" t="s">
        <v>532</v>
      </c>
    </row>
    <row r="168" spans="1:1" x14ac:dyDescent="0.2">
      <c r="A168" s="55" t="s">
        <v>487</v>
      </c>
    </row>
    <row r="169" spans="1:1" x14ac:dyDescent="0.2">
      <c r="A169" s="13" t="s">
        <v>486</v>
      </c>
    </row>
    <row r="170" spans="1:1" x14ac:dyDescent="0.2">
      <c r="A170" s="13" t="s">
        <v>524</v>
      </c>
    </row>
    <row r="171" spans="1:1" x14ac:dyDescent="0.2">
      <c r="A171" s="55" t="s">
        <v>203</v>
      </c>
    </row>
    <row r="172" spans="1:1" x14ac:dyDescent="0.2">
      <c r="A172" s="13" t="s">
        <v>202</v>
      </c>
    </row>
    <row r="173" spans="1:1" x14ac:dyDescent="0.2">
      <c r="A173" s="13" t="s">
        <v>283</v>
      </c>
    </row>
    <row r="174" spans="1:1" x14ac:dyDescent="0.2">
      <c r="A174" s="55" t="s">
        <v>212</v>
      </c>
    </row>
    <row r="175" spans="1:1" x14ac:dyDescent="0.2">
      <c r="A175" s="13" t="s">
        <v>289</v>
      </c>
    </row>
    <row r="176" spans="1:1" x14ac:dyDescent="0.2">
      <c r="A176" s="13" t="s">
        <v>211</v>
      </c>
    </row>
    <row r="177" spans="1:1" x14ac:dyDescent="0.2">
      <c r="A177" s="55" t="s">
        <v>358</v>
      </c>
    </row>
    <row r="178" spans="1:1" x14ac:dyDescent="0.2">
      <c r="A178" s="13" t="s">
        <v>357</v>
      </c>
    </row>
    <row r="179" spans="1:1" x14ac:dyDescent="0.2">
      <c r="A179" s="13" t="s">
        <v>366</v>
      </c>
    </row>
    <row r="180" spans="1:1" x14ac:dyDescent="0.2">
      <c r="A180" s="13" t="s">
        <v>390</v>
      </c>
    </row>
    <row r="181" spans="1:1" x14ac:dyDescent="0.2">
      <c r="A181" s="13" t="s">
        <v>402</v>
      </c>
    </row>
    <row r="182" spans="1:1" x14ac:dyDescent="0.2">
      <c r="A182" s="55" t="s">
        <v>393</v>
      </c>
    </row>
    <row r="183" spans="1:1" x14ac:dyDescent="0.2">
      <c r="A183" s="13" t="s">
        <v>931</v>
      </c>
    </row>
    <row r="184" spans="1:1" x14ac:dyDescent="0.2">
      <c r="A184" s="13" t="s">
        <v>392</v>
      </c>
    </row>
    <row r="185" spans="1:1" x14ac:dyDescent="0.2">
      <c r="A185" s="55" t="s">
        <v>209</v>
      </c>
    </row>
    <row r="186" spans="1:1" x14ac:dyDescent="0.2">
      <c r="A186" s="13" t="s">
        <v>208</v>
      </c>
    </row>
    <row r="187" spans="1:1" x14ac:dyDescent="0.2">
      <c r="A187" s="13" t="s">
        <v>287</v>
      </c>
    </row>
    <row r="188" spans="1:1" x14ac:dyDescent="0.2">
      <c r="A188" s="55" t="s">
        <v>361</v>
      </c>
    </row>
    <row r="189" spans="1:1" x14ac:dyDescent="0.2">
      <c r="A189" s="13" t="s">
        <v>395</v>
      </c>
    </row>
    <row r="190" spans="1:1" x14ac:dyDescent="0.2">
      <c r="A190" s="13" t="s">
        <v>360</v>
      </c>
    </row>
    <row r="191" spans="1:1" x14ac:dyDescent="0.2">
      <c r="A191" s="55" t="s">
        <v>153</v>
      </c>
    </row>
    <row r="192" spans="1:1" x14ac:dyDescent="0.2">
      <c r="A192" s="13" t="s">
        <v>152</v>
      </c>
    </row>
    <row r="193" spans="1:1" x14ac:dyDescent="0.2">
      <c r="A193" s="13" t="s">
        <v>540</v>
      </c>
    </row>
    <row r="194" spans="1:1" x14ac:dyDescent="0.2">
      <c r="A194" s="55" t="s">
        <v>864</v>
      </c>
    </row>
    <row r="195" spans="1:1" x14ac:dyDescent="0.2">
      <c r="A195" s="13" t="s">
        <v>863</v>
      </c>
    </row>
    <row r="196" spans="1:1" x14ac:dyDescent="0.2">
      <c r="A196" s="13" t="s">
        <v>874</v>
      </c>
    </row>
    <row r="197" spans="1:1" x14ac:dyDescent="0.2">
      <c r="A197" s="55" t="s">
        <v>484</v>
      </c>
    </row>
    <row r="198" spans="1:1" x14ac:dyDescent="0.2">
      <c r="A198" s="13" t="s">
        <v>520</v>
      </c>
    </row>
    <row r="199" spans="1:1" x14ac:dyDescent="0.2">
      <c r="A199" s="13" t="s">
        <v>483</v>
      </c>
    </row>
    <row r="200" spans="1:1" x14ac:dyDescent="0.2">
      <c r="A200" s="55" t="s">
        <v>777</v>
      </c>
    </row>
    <row r="201" spans="1:1" x14ac:dyDescent="0.2">
      <c r="A201" s="13" t="s">
        <v>776</v>
      </c>
    </row>
    <row r="202" spans="1:1" x14ac:dyDescent="0.2">
      <c r="A202" s="13" t="s">
        <v>779</v>
      </c>
    </row>
    <row r="203" spans="1:1" x14ac:dyDescent="0.2">
      <c r="A203" s="13" t="s">
        <v>841</v>
      </c>
    </row>
    <row r="204" spans="1:1" x14ac:dyDescent="0.2">
      <c r="A204" s="13" t="s">
        <v>843</v>
      </c>
    </row>
    <row r="205" spans="1:1" x14ac:dyDescent="0.2">
      <c r="A205" s="55" t="s">
        <v>129</v>
      </c>
    </row>
    <row r="206" spans="1:1" x14ac:dyDescent="0.2">
      <c r="A206" s="13" t="s">
        <v>145</v>
      </c>
    </row>
    <row r="207" spans="1:1" x14ac:dyDescent="0.2">
      <c r="A207" s="13" t="s">
        <v>128</v>
      </c>
    </row>
    <row r="208" spans="1:1" x14ac:dyDescent="0.2">
      <c r="A208" s="55" t="s">
        <v>135</v>
      </c>
    </row>
    <row r="209" spans="1:1" x14ac:dyDescent="0.2">
      <c r="A209" s="13" t="s">
        <v>155</v>
      </c>
    </row>
    <row r="210" spans="1:1" x14ac:dyDescent="0.2">
      <c r="A210" s="13" t="s">
        <v>134</v>
      </c>
    </row>
    <row r="211" spans="1:1" x14ac:dyDescent="0.2">
      <c r="A211" s="55" t="s">
        <v>448</v>
      </c>
    </row>
    <row r="212" spans="1:1" x14ac:dyDescent="0.2">
      <c r="A212" s="13" t="s">
        <v>457</v>
      </c>
    </row>
    <row r="213" spans="1:1" x14ac:dyDescent="0.2">
      <c r="A213" s="13" t="s">
        <v>447</v>
      </c>
    </row>
    <row r="214" spans="1:1" x14ac:dyDescent="0.2">
      <c r="A214" s="55" t="s">
        <v>558</v>
      </c>
    </row>
    <row r="215" spans="1:1" x14ac:dyDescent="0.2">
      <c r="A215" s="13" t="s">
        <v>557</v>
      </c>
    </row>
    <row r="216" spans="1:1" x14ac:dyDescent="0.2">
      <c r="A216" s="13" t="s">
        <v>919</v>
      </c>
    </row>
    <row r="217" spans="1:1" x14ac:dyDescent="0.2">
      <c r="A217" s="13" t="s">
        <v>560</v>
      </c>
    </row>
    <row r="218" spans="1:1" x14ac:dyDescent="0.2">
      <c r="A218" s="13" t="s">
        <v>921</v>
      </c>
    </row>
    <row r="219" spans="1:1" x14ac:dyDescent="0.2">
      <c r="A219" s="55" t="s">
        <v>782</v>
      </c>
    </row>
    <row r="220" spans="1:1" x14ac:dyDescent="0.2">
      <c r="A220" s="13" t="s">
        <v>781</v>
      </c>
    </row>
    <row r="221" spans="1:1" x14ac:dyDescent="0.2">
      <c r="A221" s="13" t="s">
        <v>784</v>
      </c>
    </row>
    <row r="222" spans="1:1" x14ac:dyDescent="0.2">
      <c r="A222" s="13" t="s">
        <v>786</v>
      </c>
    </row>
    <row r="223" spans="1:1" x14ac:dyDescent="0.2">
      <c r="A223" s="13" t="s">
        <v>788</v>
      </c>
    </row>
    <row r="224" spans="1:1" x14ac:dyDescent="0.2">
      <c r="A224" s="13" t="s">
        <v>790</v>
      </c>
    </row>
    <row r="225" spans="1:1" x14ac:dyDescent="0.2">
      <c r="A225" s="13" t="s">
        <v>845</v>
      </c>
    </row>
    <row r="226" spans="1:1" x14ac:dyDescent="0.2">
      <c r="A226" s="13" t="s">
        <v>847</v>
      </c>
    </row>
    <row r="227" spans="1:1" x14ac:dyDescent="0.2">
      <c r="A227" s="13" t="s">
        <v>849</v>
      </c>
    </row>
    <row r="228" spans="1:1" x14ac:dyDescent="0.2">
      <c r="A228" s="13" t="s">
        <v>851</v>
      </c>
    </row>
    <row r="229" spans="1:1" x14ac:dyDescent="0.2">
      <c r="A229" s="13" t="s">
        <v>853</v>
      </c>
    </row>
    <row r="230" spans="1:1" x14ac:dyDescent="0.2">
      <c r="A230" s="55" t="s">
        <v>586</v>
      </c>
    </row>
    <row r="231" spans="1:1" x14ac:dyDescent="0.2">
      <c r="A231" s="13" t="s">
        <v>601</v>
      </c>
    </row>
    <row r="232" spans="1:1" x14ac:dyDescent="0.2">
      <c r="A232" s="13" t="s">
        <v>585</v>
      </c>
    </row>
    <row r="233" spans="1:1" x14ac:dyDescent="0.2">
      <c r="A233" s="55" t="s">
        <v>364</v>
      </c>
    </row>
    <row r="234" spans="1:1" x14ac:dyDescent="0.2">
      <c r="A234" s="13" t="s">
        <v>363</v>
      </c>
    </row>
    <row r="235" spans="1:1" x14ac:dyDescent="0.2">
      <c r="A235" s="13" t="s">
        <v>400</v>
      </c>
    </row>
    <row r="236" spans="1:1" x14ac:dyDescent="0.2">
      <c r="A236" s="55" t="s">
        <v>369</v>
      </c>
    </row>
    <row r="237" spans="1:1" x14ac:dyDescent="0.2">
      <c r="A237" s="13" t="s">
        <v>368</v>
      </c>
    </row>
    <row r="238" spans="1:1" x14ac:dyDescent="0.2">
      <c r="A238" s="13" t="s">
        <v>407</v>
      </c>
    </row>
    <row r="239" spans="1:1" x14ac:dyDescent="0.2">
      <c r="A239" s="55" t="s">
        <v>719</v>
      </c>
    </row>
    <row r="240" spans="1:1" x14ac:dyDescent="0.2">
      <c r="A240" s="13" t="s">
        <v>807</v>
      </c>
    </row>
    <row r="241" spans="1:1" x14ac:dyDescent="0.2">
      <c r="A241" s="13" t="s">
        <v>718</v>
      </c>
    </row>
    <row r="242" spans="1:1" x14ac:dyDescent="0.2">
      <c r="A242" s="55" t="s">
        <v>218</v>
      </c>
    </row>
    <row r="243" spans="1:1" x14ac:dyDescent="0.2">
      <c r="A243" s="13" t="s">
        <v>217</v>
      </c>
    </row>
    <row r="244" spans="1:1" x14ac:dyDescent="0.2">
      <c r="A244" s="13" t="s">
        <v>293</v>
      </c>
    </row>
    <row r="245" spans="1:1" x14ac:dyDescent="0.2">
      <c r="A245" s="55" t="s">
        <v>215</v>
      </c>
    </row>
    <row r="246" spans="1:1" x14ac:dyDescent="0.2">
      <c r="A246" s="13" t="s">
        <v>214</v>
      </c>
    </row>
    <row r="247" spans="1:1" x14ac:dyDescent="0.2">
      <c r="A247" s="13" t="s">
        <v>291</v>
      </c>
    </row>
    <row r="248" spans="1:1" x14ac:dyDescent="0.2">
      <c r="A248" s="55" t="s">
        <v>410</v>
      </c>
    </row>
    <row r="249" spans="1:1" x14ac:dyDescent="0.2">
      <c r="A249" s="13" t="s">
        <v>735</v>
      </c>
    </row>
    <row r="250" spans="1:1" x14ac:dyDescent="0.2">
      <c r="A250" s="13" t="s">
        <v>409</v>
      </c>
    </row>
    <row r="251" spans="1:1" x14ac:dyDescent="0.2">
      <c r="A251" s="55" t="s">
        <v>803</v>
      </c>
    </row>
    <row r="252" spans="1:1" x14ac:dyDescent="0.2">
      <c r="A252" s="13" t="s">
        <v>802</v>
      </c>
    </row>
    <row r="253" spans="1:1" x14ac:dyDescent="0.2">
      <c r="A253" s="13" t="s">
        <v>871</v>
      </c>
    </row>
    <row r="254" spans="1:1" x14ac:dyDescent="0.2">
      <c r="A254" s="55" t="s">
        <v>413</v>
      </c>
    </row>
    <row r="255" spans="1:1" x14ac:dyDescent="0.2">
      <c r="A255" s="13" t="s">
        <v>614</v>
      </c>
    </row>
    <row r="256" spans="1:1" x14ac:dyDescent="0.2">
      <c r="A256" s="13" t="s">
        <v>412</v>
      </c>
    </row>
    <row r="257" spans="1:1" x14ac:dyDescent="0.2">
      <c r="A257" s="55" t="s">
        <v>221</v>
      </c>
    </row>
    <row r="258" spans="1:1" x14ac:dyDescent="0.2">
      <c r="A258" s="13" t="s">
        <v>295</v>
      </c>
    </row>
    <row r="259" spans="1:1" x14ac:dyDescent="0.2">
      <c r="A259" s="13" t="s">
        <v>220</v>
      </c>
    </row>
    <row r="260" spans="1:1" x14ac:dyDescent="0.2">
      <c r="A260" s="55" t="s">
        <v>566</v>
      </c>
    </row>
    <row r="261" spans="1:1" x14ac:dyDescent="0.2">
      <c r="A261" s="13" t="s">
        <v>565</v>
      </c>
    </row>
    <row r="262" spans="1:1" x14ac:dyDescent="0.2">
      <c r="A262" s="13" t="s">
        <v>925</v>
      </c>
    </row>
    <row r="263" spans="1:1" x14ac:dyDescent="0.2">
      <c r="A263" s="55" t="s">
        <v>589</v>
      </c>
    </row>
    <row r="264" spans="1:1" x14ac:dyDescent="0.2">
      <c r="A264" s="13" t="s">
        <v>603</v>
      </c>
    </row>
    <row r="265" spans="1:1" x14ac:dyDescent="0.2">
      <c r="A265" s="13" t="s">
        <v>588</v>
      </c>
    </row>
    <row r="266" spans="1:1" x14ac:dyDescent="0.2">
      <c r="A266" s="55" t="s">
        <v>793</v>
      </c>
    </row>
    <row r="267" spans="1:1" x14ac:dyDescent="0.2">
      <c r="A267" s="13" t="s">
        <v>857</v>
      </c>
    </row>
    <row r="268" spans="1:1" x14ac:dyDescent="0.2">
      <c r="A268" s="13" t="s">
        <v>792</v>
      </c>
    </row>
    <row r="269" spans="1:1" x14ac:dyDescent="0.2">
      <c r="A269" s="13" t="s">
        <v>859</v>
      </c>
    </row>
    <row r="270" spans="1:1" x14ac:dyDescent="0.2">
      <c r="A270" s="13" t="s">
        <v>795</v>
      </c>
    </row>
    <row r="271" spans="1:1" x14ac:dyDescent="0.2">
      <c r="A271" s="55" t="s">
        <v>798</v>
      </c>
    </row>
    <row r="272" spans="1:1" x14ac:dyDescent="0.2">
      <c r="A272" s="13" t="s">
        <v>861</v>
      </c>
    </row>
    <row r="273" spans="1:1" x14ac:dyDescent="0.2">
      <c r="A273" s="13" t="s">
        <v>797</v>
      </c>
    </row>
    <row r="274" spans="1:1" x14ac:dyDescent="0.2">
      <c r="A274" s="13" t="s">
        <v>869</v>
      </c>
    </row>
    <row r="275" spans="1:1" x14ac:dyDescent="0.2">
      <c r="A275" s="13" t="s">
        <v>800</v>
      </c>
    </row>
    <row r="276" spans="1:1" x14ac:dyDescent="0.2">
      <c r="A276" s="55" t="s">
        <v>490</v>
      </c>
    </row>
    <row r="277" spans="1:1" x14ac:dyDescent="0.2">
      <c r="A277" s="13" t="s">
        <v>489</v>
      </c>
    </row>
    <row r="278" spans="1:1" x14ac:dyDescent="0.2">
      <c r="A278" s="13" t="s">
        <v>528</v>
      </c>
    </row>
    <row r="279" spans="1:1" x14ac:dyDescent="0.2">
      <c r="A279" s="55" t="s">
        <v>662</v>
      </c>
    </row>
    <row r="280" spans="1:1" x14ac:dyDescent="0.2">
      <c r="A280" s="13" t="s">
        <v>704</v>
      </c>
    </row>
    <row r="281" spans="1:1" x14ac:dyDescent="0.2">
      <c r="A281" s="13" t="s">
        <v>661</v>
      </c>
    </row>
    <row r="282" spans="1:1" x14ac:dyDescent="0.2">
      <c r="A282" s="55" t="s">
        <v>375</v>
      </c>
    </row>
    <row r="283" spans="1:1" x14ac:dyDescent="0.2">
      <c r="A283" s="13" t="s">
        <v>374</v>
      </c>
    </row>
    <row r="284" spans="1:1" x14ac:dyDescent="0.2">
      <c r="A284" s="13" t="s">
        <v>420</v>
      </c>
    </row>
    <row r="285" spans="1:1" x14ac:dyDescent="0.2">
      <c r="A285" s="55" t="s">
        <v>665</v>
      </c>
    </row>
    <row r="286" spans="1:1" x14ac:dyDescent="0.2">
      <c r="A286" s="13" t="s">
        <v>706</v>
      </c>
    </row>
    <row r="287" spans="1:1" x14ac:dyDescent="0.2">
      <c r="A287" s="13" t="s">
        <v>664</v>
      </c>
    </row>
    <row r="288" spans="1:1" x14ac:dyDescent="0.2">
      <c r="A288" s="55" t="s">
        <v>182</v>
      </c>
    </row>
    <row r="289" spans="1:1" x14ac:dyDescent="0.2">
      <c r="A289" s="13" t="s">
        <v>263</v>
      </c>
    </row>
    <row r="290" spans="1:1" x14ac:dyDescent="0.2">
      <c r="A290" s="13" t="s">
        <v>181</v>
      </c>
    </row>
    <row r="291" spans="1:1" x14ac:dyDescent="0.2">
      <c r="A291" s="55" t="s">
        <v>191</v>
      </c>
    </row>
    <row r="292" spans="1:1" x14ac:dyDescent="0.2">
      <c r="A292" s="13" t="s">
        <v>272</v>
      </c>
    </row>
    <row r="293" spans="1:1" x14ac:dyDescent="0.2">
      <c r="A293" s="13" t="s">
        <v>190</v>
      </c>
    </row>
    <row r="294" spans="1:1" x14ac:dyDescent="0.2">
      <c r="A294" s="55" t="s">
        <v>769</v>
      </c>
    </row>
    <row r="295" spans="1:1" x14ac:dyDescent="0.2">
      <c r="A295" s="13" t="s">
        <v>833</v>
      </c>
    </row>
    <row r="296" spans="1:1" x14ac:dyDescent="0.2">
      <c r="A296" s="13" t="s">
        <v>768</v>
      </c>
    </row>
    <row r="297" spans="1:1" x14ac:dyDescent="0.2">
      <c r="A297" s="55" t="s">
        <v>335</v>
      </c>
    </row>
    <row r="298" spans="1:1" x14ac:dyDescent="0.2">
      <c r="A298" s="13" t="s">
        <v>334</v>
      </c>
    </row>
    <row r="299" spans="1:1" x14ac:dyDescent="0.2">
      <c r="A299" s="13" t="s">
        <v>522</v>
      </c>
    </row>
    <row r="300" spans="1:1" x14ac:dyDescent="0.2">
      <c r="A300" s="55" t="s">
        <v>158</v>
      </c>
    </row>
    <row r="301" spans="1:1" x14ac:dyDescent="0.2">
      <c r="A301" s="13" t="s">
        <v>157</v>
      </c>
    </row>
    <row r="302" spans="1:1" x14ac:dyDescent="0.2">
      <c r="A302" s="13" t="s">
        <v>542</v>
      </c>
    </row>
    <row r="303" spans="1:1" x14ac:dyDescent="0.2">
      <c r="A303" s="55" t="s">
        <v>563</v>
      </c>
    </row>
    <row r="304" spans="1:1" x14ac:dyDescent="0.2">
      <c r="A304" s="13" t="s">
        <v>562</v>
      </c>
    </row>
    <row r="305" spans="1:1" x14ac:dyDescent="0.2">
      <c r="A305" s="13" t="s">
        <v>923</v>
      </c>
    </row>
    <row r="306" spans="1:1" x14ac:dyDescent="0.2">
      <c r="A306" s="55" t="s">
        <v>239</v>
      </c>
    </row>
    <row r="307" spans="1:1" x14ac:dyDescent="0.2">
      <c r="A307" s="13" t="s">
        <v>313</v>
      </c>
    </row>
    <row r="308" spans="1:1" x14ac:dyDescent="0.2">
      <c r="A308" s="13" t="s">
        <v>238</v>
      </c>
    </row>
    <row r="309" spans="1:1" x14ac:dyDescent="0.2">
      <c r="A309" s="55" t="s">
        <v>302</v>
      </c>
    </row>
    <row r="310" spans="1:1" x14ac:dyDescent="0.2">
      <c r="A310" s="13" t="s">
        <v>301</v>
      </c>
    </row>
    <row r="311" spans="1:1" x14ac:dyDescent="0.2">
      <c r="A311" s="13" t="s">
        <v>739</v>
      </c>
    </row>
    <row r="312" spans="1:1" x14ac:dyDescent="0.2">
      <c r="A312" s="55" t="s">
        <v>427</v>
      </c>
    </row>
    <row r="313" spans="1:1" x14ac:dyDescent="0.2">
      <c r="A313" s="13" t="s">
        <v>936</v>
      </c>
    </row>
    <row r="314" spans="1:1" x14ac:dyDescent="0.2">
      <c r="A314" s="13" t="s">
        <v>426</v>
      </c>
    </row>
    <row r="315" spans="1:1" x14ac:dyDescent="0.2">
      <c r="A315" s="55" t="s">
        <v>416</v>
      </c>
    </row>
    <row r="316" spans="1:1" x14ac:dyDescent="0.2">
      <c r="A316" s="13" t="s">
        <v>616</v>
      </c>
    </row>
    <row r="317" spans="1:1" x14ac:dyDescent="0.2">
      <c r="A317" s="13" t="s">
        <v>415</v>
      </c>
    </row>
    <row r="318" spans="1:1" x14ac:dyDescent="0.2">
      <c r="A318" s="55" t="s">
        <v>230</v>
      </c>
    </row>
    <row r="319" spans="1:1" x14ac:dyDescent="0.2">
      <c r="A319" s="13" t="s">
        <v>304</v>
      </c>
    </row>
    <row r="320" spans="1:1" x14ac:dyDescent="0.2">
      <c r="A320" s="13" t="s">
        <v>229</v>
      </c>
    </row>
    <row r="321" spans="1:1" x14ac:dyDescent="0.2">
      <c r="A321" s="55" t="s">
        <v>176</v>
      </c>
    </row>
    <row r="322" spans="1:1" x14ac:dyDescent="0.2">
      <c r="A322" s="13" t="s">
        <v>259</v>
      </c>
    </row>
    <row r="323" spans="1:1" x14ac:dyDescent="0.2">
      <c r="A323" s="13" t="s">
        <v>940</v>
      </c>
    </row>
    <row r="324" spans="1:1" x14ac:dyDescent="0.2">
      <c r="A324" s="13" t="s">
        <v>175</v>
      </c>
    </row>
    <row r="325" spans="1:1" x14ac:dyDescent="0.2">
      <c r="A325" s="55" t="s">
        <v>575</v>
      </c>
    </row>
    <row r="326" spans="1:1" x14ac:dyDescent="0.2">
      <c r="A326" s="13" t="s">
        <v>573</v>
      </c>
    </row>
    <row r="327" spans="1:1" x14ac:dyDescent="0.2">
      <c r="A327" s="13" t="s">
        <v>591</v>
      </c>
    </row>
    <row r="328" spans="1:1" x14ac:dyDescent="0.2">
      <c r="A328" s="55" t="s">
        <v>579</v>
      </c>
    </row>
    <row r="329" spans="1:1" x14ac:dyDescent="0.2">
      <c r="A329" s="13" t="s">
        <v>578</v>
      </c>
    </row>
    <row r="330" spans="1:1" x14ac:dyDescent="0.2">
      <c r="A330" s="13" t="s">
        <v>595</v>
      </c>
    </row>
    <row r="331" spans="1:1" x14ac:dyDescent="0.2">
      <c r="A331" s="55" t="s">
        <v>445</v>
      </c>
    </row>
    <row r="332" spans="1:1" x14ac:dyDescent="0.2">
      <c r="A332" s="13" t="s">
        <v>455</v>
      </c>
    </row>
    <row r="333" spans="1:1" x14ac:dyDescent="0.2">
      <c r="A333" s="13" t="s">
        <v>444</v>
      </c>
    </row>
    <row r="334" spans="1:1" x14ac:dyDescent="0.2">
      <c r="A334" s="55" t="s">
        <v>762</v>
      </c>
    </row>
    <row r="335" spans="1:1" x14ac:dyDescent="0.2">
      <c r="A335" s="13" t="s">
        <v>827</v>
      </c>
    </row>
    <row r="336" spans="1:1" x14ac:dyDescent="0.2">
      <c r="A336" s="13" t="s">
        <v>761</v>
      </c>
    </row>
    <row r="337" spans="1:1" x14ac:dyDescent="0.2">
      <c r="A337" s="13" t="s">
        <v>829</v>
      </c>
    </row>
    <row r="338" spans="1:1" x14ac:dyDescent="0.2">
      <c r="A338" s="13" t="s">
        <v>764</v>
      </c>
    </row>
    <row r="339" spans="1:1" x14ac:dyDescent="0.2">
      <c r="A339" s="13" t="s">
        <v>831</v>
      </c>
    </row>
    <row r="340" spans="1:1" x14ac:dyDescent="0.2">
      <c r="A340" s="13" t="s">
        <v>766</v>
      </c>
    </row>
    <row r="341" spans="1:1" x14ac:dyDescent="0.2">
      <c r="A341" s="55" t="s">
        <v>648</v>
      </c>
    </row>
    <row r="342" spans="1:1" x14ac:dyDescent="0.2">
      <c r="A342" s="13" t="s">
        <v>694</v>
      </c>
    </row>
    <row r="343" spans="1:1" x14ac:dyDescent="0.2">
      <c r="A343" s="13" t="s">
        <v>647</v>
      </c>
    </row>
    <row r="344" spans="1:1" x14ac:dyDescent="0.2">
      <c r="A344" s="55" t="s">
        <v>731</v>
      </c>
    </row>
    <row r="345" spans="1:1" x14ac:dyDescent="0.2">
      <c r="A345" s="13" t="s">
        <v>730</v>
      </c>
    </row>
    <row r="346" spans="1:1" x14ac:dyDescent="0.2">
      <c r="A346" s="13" t="s">
        <v>855</v>
      </c>
    </row>
    <row r="347" spans="1:1" x14ac:dyDescent="0.2">
      <c r="A347" s="55" t="s">
        <v>233</v>
      </c>
    </row>
    <row r="348" spans="1:1" x14ac:dyDescent="0.2">
      <c r="A348" s="13" t="s">
        <v>306</v>
      </c>
    </row>
    <row r="349" spans="1:1" x14ac:dyDescent="0.2">
      <c r="A349" s="13" t="s">
        <v>232</v>
      </c>
    </row>
    <row r="350" spans="1:1" x14ac:dyDescent="0.2">
      <c r="A350" s="55" t="s">
        <v>138</v>
      </c>
    </row>
    <row r="351" spans="1:1" x14ac:dyDescent="0.2">
      <c r="A351" s="13" t="s">
        <v>160</v>
      </c>
    </row>
    <row r="352" spans="1:1" x14ac:dyDescent="0.2">
      <c r="A352" s="13" t="s">
        <v>137</v>
      </c>
    </row>
    <row r="353" spans="1:1" x14ac:dyDescent="0.2">
      <c r="A353" s="55" t="s">
        <v>311</v>
      </c>
    </row>
    <row r="354" spans="1:1" x14ac:dyDescent="0.2">
      <c r="A354" s="13" t="s">
        <v>938</v>
      </c>
    </row>
    <row r="355" spans="1:1" x14ac:dyDescent="0.2">
      <c r="A355" s="13" t="s">
        <v>310</v>
      </c>
    </row>
    <row r="356" spans="1:1" x14ac:dyDescent="0.2">
      <c r="A356" s="55" t="s">
        <v>674</v>
      </c>
    </row>
    <row r="357" spans="1:1" x14ac:dyDescent="0.2">
      <c r="A357" s="13" t="s">
        <v>673</v>
      </c>
    </row>
    <row r="358" spans="1:1" x14ac:dyDescent="0.2">
      <c r="A358" s="13" t="s">
        <v>712</v>
      </c>
    </row>
    <row r="359" spans="1:1" x14ac:dyDescent="0.2">
      <c r="A359" s="55" t="s">
        <v>242</v>
      </c>
    </row>
    <row r="360" spans="1:1" x14ac:dyDescent="0.2">
      <c r="A360" s="13" t="s">
        <v>314</v>
      </c>
    </row>
    <row r="361" spans="1:1" x14ac:dyDescent="0.2">
      <c r="A361" s="13" t="s">
        <v>241</v>
      </c>
    </row>
    <row r="362" spans="1:1" x14ac:dyDescent="0.2">
      <c r="A362" s="13" t="s">
        <v>315</v>
      </c>
    </row>
    <row r="363" spans="1:1" x14ac:dyDescent="0.2">
      <c r="A363" s="13" t="s">
        <v>244</v>
      </c>
    </row>
    <row r="364" spans="1:1" x14ac:dyDescent="0.2">
      <c r="A364" s="55" t="s">
        <v>671</v>
      </c>
    </row>
    <row r="365" spans="1:1" x14ac:dyDescent="0.2">
      <c r="A365" s="13" t="s">
        <v>710</v>
      </c>
    </row>
    <row r="366" spans="1:1" x14ac:dyDescent="0.2">
      <c r="A366" s="13" t="s">
        <v>670</v>
      </c>
    </row>
    <row r="367" spans="1:1" x14ac:dyDescent="0.2">
      <c r="A367" s="55" t="s">
        <v>247</v>
      </c>
    </row>
    <row r="368" spans="1:1" x14ac:dyDescent="0.2">
      <c r="A368" s="13" t="s">
        <v>316</v>
      </c>
    </row>
    <row r="369" spans="1:1" x14ac:dyDescent="0.2">
      <c r="A369" s="13" t="s">
        <v>246</v>
      </c>
    </row>
    <row r="370" spans="1:1" x14ac:dyDescent="0.2">
      <c r="A370" s="55" t="s">
        <v>972</v>
      </c>
    </row>
    <row r="371" spans="1:1" x14ac:dyDescent="0.2">
      <c r="A371" s="13" t="s">
        <v>972</v>
      </c>
    </row>
    <row r="372" spans="1:1" x14ac:dyDescent="0.2">
      <c r="A372" s="55" t="s">
        <v>164</v>
      </c>
    </row>
    <row r="373" spans="1:1" x14ac:dyDescent="0.2">
      <c r="A373" s="13" t="s">
        <v>249</v>
      </c>
    </row>
    <row r="374" spans="1:1" x14ac:dyDescent="0.2">
      <c r="A374" s="13" t="s">
        <v>162</v>
      </c>
    </row>
    <row r="375" spans="1:1" x14ac:dyDescent="0.2">
      <c r="A375" s="55" t="s">
        <v>206</v>
      </c>
    </row>
    <row r="376" spans="1:1" x14ac:dyDescent="0.2">
      <c r="A376" s="13" t="s">
        <v>285</v>
      </c>
    </row>
    <row r="377" spans="1:1" x14ac:dyDescent="0.2">
      <c r="A377" s="13" t="s">
        <v>205</v>
      </c>
    </row>
    <row r="378" spans="1:1" x14ac:dyDescent="0.2">
      <c r="A378" s="55" t="s">
        <v>224</v>
      </c>
    </row>
    <row r="379" spans="1:1" x14ac:dyDescent="0.2">
      <c r="A379" s="13" t="s">
        <v>297</v>
      </c>
    </row>
    <row r="380" spans="1:1" x14ac:dyDescent="0.2">
      <c r="A380" s="13" t="s">
        <v>223</v>
      </c>
    </row>
    <row r="381" spans="1:1" x14ac:dyDescent="0.2">
      <c r="A381" s="55" t="s">
        <v>322</v>
      </c>
    </row>
    <row r="382" spans="1:1" x14ac:dyDescent="0.2">
      <c r="A382" s="13" t="s">
        <v>318</v>
      </c>
    </row>
    <row r="383" spans="1:1" x14ac:dyDescent="0.2">
      <c r="A383" s="13" t="s">
        <v>379</v>
      </c>
    </row>
    <row r="384" spans="1:1" x14ac:dyDescent="0.2">
      <c r="A384" s="55" t="s">
        <v>326</v>
      </c>
    </row>
    <row r="385" spans="1:1" x14ac:dyDescent="0.2">
      <c r="A385" s="13" t="s">
        <v>324</v>
      </c>
    </row>
    <row r="386" spans="1:1" x14ac:dyDescent="0.2">
      <c r="A386" s="13" t="s">
        <v>504</v>
      </c>
    </row>
    <row r="387" spans="1:1" x14ac:dyDescent="0.2">
      <c r="A387" s="55" t="s">
        <v>332</v>
      </c>
    </row>
    <row r="388" spans="1:1" x14ac:dyDescent="0.2">
      <c r="A388" s="13" t="s">
        <v>331</v>
      </c>
    </row>
    <row r="389" spans="1:1" x14ac:dyDescent="0.2">
      <c r="A389" s="13" t="s">
        <v>518</v>
      </c>
    </row>
    <row r="390" spans="1:1" x14ac:dyDescent="0.2">
      <c r="A390" s="55" t="s">
        <v>338</v>
      </c>
    </row>
    <row r="391" spans="1:1" x14ac:dyDescent="0.2">
      <c r="A391" s="13" t="s">
        <v>337</v>
      </c>
    </row>
    <row r="392" spans="1:1" x14ac:dyDescent="0.2">
      <c r="A392" s="13" t="s">
        <v>526</v>
      </c>
    </row>
    <row r="393" spans="1:1" x14ac:dyDescent="0.2">
      <c r="A393" s="55" t="s">
        <v>405</v>
      </c>
    </row>
    <row r="394" spans="1:1" x14ac:dyDescent="0.2">
      <c r="A394" s="13" t="s">
        <v>610</v>
      </c>
    </row>
    <row r="395" spans="1:1" x14ac:dyDescent="0.2">
      <c r="A395" s="13" t="s">
        <v>404</v>
      </c>
    </row>
    <row r="396" spans="1:1" x14ac:dyDescent="0.2">
      <c r="A396" s="55" t="s">
        <v>430</v>
      </c>
    </row>
    <row r="397" spans="1:1" x14ac:dyDescent="0.2">
      <c r="A397" s="13" t="s">
        <v>618</v>
      </c>
    </row>
    <row r="398" spans="1:1" x14ac:dyDescent="0.2">
      <c r="A398" s="13" t="s">
        <v>620</v>
      </c>
    </row>
    <row r="399" spans="1:1" x14ac:dyDescent="0.2">
      <c r="A399" s="13" t="s">
        <v>429</v>
      </c>
    </row>
    <row r="400" spans="1:1" x14ac:dyDescent="0.2">
      <c r="A400" s="13" t="s">
        <v>432</v>
      </c>
    </row>
    <row r="401" spans="1:1" x14ac:dyDescent="0.2">
      <c r="A401" s="55" t="s">
        <v>569</v>
      </c>
    </row>
    <row r="402" spans="1:1" x14ac:dyDescent="0.2">
      <c r="A402" s="13" t="s">
        <v>568</v>
      </c>
    </row>
    <row r="403" spans="1:1" x14ac:dyDescent="0.2">
      <c r="A403" s="13" t="s">
        <v>927</v>
      </c>
    </row>
    <row r="404" spans="1:1" x14ac:dyDescent="0.2">
      <c r="A404" s="13" t="s">
        <v>571</v>
      </c>
    </row>
    <row r="405" spans="1:1" x14ac:dyDescent="0.2">
      <c r="A405" s="13" t="s">
        <v>929</v>
      </c>
    </row>
    <row r="406" spans="1:1" x14ac:dyDescent="0.2">
      <c r="A406" s="55" t="s">
        <v>668</v>
      </c>
    </row>
    <row r="407" spans="1:1" x14ac:dyDescent="0.2">
      <c r="A407" s="13" t="s">
        <v>708</v>
      </c>
    </row>
    <row r="408" spans="1:1" x14ac:dyDescent="0.2">
      <c r="A408" s="13" t="s">
        <v>667</v>
      </c>
    </row>
    <row r="409" spans="1:1" x14ac:dyDescent="0.2">
      <c r="A409" s="55" t="s">
        <v>772</v>
      </c>
    </row>
    <row r="410" spans="1:1" x14ac:dyDescent="0.2">
      <c r="A410" s="13" t="s">
        <v>835</v>
      </c>
    </row>
    <row r="411" spans="1:1" x14ac:dyDescent="0.2">
      <c r="A411" s="13" t="s">
        <v>771</v>
      </c>
    </row>
    <row r="412" spans="1:1" x14ac:dyDescent="0.2">
      <c r="A412" s="13" t="s">
        <v>837</v>
      </c>
    </row>
    <row r="413" spans="1:1" x14ac:dyDescent="0.2">
      <c r="A413" s="13" t="s">
        <v>774</v>
      </c>
    </row>
    <row r="414" spans="1:1" x14ac:dyDescent="0.2">
      <c r="A414" s="55" t="s">
        <v>867</v>
      </c>
    </row>
    <row r="415" spans="1:1" x14ac:dyDescent="0.2">
      <c r="A415" s="13" t="s">
        <v>866</v>
      </c>
    </row>
    <row r="416" spans="1:1" x14ac:dyDescent="0.2">
      <c r="A416" s="13" t="s">
        <v>876</v>
      </c>
    </row>
    <row r="417" spans="1:1" x14ac:dyDescent="0.2">
      <c r="A417" s="13" t="s">
        <v>878</v>
      </c>
    </row>
    <row r="418" spans="1:1" x14ac:dyDescent="0.2">
      <c r="A418" s="55" t="s">
        <v>982</v>
      </c>
    </row>
    <row r="419" spans="1:1" x14ac:dyDescent="0.2">
      <c r="A419" s="13" t="s">
        <v>199</v>
      </c>
    </row>
    <row r="420" spans="1:1" x14ac:dyDescent="0.2">
      <c r="A420" s="13" t="s">
        <v>281</v>
      </c>
    </row>
    <row r="421" spans="1:1" x14ac:dyDescent="0.2">
      <c r="A421" s="55" t="s">
        <v>227</v>
      </c>
    </row>
    <row r="422" spans="1:1" x14ac:dyDescent="0.2">
      <c r="A422" s="13" t="s">
        <v>226</v>
      </c>
    </row>
    <row r="423" spans="1:1" x14ac:dyDescent="0.2">
      <c r="A423" s="13" t="s">
        <v>299</v>
      </c>
    </row>
    <row r="424" spans="1:1" x14ac:dyDescent="0.2">
      <c r="A424" s="13" t="s">
        <v>945</v>
      </c>
    </row>
    <row r="425" spans="1:1" x14ac:dyDescent="0.2">
      <c r="A425" s="55" t="s">
        <v>236</v>
      </c>
    </row>
    <row r="426" spans="1:1" x14ac:dyDescent="0.2">
      <c r="A426" s="13" t="s">
        <v>308</v>
      </c>
    </row>
    <row r="427" spans="1:1" x14ac:dyDescent="0.2">
      <c r="A427" s="13" t="s">
        <v>235</v>
      </c>
    </row>
    <row r="428" spans="1:1" x14ac:dyDescent="0.2">
      <c r="A428" s="55" t="s">
        <v>423</v>
      </c>
    </row>
    <row r="429" spans="1:1" x14ac:dyDescent="0.2">
      <c r="A429" s="13" t="s">
        <v>737</v>
      </c>
    </row>
    <row r="430" spans="1:1" x14ac:dyDescent="0.2">
      <c r="A430" s="13" t="s">
        <v>422</v>
      </c>
    </row>
    <row r="431" spans="1:1" x14ac:dyDescent="0.2">
      <c r="A431" s="55" t="s">
        <v>438</v>
      </c>
    </row>
    <row r="432" spans="1:1" x14ac:dyDescent="0.2">
      <c r="A432" s="13" t="s">
        <v>741</v>
      </c>
    </row>
    <row r="433" spans="1:1" x14ac:dyDescent="0.2">
      <c r="A433" s="13" t="s">
        <v>437</v>
      </c>
    </row>
    <row r="434" spans="1:1" x14ac:dyDescent="0.2">
      <c r="A434" s="55" t="s">
        <v>481</v>
      </c>
    </row>
    <row r="435" spans="1:1" x14ac:dyDescent="0.2">
      <c r="A435" s="13" t="s">
        <v>516</v>
      </c>
    </row>
    <row r="436" spans="1:1" x14ac:dyDescent="0.2">
      <c r="A436" s="13" t="s">
        <v>480</v>
      </c>
    </row>
    <row r="437" spans="1:1" x14ac:dyDescent="0.2">
      <c r="A437" s="55" t="s">
        <v>983</v>
      </c>
    </row>
    <row r="438" spans="1:1" x14ac:dyDescent="0.2">
      <c r="A438" s="13" t="s">
        <v>597</v>
      </c>
    </row>
    <row r="439" spans="1:1" x14ac:dyDescent="0.2">
      <c r="A439" s="13" t="s">
        <v>581</v>
      </c>
    </row>
    <row r="440" spans="1:1" x14ac:dyDescent="0.2">
      <c r="A440" s="13" t="s">
        <v>599</v>
      </c>
    </row>
    <row r="441" spans="1:1" x14ac:dyDescent="0.2">
      <c r="A441" s="13" t="s">
        <v>583</v>
      </c>
    </row>
    <row r="442" spans="1:1" x14ac:dyDescent="0.2">
      <c r="A442" s="55" t="s">
        <v>641</v>
      </c>
    </row>
    <row r="443" spans="1:1" x14ac:dyDescent="0.2">
      <c r="A443" s="13" t="s">
        <v>690</v>
      </c>
    </row>
    <row r="444" spans="1:1" x14ac:dyDescent="0.2">
      <c r="A444" s="13" t="s">
        <v>643</v>
      </c>
    </row>
    <row r="445" spans="1:1" x14ac:dyDescent="0.2">
      <c r="A445" s="13" t="s">
        <v>692</v>
      </c>
    </row>
    <row r="446" spans="1:1" x14ac:dyDescent="0.2">
      <c r="A446" s="13" t="s">
        <v>645</v>
      </c>
    </row>
    <row r="447" spans="1:1" x14ac:dyDescent="0.2">
      <c r="A447" s="13" t="s">
        <v>640</v>
      </c>
    </row>
    <row r="448" spans="1:1" x14ac:dyDescent="0.2">
      <c r="A448" s="13" t="s">
        <v>688</v>
      </c>
    </row>
    <row r="449" spans="1:1" x14ac:dyDescent="0.2">
      <c r="A449" s="55" t="s">
        <v>651</v>
      </c>
    </row>
    <row r="450" spans="1:1" x14ac:dyDescent="0.2">
      <c r="A450" s="13" t="s">
        <v>696</v>
      </c>
    </row>
    <row r="451" spans="1:1" x14ac:dyDescent="0.2">
      <c r="A451" s="13" t="s">
        <v>650</v>
      </c>
    </row>
    <row r="452" spans="1:1" x14ac:dyDescent="0.2">
      <c r="A452" s="13" t="s">
        <v>698</v>
      </c>
    </row>
    <row r="453" spans="1:1" x14ac:dyDescent="0.2">
      <c r="A453" s="13" t="s">
        <v>653</v>
      </c>
    </row>
    <row r="454" spans="1:1" x14ac:dyDescent="0.2">
      <c r="A454" s="55" t="s">
        <v>656</v>
      </c>
    </row>
    <row r="455" spans="1:1" x14ac:dyDescent="0.2">
      <c r="A455" s="13" t="s">
        <v>700</v>
      </c>
    </row>
    <row r="456" spans="1:1" x14ac:dyDescent="0.2">
      <c r="A456" s="13" t="s">
        <v>655</v>
      </c>
    </row>
    <row r="457" spans="1:1" x14ac:dyDescent="0.2">
      <c r="A457" s="55" t="s">
        <v>659</v>
      </c>
    </row>
    <row r="458" spans="1:1" x14ac:dyDescent="0.2">
      <c r="A458" s="13" t="s">
        <v>702</v>
      </c>
    </row>
    <row r="459" spans="1:1" x14ac:dyDescent="0.2">
      <c r="A459" s="13" t="s">
        <v>658</v>
      </c>
    </row>
    <row r="460" spans="1:1" x14ac:dyDescent="0.2">
      <c r="A460" s="55" t="s">
        <v>716</v>
      </c>
    </row>
    <row r="461" spans="1:1" x14ac:dyDescent="0.2">
      <c r="A461" s="13" t="s">
        <v>714</v>
      </c>
    </row>
    <row r="462" spans="1:1" x14ac:dyDescent="0.2">
      <c r="A462" s="13" t="s">
        <v>733</v>
      </c>
    </row>
    <row r="463" spans="1:1" x14ac:dyDescent="0.2">
      <c r="A463" s="13" t="s">
        <v>805</v>
      </c>
    </row>
    <row r="464" spans="1:1" x14ac:dyDescent="0.2">
      <c r="A464" s="55" t="s">
        <v>722</v>
      </c>
    </row>
    <row r="465" spans="1:1" x14ac:dyDescent="0.2">
      <c r="A465" s="13" t="s">
        <v>721</v>
      </c>
    </row>
    <row r="466" spans="1:1" x14ac:dyDescent="0.2">
      <c r="A466" s="13" t="s">
        <v>809</v>
      </c>
    </row>
    <row r="467" spans="1:1" x14ac:dyDescent="0.2">
      <c r="A467" s="55" t="s">
        <v>728</v>
      </c>
    </row>
    <row r="468" spans="1:1" x14ac:dyDescent="0.2">
      <c r="A468" s="13" t="s">
        <v>839</v>
      </c>
    </row>
    <row r="469" spans="1:1" x14ac:dyDescent="0.2">
      <c r="A469" s="13" t="s">
        <v>727</v>
      </c>
    </row>
    <row r="470" spans="1:1" x14ac:dyDescent="0.2">
      <c r="A470" s="55" t="s">
        <v>897</v>
      </c>
    </row>
    <row r="471" spans="1:1" x14ac:dyDescent="0.2">
      <c r="A471" s="13" t="s">
        <v>909</v>
      </c>
    </row>
    <row r="472" spans="1:1" x14ac:dyDescent="0.2">
      <c r="A472" s="13" t="s">
        <v>896</v>
      </c>
    </row>
    <row r="473" spans="1:1" x14ac:dyDescent="0.2">
      <c r="A473" s="55" t="s">
        <v>973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F2F74A76F13354090D2D9BBAB75C81A" ma:contentTypeVersion="26" ma:contentTypeDescription="Create a new document." ma:contentTypeScope="" ma:versionID="77a881d1ca84037ece14f1a1b5ab28ad">
  <xsd:schema xmlns:xsd="http://www.w3.org/2001/XMLSchema" xmlns:xs="http://www.w3.org/2001/XMLSchema" xmlns:p="http://schemas.microsoft.com/office/2006/metadata/properties" xmlns:ns2="cad78267-be83-459a-b0cc-4b08b9088f2a" xmlns:ns3="0a28b0d2-7e10-4e8c-8ad3-5eabbf4f8b8b" targetNamespace="http://schemas.microsoft.com/office/2006/metadata/properties" ma:root="true" ma:fieldsID="7e750508a8dc60d7e849d9de702f8738" ns2:_="" ns3:_="">
    <xsd:import namespace="cad78267-be83-459a-b0cc-4b08b9088f2a"/>
    <xsd:import namespace="0a28b0d2-7e10-4e8c-8ad3-5eabbf4f8b8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SearchProperties" minOccurs="0"/>
                <xsd:element ref="ns3:_ip_UnifiedCompliancePolicyProperties" minOccurs="0"/>
                <xsd:element ref="ns3:_ip_UnifiedCompliancePolicyUIAction" minOccurs="0"/>
                <xsd:element ref="ns3:SharedWithUsers" minOccurs="0"/>
                <xsd:element ref="ns3:SharedWithDetail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d78267-be83-459a-b0cc-4b08b9088f2a" elementFormDefault="qualified">
    <xsd:import namespace="http://schemas.microsoft.com/office/2006/documentManagement/types"/>
    <xsd:import namespace="http://schemas.microsoft.com/office/infopath/2007/PartnerControls"/>
    <xsd:element name="MediaServiceMetadata" ma:index="5" nillable="true" ma:displayName="MediaServiceMetadata" ma:hidden="true" ma:internalName="MediaServiceMetadata" ma:readOnly="true">
      <xsd:simpleType>
        <xsd:restriction base="dms:Note"/>
      </xsd:simpleType>
    </xsd:element>
    <xsd:element name="MediaServiceFastMetadata" ma:index="6" nillable="true" ma:displayName="MediaServiceFastMetadata" ma:hidden="true" ma:internalName="MediaServiceFastMetadata" ma:readOnly="true">
      <xsd:simpleType>
        <xsd:restriction base="dms:Note"/>
      </xsd:simpleType>
    </xsd:element>
    <xsd:element name="MediaServiceDateTaken" ma:index="7" nillable="true" ma:displayName="MediaServiceDateTaken" ma:hidden="true" ma:indexed="true" ma:internalName="MediaServiceDateTaken" ma:readOnly="true">
      <xsd:simpleType>
        <xsd:restriction base="dms:Text"/>
      </xsd:simpleType>
    </xsd:element>
    <xsd:element name="MediaServiceObjectDetectorVersions" ma:index="8" nillable="true" ma:displayName="MediaServiceObjectDetectorVersions" ma:hidden="true" ma:indexed="true" ma:internalName="MediaServiceObjectDetectorVersions" ma:readOnly="true">
      <xsd:simpleType>
        <xsd:restriction base="dms:Text"/>
      </xsd:simpleType>
    </xsd:element>
    <xsd:element name="MediaServiceGenerationTime" ma:index="9" nillable="true" ma:displayName="MediaServiceGenerationTime" ma:hidden="true" ma:internalName="MediaServiceGenerationTime" ma:readOnly="true">
      <xsd:simpleType>
        <xsd:restriction base="dms:Text"/>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a28b0d2-7e10-4e8c-8ad3-5eabbf4f8b8b"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internalName="_ip_UnifiedCompliancePolicyProperties" ma:readOnly="false">
      <xsd:simpleType>
        <xsd:restriction base="dms:Note"/>
      </xsd:simpleType>
    </xsd:element>
    <xsd:element name="_ip_UnifiedCompliancePolicyUIAction" ma:index="14" nillable="true" ma:displayName="Unified Compliance Policy UI Action" ma:hidden="true" ma:internalName="_ip_UnifiedCompliancePolicyUIAction" ma:readOnly="false">
      <xsd:simpleType>
        <xsd:restriction base="dms:Text"/>
      </xsd:simpleType>
    </xsd:element>
    <xsd:element name="SharedWithUsers" ma:index="15"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518eadf-6c0b-4fc6-abe3-a2e59adc8bfb}" ma:internalName="TaxCatchAll" ma:showField="CatchAllData" ma:web="0a28b0d2-7e10-4e8c-8ad3-5eabbf4f8b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7"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0a28b0d2-7e10-4e8c-8ad3-5eabbf4f8b8b" xsi:nil="true"/>
    <_ip_UnifiedCompliancePolicyProperties xmlns="0a28b0d2-7e10-4e8c-8ad3-5eabbf4f8b8b" xsi:nil="true"/>
    <lcf76f155ced4ddcb4097134ff3c332f xmlns="cad78267-be83-459a-b0cc-4b08b9088f2a">
      <Terms xmlns="http://schemas.microsoft.com/office/infopath/2007/PartnerControls"/>
    </lcf76f155ced4ddcb4097134ff3c332f>
    <TaxCatchAll xmlns="0a28b0d2-7e10-4e8c-8ad3-5eabbf4f8b8b" xsi:nil="true"/>
    <SharedWithUsers xmlns="0a28b0d2-7e10-4e8c-8ad3-5eabbf4f8b8b">
      <UserInfo>
        <DisplayName/>
        <AccountId xsi:nil="true"/>
        <AccountType/>
      </UserInfo>
    </SharedWithUsers>
  </documentManagement>
</p:properties>
</file>

<file path=customXml/itemProps1.xml><?xml version="1.0" encoding="utf-8"?>
<ds:datastoreItem xmlns:ds="http://schemas.openxmlformats.org/officeDocument/2006/customXml" ds:itemID="{C539F67C-8CDE-4F02-8DC2-F90CD08618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d78267-be83-459a-b0cc-4b08b9088f2a"/>
    <ds:schemaRef ds:uri="0a28b0d2-7e10-4e8c-8ad3-5eabbf4f8b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E4F416B-9E0F-4A15-B379-5D3FE988A7DE}">
  <ds:schemaRefs>
    <ds:schemaRef ds:uri="http://schemas.microsoft.com/sharepoint/v3/contenttype/forms"/>
  </ds:schemaRefs>
</ds:datastoreItem>
</file>

<file path=customXml/itemProps3.xml><?xml version="1.0" encoding="utf-8"?>
<ds:datastoreItem xmlns:ds="http://schemas.openxmlformats.org/officeDocument/2006/customXml" ds:itemID="{24BA6502-4EC7-4207-9F8C-3A51155C25E0}">
  <ds:schemaRefs>
    <ds:schemaRef ds:uri="http://purl.org/dc/elements/1.1/"/>
    <ds:schemaRef ds:uri="http://schemas.microsoft.com/office/infopath/2007/PartnerControls"/>
    <ds:schemaRef ds:uri="http://www.w3.org/XML/1998/namespace"/>
    <ds:schemaRef ds:uri="http://purl.org/dc/dcmitype/"/>
    <ds:schemaRef ds:uri="http://schemas.microsoft.com/office/2006/documentManagement/types"/>
    <ds:schemaRef ds:uri="0a28b0d2-7e10-4e8c-8ad3-5eabbf4f8b8b"/>
    <ds:schemaRef ds:uri="http://purl.org/dc/terms/"/>
    <ds:schemaRef ds:uri="cad78267-be83-459a-b0cc-4b08b9088f2a"/>
    <ds:schemaRef ds:uri="http://schemas.openxmlformats.org/package/2006/metadata/core-properties"/>
    <ds:schemaRef ds:uri="http://schemas.microsoft.com/office/2006/metadata/properties"/>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Guidance</vt:lpstr>
      <vt:lpstr>FA4</vt:lpstr>
      <vt:lpstr>Request form specified fields</vt:lpstr>
      <vt:lpstr>DataSheet</vt:lpstr>
      <vt:lpstr>MasterList</vt:lpstr>
      <vt:lpstr>Options</vt:lpstr>
      <vt:lpstr>Pivot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Elizabeth Tempest</dc:creator>
  <cp:keywords/>
  <dc:description/>
  <cp:lastModifiedBy>SELFRIDGE, Liz (NHS ENGLAND - X26)</cp:lastModifiedBy>
  <cp:revision/>
  <dcterms:created xsi:type="dcterms:W3CDTF">2018-11-09T09:38:39Z</dcterms:created>
  <dcterms:modified xsi:type="dcterms:W3CDTF">2025-01-27T11:17:12Z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0x0101009F2F74A76F13354090D2D9BBAB75C81A</vt:lpwstr>
  </property>
  <property fmtid="{D5CDD505-2E9C-101B-9397-08002B2CF9AE}" pid="3" name="MediaServiceImageTags">
    <vt:lpwstr/>
  </property>
  <property fmtid="{D5CDD505-2E9C-101B-9397-08002B2CF9AE}" pid="4" name="_ExtendedDescription">
    <vt:lpwstr/>
  </property>
  <property fmtid="{D5CDD505-2E9C-101B-9397-08002B2CF9AE}" pid="5" name="Order">
    <vt:r8>108327000</vt:r8>
  </property>
  <property fmtid="{D5CDD505-2E9C-101B-9397-08002B2CF9AE}" pid="6" name="xd_Signature">
    <vt:bool>false</vt:bool>
  </property>
  <property fmtid="{D5CDD505-2E9C-101B-9397-08002B2CF9AE}" pid="7" name="xd_ProgID">
    <vt:lpwstr/>
  </property>
  <property fmtid="{D5CDD505-2E9C-101B-9397-08002B2CF9AE}" pid="8" name="ComplianceAssetId">
    <vt:lpwstr/>
  </property>
  <property fmtid="{D5CDD505-2E9C-101B-9397-08002B2CF9AE}" pid="9" name="TemplateUrl">
    <vt:lpwstr/>
  </property>
  <property fmtid="{D5CDD505-2E9C-101B-9397-08002B2CF9AE}" pid="10" name="TriggerFlowInfo">
    <vt:lpwstr/>
  </property>
</Properties>
</file>