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U:\Statistics\Publications\Energy Trends\Tables\Coal\"/>
    </mc:Choice>
  </mc:AlternateContent>
  <xr:revisionPtr revIDLastSave="0" documentId="13_ncr:1_{7304FB0F-F8D9-4300-8C71-B0C9CF708107}" xr6:coauthVersionLast="47" xr6:coauthVersionMax="47" xr10:uidLastSave="{00000000-0000-0000-0000-000000000000}"/>
  <bookViews>
    <workbookView xWindow="-110" yWindow="-110" windowWidth="19420" windowHeight="10420" tabRatio="690" xr2:uid="{0412523E-2BAC-4B33-8AF3-7FFAED876296}"/>
  </bookViews>
  <sheets>
    <sheet name="Cover Sheet" sheetId="6" r:id="rId1"/>
    <sheet name="Contents" sheetId="7" r:id="rId2"/>
    <sheet name="Notes" sheetId="3" r:id="rId3"/>
    <sheet name="Commentary" sheetId="4" r:id="rId4"/>
    <sheet name="Main Table" sheetId="8" r:id="rId5"/>
    <sheet name="Annual" sheetId="9" r:id="rId6"/>
    <sheet name="Quarter" sheetId="10" r:id="rId7"/>
    <sheet name="Calculation" sheetId="18" state="hidden" r:id="rId8"/>
  </sheets>
  <externalReferences>
    <externalReference r:id="rId9"/>
  </externalReferences>
  <definedNames>
    <definedName name="INPUT_BOX" localSheetId="7">Calculation!$X$6</definedName>
    <definedName name="INPUT_BOX" localSheetId="1">'[1]Calculation (MM3)'!#REF!</definedName>
    <definedName name="INPUT_BOX" localSheetId="0">'[1]Calculation (MM3)'!#REF!</definedName>
    <definedName name="INPUT_BOX">#REF!</definedName>
    <definedName name="inputav13">#REF!</definedName>
    <definedName name="_xlnm.Print_Area" localSheetId="4">'Main Table'!$A$1:$M$3</definedName>
    <definedName name="_xlnm.Print_Titles" localSheetId="7">Calculation!$L:$M,Calculation!$4:$4</definedName>
    <definedName name="t11_short" localSheetId="1">#REF!</definedName>
    <definedName name="t11_short" localSheetId="0">#REF!</definedName>
    <definedName name="t11_short">#REF!</definedName>
    <definedName name="t11full" localSheetId="1">#REF!</definedName>
    <definedName name="t11full" localSheetId="0">#REF!</definedName>
    <definedName name="t11full">#REF!</definedName>
    <definedName name="t5full">#REF!</definedName>
    <definedName name="t5short">#REF!</definedName>
    <definedName name="t6full">#REF!</definedName>
    <definedName name="Table_2.2_short_no_footnotes">'Main Table'!#REF!</definedName>
    <definedName name="TABLE_4.1_No_footnotes" localSheetId="1">#REF!</definedName>
    <definedName name="TABLE_4.1_No_footnotes" localSheetId="0">#REF!</definedName>
    <definedName name="TABLE_4.1_No_footnotes">#REF!</definedName>
    <definedName name="table_5_full">#REF!</definedName>
    <definedName name="table_5_short">#REF!</definedName>
    <definedName name="table_6_full">#REF!</definedName>
    <definedName name="table_8_full" localSheetId="1">#REF!</definedName>
    <definedName name="table_8_full" localSheetId="0">#REF!</definedName>
    <definedName name="table_8_full">#REF!</definedName>
    <definedName name="table_8_short" localSheetId="1">#REF!</definedName>
    <definedName name="table_8_short" localSheetId="0">#REF!</definedName>
    <definedName name="table_8_short">#REF!</definedName>
    <definedName name="table11_full" localSheetId="1">#REF!</definedName>
    <definedName name="table11_full" localSheetId="0">#REF!</definedName>
    <definedName name="table11_full">'Main Table'!$A$1:$I$6</definedName>
    <definedName name="table11_short" localSheetId="1">#REF!</definedName>
    <definedName name="table11_short" localSheetId="0">#REF!</definedName>
    <definedName name="table11_short">'Main Table'!$A$7:$I$38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18" l="1"/>
  <c r="G40" i="18"/>
  <c r="H40" i="18"/>
  <c r="I40" i="18"/>
  <c r="J40" i="18"/>
  <c r="K40" i="18"/>
  <c r="L40" i="18"/>
  <c r="M40" i="18"/>
  <c r="N40" i="18"/>
  <c r="O40" i="18"/>
  <c r="P40" i="18"/>
  <c r="Q40" i="18"/>
  <c r="AA31" i="9"/>
  <c r="AA30" i="9"/>
  <c r="AA29" i="9"/>
  <c r="AA28" i="9"/>
  <c r="AA27" i="9"/>
  <c r="AA5" i="9"/>
  <c r="AA6" i="9"/>
  <c r="AA7" i="9"/>
  <c r="AA9" i="9"/>
  <c r="AA10" i="9"/>
  <c r="AA11" i="9"/>
  <c r="AA12" i="9"/>
  <c r="AA13" i="9"/>
  <c r="AA14" i="9"/>
  <c r="AA15" i="9"/>
  <c r="AA16" i="9"/>
  <c r="AA17" i="9"/>
  <c r="AA18" i="9"/>
  <c r="AA19" i="9"/>
  <c r="AA20" i="9"/>
  <c r="AA22" i="9"/>
  <c r="AA23" i="9"/>
  <c r="AA24" i="9"/>
  <c r="AA25" i="9"/>
  <c r="AA26" i="9"/>
  <c r="Z28" i="9" l="1"/>
  <c r="Z29" i="9"/>
  <c r="Z30" i="9"/>
  <c r="Z31" i="9"/>
  <c r="Z27" i="9"/>
  <c r="Z6" i="9"/>
  <c r="Z7" i="9"/>
  <c r="Z9" i="9"/>
  <c r="Z10" i="9"/>
  <c r="Z11" i="9"/>
  <c r="Z12" i="9"/>
  <c r="Z13" i="9"/>
  <c r="Z14" i="9"/>
  <c r="Z15" i="9"/>
  <c r="Z16" i="9"/>
  <c r="Z17" i="9"/>
  <c r="Z18" i="9"/>
  <c r="Z19" i="9"/>
  <c r="Z20" i="9"/>
  <c r="Z22" i="9"/>
  <c r="Z23" i="9"/>
  <c r="Z24" i="9"/>
  <c r="Z25" i="9"/>
  <c r="Z26" i="9"/>
  <c r="Z5" i="9"/>
  <c r="Y28" i="9"/>
  <c r="Y29" i="9"/>
  <c r="Y30" i="9"/>
  <c r="Y31" i="9"/>
  <c r="Y27" i="9" l="1"/>
  <c r="Y12" i="9" l="1"/>
  <c r="Y13" i="9"/>
  <c r="Y14" i="9"/>
  <c r="Y15" i="9"/>
  <c r="Y16" i="9"/>
  <c r="Y17" i="9"/>
  <c r="Y18" i="9"/>
  <c r="Y19" i="9"/>
  <c r="Y20" i="9"/>
  <c r="Y22" i="9"/>
  <c r="Y23" i="9"/>
  <c r="Y24" i="9"/>
  <c r="Y25" i="9"/>
  <c r="Y26" i="9"/>
  <c r="Y9" i="9"/>
  <c r="Y10" i="9"/>
  <c r="Y11" i="9"/>
  <c r="Y6" i="9"/>
  <c r="Y7" i="9"/>
  <c r="Y5" i="9"/>
  <c r="X28" i="9" l="1"/>
  <c r="X29" i="9"/>
  <c r="X30" i="9"/>
  <c r="X31" i="9"/>
  <c r="X27" i="9"/>
  <c r="W28" i="9"/>
  <c r="W29" i="9"/>
  <c r="W30" i="9"/>
  <c r="W31" i="9"/>
  <c r="W27" i="9"/>
  <c r="V28" i="9"/>
  <c r="V29" i="9"/>
  <c r="V30" i="9"/>
  <c r="V31" i="9"/>
  <c r="V27" i="9"/>
  <c r="U28" i="9"/>
  <c r="U29" i="9"/>
  <c r="U30" i="9"/>
  <c r="U31" i="9"/>
  <c r="U27" i="9"/>
  <c r="T28" i="9"/>
  <c r="T29" i="9"/>
  <c r="T30" i="9"/>
  <c r="T31" i="9"/>
  <c r="T27" i="9"/>
  <c r="S28" i="9"/>
  <c r="S29" i="9"/>
  <c r="S30" i="9"/>
  <c r="S31" i="9"/>
  <c r="S27" i="9"/>
  <c r="R28" i="9"/>
  <c r="R29" i="9"/>
  <c r="R30" i="9"/>
  <c r="R31" i="9"/>
  <c r="R27" i="9"/>
  <c r="Q28" i="9"/>
  <c r="Q29" i="9"/>
  <c r="Q30" i="9"/>
  <c r="Q31" i="9"/>
  <c r="Q27" i="9"/>
  <c r="P28" i="9"/>
  <c r="P29" i="9"/>
  <c r="P30" i="9"/>
  <c r="P31" i="9"/>
  <c r="P27" i="9"/>
  <c r="O28" i="9"/>
  <c r="O29" i="9"/>
  <c r="O30" i="9"/>
  <c r="O31" i="9"/>
  <c r="O27" i="9"/>
  <c r="N28" i="9"/>
  <c r="N29" i="9"/>
  <c r="N30" i="9"/>
  <c r="N31" i="9"/>
  <c r="N27" i="9"/>
  <c r="M28" i="9"/>
  <c r="M29" i="9"/>
  <c r="M30" i="9"/>
  <c r="M31" i="9"/>
  <c r="M27" i="9"/>
  <c r="L28" i="9"/>
  <c r="L29" i="9"/>
  <c r="L30" i="9"/>
  <c r="L31" i="9"/>
  <c r="L27" i="9"/>
  <c r="K28" i="9"/>
  <c r="K29" i="9"/>
  <c r="K30" i="9"/>
  <c r="K31" i="9"/>
  <c r="K27" i="9"/>
  <c r="J28" i="9"/>
  <c r="J29" i="9"/>
  <c r="J30" i="9"/>
  <c r="J31" i="9"/>
  <c r="J27" i="9"/>
  <c r="I28" i="9"/>
  <c r="I29" i="9"/>
  <c r="I30" i="9"/>
  <c r="I31" i="9"/>
  <c r="I27" i="9"/>
  <c r="H28" i="9"/>
  <c r="H29" i="9"/>
  <c r="H30" i="9"/>
  <c r="H31" i="9"/>
  <c r="H27" i="9"/>
  <c r="G28" i="9"/>
  <c r="G29" i="9"/>
  <c r="G30" i="9"/>
  <c r="G31" i="9"/>
  <c r="G27" i="9"/>
  <c r="F28" i="9"/>
  <c r="F29" i="9"/>
  <c r="F30" i="9"/>
  <c r="F31" i="9"/>
  <c r="F27" i="9"/>
  <c r="E28" i="9"/>
  <c r="E29" i="9"/>
  <c r="E30" i="9"/>
  <c r="E31" i="9"/>
  <c r="E27" i="9"/>
  <c r="D28" i="9"/>
  <c r="D29" i="9"/>
  <c r="D30" i="9"/>
  <c r="D31" i="9"/>
  <c r="D27" i="9"/>
  <c r="C28" i="9"/>
  <c r="C29" i="9"/>
  <c r="C30" i="9"/>
  <c r="C31" i="9"/>
  <c r="C27" i="9"/>
  <c r="B28" i="9"/>
  <c r="B29" i="9"/>
  <c r="B30" i="9"/>
  <c r="B31" i="9"/>
  <c r="B27" i="9"/>
  <c r="X26" i="9"/>
  <c r="W26" i="9"/>
  <c r="V26" i="9"/>
  <c r="U26" i="9"/>
  <c r="T26" i="9"/>
  <c r="S26" i="9"/>
  <c r="R26" i="9"/>
  <c r="Q26" i="9"/>
  <c r="P26" i="9"/>
  <c r="O26" i="9"/>
  <c r="N26" i="9"/>
  <c r="M26" i="9"/>
  <c r="L26" i="9"/>
  <c r="K26" i="9"/>
  <c r="J26" i="9"/>
  <c r="I26" i="9"/>
  <c r="H26" i="9"/>
  <c r="G26" i="9"/>
  <c r="F26" i="9"/>
  <c r="E26" i="9"/>
  <c r="D26" i="9"/>
  <c r="C26" i="9"/>
  <c r="B26" i="9"/>
  <c r="X25" i="9"/>
  <c r="W25" i="9"/>
  <c r="V25" i="9"/>
  <c r="U25" i="9"/>
  <c r="T25" i="9"/>
  <c r="S25" i="9"/>
  <c r="R25" i="9"/>
  <c r="Q25" i="9"/>
  <c r="P25" i="9"/>
  <c r="O25" i="9"/>
  <c r="N25" i="9"/>
  <c r="M25" i="9"/>
  <c r="L25" i="9"/>
  <c r="K25" i="9"/>
  <c r="J25" i="9"/>
  <c r="I25" i="9"/>
  <c r="H25" i="9"/>
  <c r="G25" i="9"/>
  <c r="F25" i="9"/>
  <c r="E25" i="9"/>
  <c r="D25" i="9"/>
  <c r="C25" i="9"/>
  <c r="B25" i="9"/>
  <c r="X24" i="9"/>
  <c r="W24" i="9"/>
  <c r="V24" i="9"/>
  <c r="U24" i="9"/>
  <c r="T24" i="9"/>
  <c r="S24" i="9"/>
  <c r="R24" i="9"/>
  <c r="Q24" i="9"/>
  <c r="P24" i="9"/>
  <c r="O24" i="9"/>
  <c r="N24" i="9"/>
  <c r="M24" i="9"/>
  <c r="L24" i="9"/>
  <c r="K24" i="9"/>
  <c r="J24" i="9"/>
  <c r="I24" i="9"/>
  <c r="H24" i="9"/>
  <c r="G24" i="9"/>
  <c r="F24" i="9"/>
  <c r="E24" i="9"/>
  <c r="D24" i="9"/>
  <c r="C24" i="9"/>
  <c r="B24" i="9"/>
  <c r="X23" i="9"/>
  <c r="W23" i="9"/>
  <c r="V23" i="9"/>
  <c r="U23" i="9"/>
  <c r="T23" i="9"/>
  <c r="S23" i="9"/>
  <c r="R23" i="9"/>
  <c r="Q23" i="9"/>
  <c r="P23" i="9"/>
  <c r="O23" i="9"/>
  <c r="N23" i="9"/>
  <c r="M23" i="9"/>
  <c r="L23" i="9"/>
  <c r="K23" i="9"/>
  <c r="J23" i="9"/>
  <c r="I23" i="9"/>
  <c r="H23" i="9"/>
  <c r="G23" i="9"/>
  <c r="F23" i="9"/>
  <c r="E23" i="9"/>
  <c r="D23" i="9"/>
  <c r="C23" i="9"/>
  <c r="B23" i="9"/>
  <c r="X22" i="9"/>
  <c r="W22" i="9"/>
  <c r="V22" i="9"/>
  <c r="U22" i="9"/>
  <c r="T22" i="9"/>
  <c r="S22" i="9"/>
  <c r="R22" i="9"/>
  <c r="Q22" i="9"/>
  <c r="P22" i="9"/>
  <c r="O22" i="9"/>
  <c r="N22" i="9"/>
  <c r="M22" i="9"/>
  <c r="L22" i="9"/>
  <c r="K22" i="9"/>
  <c r="J22" i="9"/>
  <c r="I22" i="9"/>
  <c r="H22" i="9"/>
  <c r="G22" i="9"/>
  <c r="F22" i="9"/>
  <c r="E22" i="9"/>
  <c r="D22" i="9"/>
  <c r="C22" i="9"/>
  <c r="B22" i="9"/>
  <c r="R21" i="9"/>
  <c r="Q21" i="9"/>
  <c r="P21" i="9"/>
  <c r="O21" i="9"/>
  <c r="N21" i="9"/>
  <c r="M21" i="9"/>
  <c r="L21" i="9"/>
  <c r="K21" i="9"/>
  <c r="J21" i="9"/>
  <c r="I21" i="9"/>
  <c r="H21" i="9"/>
  <c r="G21" i="9"/>
  <c r="F21" i="9"/>
  <c r="E21" i="9"/>
  <c r="D21" i="9"/>
  <c r="C21" i="9"/>
  <c r="B21" i="9"/>
  <c r="X20" i="9"/>
  <c r="W20" i="9"/>
  <c r="V20" i="9"/>
  <c r="U20" i="9"/>
  <c r="T20" i="9"/>
  <c r="S20" i="9"/>
  <c r="R20" i="9"/>
  <c r="Q20" i="9"/>
  <c r="P20" i="9"/>
  <c r="O20" i="9"/>
  <c r="N20" i="9"/>
  <c r="M20" i="9"/>
  <c r="L20" i="9"/>
  <c r="K20" i="9"/>
  <c r="J20" i="9"/>
  <c r="I20" i="9"/>
  <c r="H20" i="9"/>
  <c r="G20" i="9"/>
  <c r="F20" i="9"/>
  <c r="E20" i="9"/>
  <c r="D20" i="9"/>
  <c r="C20" i="9"/>
  <c r="B20" i="9"/>
  <c r="X19" i="9"/>
  <c r="W19" i="9"/>
  <c r="V19" i="9"/>
  <c r="U19" i="9"/>
  <c r="T19" i="9"/>
  <c r="S19" i="9"/>
  <c r="R19" i="9"/>
  <c r="Q19" i="9"/>
  <c r="P19" i="9"/>
  <c r="O19" i="9"/>
  <c r="N19" i="9"/>
  <c r="M19" i="9"/>
  <c r="L19" i="9"/>
  <c r="K19" i="9"/>
  <c r="J19" i="9"/>
  <c r="I19" i="9"/>
  <c r="H19" i="9"/>
  <c r="G19" i="9"/>
  <c r="F19" i="9"/>
  <c r="E19" i="9"/>
  <c r="D19" i="9"/>
  <c r="C19" i="9"/>
  <c r="B19" i="9"/>
  <c r="X18" i="9"/>
  <c r="W18" i="9"/>
  <c r="V18" i="9"/>
  <c r="U18" i="9"/>
  <c r="T18" i="9"/>
  <c r="S18" i="9"/>
  <c r="R18" i="9"/>
  <c r="Q18" i="9"/>
  <c r="P18" i="9"/>
  <c r="O18" i="9"/>
  <c r="N18" i="9"/>
  <c r="M18" i="9"/>
  <c r="L18" i="9"/>
  <c r="K18" i="9"/>
  <c r="J18" i="9"/>
  <c r="I18" i="9"/>
  <c r="H18" i="9"/>
  <c r="G18" i="9"/>
  <c r="F18" i="9"/>
  <c r="E18" i="9"/>
  <c r="D18" i="9"/>
  <c r="C18" i="9"/>
  <c r="B18" i="9"/>
  <c r="X17" i="9"/>
  <c r="W17" i="9"/>
  <c r="V17" i="9"/>
  <c r="U17" i="9"/>
  <c r="T17" i="9"/>
  <c r="S17" i="9"/>
  <c r="R17" i="9"/>
  <c r="Q17" i="9"/>
  <c r="P17" i="9"/>
  <c r="O17" i="9"/>
  <c r="N17" i="9"/>
  <c r="M17" i="9"/>
  <c r="L17" i="9"/>
  <c r="K17" i="9"/>
  <c r="J17" i="9"/>
  <c r="I17" i="9"/>
  <c r="H17" i="9"/>
  <c r="G17" i="9"/>
  <c r="F17" i="9"/>
  <c r="E17" i="9"/>
  <c r="D17" i="9"/>
  <c r="C17" i="9"/>
  <c r="B17" i="9"/>
  <c r="X16" i="9"/>
  <c r="W16" i="9"/>
  <c r="V16" i="9"/>
  <c r="U16" i="9"/>
  <c r="T16" i="9"/>
  <c r="S16" i="9"/>
  <c r="R16" i="9"/>
  <c r="Q16" i="9"/>
  <c r="P16" i="9"/>
  <c r="O16" i="9"/>
  <c r="N16" i="9"/>
  <c r="M16" i="9"/>
  <c r="L16" i="9"/>
  <c r="K16" i="9"/>
  <c r="J16" i="9"/>
  <c r="I16" i="9"/>
  <c r="H16" i="9"/>
  <c r="G16" i="9"/>
  <c r="F16" i="9"/>
  <c r="E16" i="9"/>
  <c r="D16" i="9"/>
  <c r="C16" i="9"/>
  <c r="B16" i="9"/>
  <c r="X15" i="9"/>
  <c r="W15" i="9"/>
  <c r="V15" i="9"/>
  <c r="U15" i="9"/>
  <c r="T15" i="9"/>
  <c r="S15" i="9"/>
  <c r="R15" i="9"/>
  <c r="Q15" i="9"/>
  <c r="P15" i="9"/>
  <c r="O15" i="9"/>
  <c r="N15" i="9"/>
  <c r="M15" i="9"/>
  <c r="L15" i="9"/>
  <c r="K15" i="9"/>
  <c r="J15" i="9"/>
  <c r="I15" i="9"/>
  <c r="H15" i="9"/>
  <c r="G15" i="9"/>
  <c r="F15" i="9"/>
  <c r="E15" i="9"/>
  <c r="D15" i="9"/>
  <c r="C15" i="9"/>
  <c r="B15" i="9"/>
  <c r="X14" i="9"/>
  <c r="W14" i="9"/>
  <c r="V14" i="9"/>
  <c r="U14" i="9"/>
  <c r="T14" i="9"/>
  <c r="S14" i="9"/>
  <c r="R14" i="9"/>
  <c r="Q14" i="9"/>
  <c r="P14" i="9"/>
  <c r="O14" i="9"/>
  <c r="N14" i="9"/>
  <c r="M14" i="9"/>
  <c r="L14" i="9"/>
  <c r="K14" i="9"/>
  <c r="J14" i="9"/>
  <c r="I14" i="9"/>
  <c r="H14" i="9"/>
  <c r="G14" i="9"/>
  <c r="F14" i="9"/>
  <c r="E14" i="9"/>
  <c r="D14" i="9"/>
  <c r="C14" i="9"/>
  <c r="B14" i="9"/>
  <c r="X13" i="9"/>
  <c r="W13" i="9"/>
  <c r="V13" i="9"/>
  <c r="U13" i="9"/>
  <c r="T13" i="9"/>
  <c r="S13" i="9"/>
  <c r="R13" i="9"/>
  <c r="Q13" i="9"/>
  <c r="P13" i="9"/>
  <c r="O13" i="9"/>
  <c r="N13" i="9"/>
  <c r="M13" i="9"/>
  <c r="L13" i="9"/>
  <c r="K13" i="9"/>
  <c r="J13" i="9"/>
  <c r="I13" i="9"/>
  <c r="H13" i="9"/>
  <c r="G13" i="9"/>
  <c r="F13" i="9"/>
  <c r="E13" i="9"/>
  <c r="D13" i="9"/>
  <c r="C13" i="9"/>
  <c r="B13" i="9"/>
  <c r="X12" i="9"/>
  <c r="W12" i="9"/>
  <c r="V12" i="9"/>
  <c r="U12" i="9"/>
  <c r="T12" i="9"/>
  <c r="S12" i="9"/>
  <c r="R12" i="9"/>
  <c r="Q12" i="9"/>
  <c r="P12" i="9"/>
  <c r="O12" i="9"/>
  <c r="N12" i="9"/>
  <c r="M12" i="9"/>
  <c r="L12" i="9"/>
  <c r="K12" i="9"/>
  <c r="J12" i="9"/>
  <c r="I12" i="9"/>
  <c r="H12" i="9"/>
  <c r="G12" i="9"/>
  <c r="F12" i="9"/>
  <c r="E12" i="9"/>
  <c r="D12" i="9"/>
  <c r="C12" i="9"/>
  <c r="B12" i="9"/>
  <c r="X11" i="9"/>
  <c r="W11" i="9"/>
  <c r="V11" i="9"/>
  <c r="U11" i="9"/>
  <c r="T11" i="9"/>
  <c r="S11" i="9"/>
  <c r="R11" i="9"/>
  <c r="Q11" i="9"/>
  <c r="P11" i="9"/>
  <c r="O11" i="9"/>
  <c r="N11" i="9"/>
  <c r="M11" i="9"/>
  <c r="L11" i="9"/>
  <c r="K11" i="9"/>
  <c r="J11" i="9"/>
  <c r="I11" i="9"/>
  <c r="H11" i="9"/>
  <c r="G11" i="9"/>
  <c r="F11" i="9"/>
  <c r="E11" i="9"/>
  <c r="D11" i="9"/>
  <c r="C11" i="9"/>
  <c r="B11" i="9"/>
  <c r="X10" i="9"/>
  <c r="W10" i="9"/>
  <c r="V10" i="9"/>
  <c r="U10" i="9"/>
  <c r="T10" i="9"/>
  <c r="S10" i="9"/>
  <c r="R10" i="9"/>
  <c r="Q10" i="9"/>
  <c r="P10" i="9"/>
  <c r="O10" i="9"/>
  <c r="N10" i="9"/>
  <c r="M10" i="9"/>
  <c r="L10" i="9"/>
  <c r="K10" i="9"/>
  <c r="J10" i="9"/>
  <c r="I10" i="9"/>
  <c r="H10" i="9"/>
  <c r="G10" i="9"/>
  <c r="F10" i="9"/>
  <c r="E10" i="9"/>
  <c r="D10" i="9"/>
  <c r="C10" i="9"/>
  <c r="B10" i="9"/>
  <c r="X9" i="9"/>
  <c r="W9" i="9"/>
  <c r="V9" i="9"/>
  <c r="U9" i="9"/>
  <c r="T9" i="9"/>
  <c r="S9" i="9"/>
  <c r="R9" i="9"/>
  <c r="Q9" i="9"/>
  <c r="P9" i="9"/>
  <c r="O9" i="9"/>
  <c r="N9" i="9"/>
  <c r="M9" i="9"/>
  <c r="L9" i="9"/>
  <c r="K9" i="9"/>
  <c r="J9" i="9"/>
  <c r="I9" i="9"/>
  <c r="H9" i="9"/>
  <c r="G9" i="9"/>
  <c r="F9" i="9"/>
  <c r="E9" i="9"/>
  <c r="D9" i="9"/>
  <c r="C9" i="9"/>
  <c r="B9" i="9"/>
  <c r="Q8" i="9"/>
  <c r="P8" i="9"/>
  <c r="O8" i="9"/>
  <c r="N8" i="9"/>
  <c r="M8" i="9"/>
  <c r="L8" i="9"/>
  <c r="K8" i="9"/>
  <c r="J8" i="9"/>
  <c r="I8" i="9"/>
  <c r="H8" i="9"/>
  <c r="G8" i="9"/>
  <c r="F8" i="9"/>
  <c r="E8" i="9"/>
  <c r="D8" i="9"/>
  <c r="C8" i="9"/>
  <c r="B8" i="9"/>
  <c r="X7" i="9"/>
  <c r="W7" i="9"/>
  <c r="V7" i="9"/>
  <c r="U7" i="9"/>
  <c r="T7" i="9"/>
  <c r="S7" i="9"/>
  <c r="R7" i="9"/>
  <c r="Q7" i="9"/>
  <c r="P7" i="9"/>
  <c r="O7" i="9"/>
  <c r="N7" i="9"/>
  <c r="M7" i="9"/>
  <c r="L7" i="9"/>
  <c r="K7" i="9"/>
  <c r="J7" i="9"/>
  <c r="I7" i="9"/>
  <c r="H7" i="9"/>
  <c r="G7" i="9"/>
  <c r="F7" i="9"/>
  <c r="E7" i="9"/>
  <c r="D7" i="9"/>
  <c r="C7" i="9"/>
  <c r="B7" i="9"/>
  <c r="X6" i="9"/>
  <c r="W6" i="9"/>
  <c r="V6" i="9"/>
  <c r="U6" i="9"/>
  <c r="T6" i="9"/>
  <c r="S6" i="9"/>
  <c r="R6" i="9"/>
  <c r="Q6" i="9"/>
  <c r="P6" i="9"/>
  <c r="O6" i="9"/>
  <c r="N6" i="9"/>
  <c r="M6" i="9"/>
  <c r="L6" i="9"/>
  <c r="K6" i="9"/>
  <c r="J6" i="9"/>
  <c r="I6" i="9"/>
  <c r="H6" i="9"/>
  <c r="G6" i="9"/>
  <c r="F6" i="9"/>
  <c r="E6" i="9"/>
  <c r="D6" i="9"/>
  <c r="C6" i="9"/>
  <c r="B6" i="9"/>
  <c r="X5" i="9"/>
  <c r="W5" i="9"/>
  <c r="V5" i="9"/>
  <c r="U5" i="9"/>
  <c r="T5" i="9"/>
  <c r="S5" i="9"/>
  <c r="R5" i="9"/>
  <c r="Q5" i="9"/>
  <c r="P5" i="9"/>
  <c r="O5" i="9"/>
  <c r="N5" i="9"/>
  <c r="M5" i="9"/>
  <c r="L5" i="9"/>
  <c r="K5" i="9"/>
  <c r="J5" i="9"/>
  <c r="I5" i="9"/>
  <c r="H5" i="9"/>
  <c r="G5" i="9"/>
  <c r="F5" i="9"/>
  <c r="E5" i="9"/>
  <c r="D5" i="9"/>
  <c r="C5" i="9"/>
  <c r="B5" i="9"/>
  <c r="Q71" i="18" l="1"/>
  <c r="P71" i="18"/>
  <c r="O71" i="18"/>
  <c r="N71" i="18"/>
  <c r="M70" i="18"/>
  <c r="L44" i="18"/>
  <c r="K70" i="18"/>
  <c r="J70" i="18"/>
  <c r="I71" i="18"/>
  <c r="H71" i="18"/>
  <c r="G71" i="18"/>
  <c r="F71" i="18"/>
  <c r="G5" i="18"/>
  <c r="G35" i="18" s="1"/>
  <c r="F5" i="18"/>
  <c r="F35" i="18" s="1"/>
  <c r="K33" i="8"/>
  <c r="J33" i="8"/>
  <c r="H8" i="8"/>
  <c r="M33" i="8"/>
  <c r="F32" i="8"/>
  <c r="L33" i="8"/>
  <c r="E33" i="8"/>
  <c r="I32" i="8"/>
  <c r="C33" i="8"/>
  <c r="B33" i="8"/>
  <c r="G32" i="8"/>
  <c r="J43" i="18" l="1"/>
  <c r="P49" i="18"/>
  <c r="O43" i="18"/>
  <c r="O51" i="18"/>
  <c r="H45" i="18"/>
  <c r="H53" i="18"/>
  <c r="G47" i="18"/>
  <c r="P55" i="18"/>
  <c r="H47" i="18"/>
  <c r="G57" i="18"/>
  <c r="G41" i="18"/>
  <c r="P47" i="18"/>
  <c r="O57" i="18"/>
  <c r="O41" i="18"/>
  <c r="G49" i="18"/>
  <c r="P57" i="18"/>
  <c r="P41" i="18"/>
  <c r="O49" i="18"/>
  <c r="O59" i="18"/>
  <c r="G34" i="18"/>
  <c r="J51" i="18"/>
  <c r="G55" i="18"/>
  <c r="H61" i="18"/>
  <c r="J45" i="18"/>
  <c r="H55" i="18"/>
  <c r="J61" i="18"/>
  <c r="G8" i="18"/>
  <c r="G43" i="18"/>
  <c r="O45" i="18"/>
  <c r="H49" i="18"/>
  <c r="P51" i="18"/>
  <c r="J55" i="18"/>
  <c r="G59" i="18"/>
  <c r="O61" i="18"/>
  <c r="G12" i="18"/>
  <c r="H43" i="18"/>
  <c r="P45" i="18"/>
  <c r="J49" i="18"/>
  <c r="G53" i="18"/>
  <c r="O55" i="18"/>
  <c r="H59" i="18"/>
  <c r="P61" i="18"/>
  <c r="G16" i="18"/>
  <c r="J59" i="18"/>
  <c r="J63" i="18"/>
  <c r="J66" i="18"/>
  <c r="G24" i="18"/>
  <c r="H41" i="18"/>
  <c r="P43" i="18"/>
  <c r="J47" i="18"/>
  <c r="G51" i="18"/>
  <c r="O53" i="18"/>
  <c r="H57" i="18"/>
  <c r="P59" i="18"/>
  <c r="J69" i="18"/>
  <c r="G20" i="18"/>
  <c r="J53" i="18"/>
  <c r="G28" i="18"/>
  <c r="J41" i="18"/>
  <c r="G45" i="18"/>
  <c r="O47" i="18"/>
  <c r="H51" i="18"/>
  <c r="P53" i="18"/>
  <c r="J57" i="18"/>
  <c r="G61" i="18"/>
  <c r="J71" i="18"/>
  <c r="D33" i="8"/>
  <c r="F10" i="18"/>
  <c r="F22" i="18"/>
  <c r="F42" i="18"/>
  <c r="F46" i="18"/>
  <c r="N46" i="18"/>
  <c r="F48" i="18"/>
  <c r="F50" i="18"/>
  <c r="N54" i="18"/>
  <c r="F56" i="18"/>
  <c r="N62" i="18"/>
  <c r="G6" i="18"/>
  <c r="G10" i="18"/>
  <c r="G14" i="18"/>
  <c r="G18" i="18"/>
  <c r="G22" i="18"/>
  <c r="G26" i="18"/>
  <c r="G32" i="18"/>
  <c r="K41" i="18"/>
  <c r="G42" i="18"/>
  <c r="O42" i="18"/>
  <c r="K43" i="18"/>
  <c r="G44" i="18"/>
  <c r="O44" i="18"/>
  <c r="K45" i="18"/>
  <c r="G46" i="18"/>
  <c r="O46" i="18"/>
  <c r="K47" i="18"/>
  <c r="G48" i="18"/>
  <c r="O48" i="18"/>
  <c r="K49" i="18"/>
  <c r="G50" i="18"/>
  <c r="O50" i="18"/>
  <c r="K51" i="18"/>
  <c r="G52" i="18"/>
  <c r="O52" i="18"/>
  <c r="K53" i="18"/>
  <c r="G54" i="18"/>
  <c r="O54" i="18"/>
  <c r="K55" i="18"/>
  <c r="G56" i="18"/>
  <c r="O56" i="18"/>
  <c r="K57" i="18"/>
  <c r="G58" i="18"/>
  <c r="O58" i="18"/>
  <c r="K59" i="18"/>
  <c r="G60" i="18"/>
  <c r="O60" i="18"/>
  <c r="K61" i="18"/>
  <c r="G62" i="18"/>
  <c r="O62" i="18"/>
  <c r="K63" i="18"/>
  <c r="G64" i="18"/>
  <c r="O64" i="18"/>
  <c r="K66" i="18"/>
  <c r="G68" i="18"/>
  <c r="O68" i="18"/>
  <c r="K69" i="18"/>
  <c r="G70" i="18"/>
  <c r="O70" i="18"/>
  <c r="K71" i="18"/>
  <c r="F18" i="18"/>
  <c r="F32" i="18"/>
  <c r="N44" i="18"/>
  <c r="N52" i="18"/>
  <c r="F54" i="18"/>
  <c r="F64" i="18"/>
  <c r="N64" i="18"/>
  <c r="F68" i="18"/>
  <c r="N68" i="18"/>
  <c r="N70" i="18"/>
  <c r="F7" i="18"/>
  <c r="F11" i="18"/>
  <c r="F15" i="18"/>
  <c r="F19" i="18"/>
  <c r="F23" i="18"/>
  <c r="F27" i="18"/>
  <c r="F33" i="18"/>
  <c r="L41" i="18"/>
  <c r="H42" i="18"/>
  <c r="P42" i="18"/>
  <c r="L43" i="18"/>
  <c r="H44" i="18"/>
  <c r="P44" i="18"/>
  <c r="L45" i="18"/>
  <c r="H46" i="18"/>
  <c r="P46" i="18"/>
  <c r="L47" i="18"/>
  <c r="H48" i="18"/>
  <c r="P48" i="18"/>
  <c r="L49" i="18"/>
  <c r="H50" i="18"/>
  <c r="P50" i="18"/>
  <c r="L51" i="18"/>
  <c r="H52" i="18"/>
  <c r="P52" i="18"/>
  <c r="L53" i="18"/>
  <c r="H54" i="18"/>
  <c r="P54" i="18"/>
  <c r="L55" i="18"/>
  <c r="H56" i="18"/>
  <c r="P56" i="18"/>
  <c r="L57" i="18"/>
  <c r="H58" i="18"/>
  <c r="P58" i="18"/>
  <c r="L59" i="18"/>
  <c r="H60" i="18"/>
  <c r="P60" i="18"/>
  <c r="L61" i="18"/>
  <c r="H62" i="18"/>
  <c r="P62" i="18"/>
  <c r="L63" i="18"/>
  <c r="H64" i="18"/>
  <c r="P64" i="18"/>
  <c r="L66" i="18"/>
  <c r="H68" i="18"/>
  <c r="P68" i="18"/>
  <c r="L69" i="18"/>
  <c r="H70" i="18"/>
  <c r="P70" i="18"/>
  <c r="L71" i="18"/>
  <c r="F6" i="18"/>
  <c r="N42" i="18"/>
  <c r="F44" i="18"/>
  <c r="N56" i="18"/>
  <c r="F70" i="18"/>
  <c r="G7" i="18"/>
  <c r="G11" i="18"/>
  <c r="G15" i="18"/>
  <c r="G19" i="18"/>
  <c r="G23" i="18"/>
  <c r="G27" i="18"/>
  <c r="G33" i="18"/>
  <c r="M41" i="18"/>
  <c r="I42" i="18"/>
  <c r="Q42" i="18"/>
  <c r="M43" i="18"/>
  <c r="I44" i="18"/>
  <c r="Q44" i="18"/>
  <c r="M45" i="18"/>
  <c r="I46" i="18"/>
  <c r="Q46" i="18"/>
  <c r="M47" i="18"/>
  <c r="I48" i="18"/>
  <c r="Q48" i="18"/>
  <c r="M49" i="18"/>
  <c r="I50" i="18"/>
  <c r="Q50" i="18"/>
  <c r="M51" i="18"/>
  <c r="I52" i="18"/>
  <c r="Q52" i="18"/>
  <c r="M53" i="18"/>
  <c r="I54" i="18"/>
  <c r="Q54" i="18"/>
  <c r="M55" i="18"/>
  <c r="I56" i="18"/>
  <c r="Q56" i="18"/>
  <c r="M57" i="18"/>
  <c r="I58" i="18"/>
  <c r="Q58" i="18"/>
  <c r="M59" i="18"/>
  <c r="I60" i="18"/>
  <c r="Q60" i="18"/>
  <c r="M61" i="18"/>
  <c r="I62" i="18"/>
  <c r="Q62" i="18"/>
  <c r="M63" i="18"/>
  <c r="I64" i="18"/>
  <c r="Q64" i="18"/>
  <c r="M66" i="18"/>
  <c r="I68" i="18"/>
  <c r="Q68" i="18"/>
  <c r="M69" i="18"/>
  <c r="I70" i="18"/>
  <c r="Q70" i="18"/>
  <c r="M71" i="18"/>
  <c r="F14" i="18"/>
  <c r="F26" i="18"/>
  <c r="N48" i="18"/>
  <c r="N50" i="18"/>
  <c r="F52" i="18"/>
  <c r="F58" i="18"/>
  <c r="N58" i="18"/>
  <c r="F60" i="18"/>
  <c r="N60" i="18"/>
  <c r="F62" i="18"/>
  <c r="F8" i="18"/>
  <c r="F12" i="18"/>
  <c r="F16" i="18"/>
  <c r="F20" i="18"/>
  <c r="F24" i="18"/>
  <c r="F28" i="18"/>
  <c r="F34" i="18"/>
  <c r="F41" i="18"/>
  <c r="N41" i="18"/>
  <c r="J42" i="18"/>
  <c r="F43" i="18"/>
  <c r="N43" i="18"/>
  <c r="J44" i="18"/>
  <c r="F45" i="18"/>
  <c r="N45" i="18"/>
  <c r="J46" i="18"/>
  <c r="F47" i="18"/>
  <c r="N47" i="18"/>
  <c r="J48" i="18"/>
  <c r="F49" i="18"/>
  <c r="N49" i="18"/>
  <c r="J50" i="18"/>
  <c r="F51" i="18"/>
  <c r="N51" i="18"/>
  <c r="J52" i="18"/>
  <c r="F53" i="18"/>
  <c r="N53" i="18"/>
  <c r="J54" i="18"/>
  <c r="F55" i="18"/>
  <c r="N55" i="18"/>
  <c r="J56" i="18"/>
  <c r="F57" i="18"/>
  <c r="N57" i="18"/>
  <c r="J58" i="18"/>
  <c r="F59" i="18"/>
  <c r="N59" i="18"/>
  <c r="J60" i="18"/>
  <c r="F61" i="18"/>
  <c r="N61" i="18"/>
  <c r="J62" i="18"/>
  <c r="F63" i="18"/>
  <c r="N63" i="18"/>
  <c r="J64" i="18"/>
  <c r="F66" i="18"/>
  <c r="N66" i="18"/>
  <c r="J68" i="18"/>
  <c r="F69" i="18"/>
  <c r="N69" i="18"/>
  <c r="K42" i="18"/>
  <c r="K44" i="18"/>
  <c r="K46" i="18"/>
  <c r="K48" i="18"/>
  <c r="K50" i="18"/>
  <c r="K52" i="18"/>
  <c r="K54" i="18"/>
  <c r="K56" i="18"/>
  <c r="K58" i="18"/>
  <c r="K60" i="18"/>
  <c r="K62" i="18"/>
  <c r="G63" i="18"/>
  <c r="O63" i="18"/>
  <c r="K64" i="18"/>
  <c r="G66" i="18"/>
  <c r="O66" i="18"/>
  <c r="K68" i="18"/>
  <c r="G69" i="18"/>
  <c r="O69" i="18"/>
  <c r="F17" i="18"/>
  <c r="L46" i="18"/>
  <c r="L48" i="18"/>
  <c r="L50" i="18"/>
  <c r="L52" i="18"/>
  <c r="L54" i="18"/>
  <c r="L56" i="18"/>
  <c r="L58" i="18"/>
  <c r="L60" i="18"/>
  <c r="L62" i="18"/>
  <c r="H63" i="18"/>
  <c r="P63" i="18"/>
  <c r="L64" i="18"/>
  <c r="H66" i="18"/>
  <c r="P66" i="18"/>
  <c r="L68" i="18"/>
  <c r="H69" i="18"/>
  <c r="P69" i="18"/>
  <c r="L70" i="18"/>
  <c r="F9" i="18"/>
  <c r="F13" i="18"/>
  <c r="F21" i="18"/>
  <c r="F25" i="18"/>
  <c r="F30" i="18"/>
  <c r="L42" i="18"/>
  <c r="G9" i="18"/>
  <c r="G13" i="18"/>
  <c r="G17" i="18"/>
  <c r="G21" i="18"/>
  <c r="G25" i="18"/>
  <c r="G30" i="18"/>
  <c r="I41" i="18"/>
  <c r="Q41" i="18"/>
  <c r="M42" i="18"/>
  <c r="I43" i="18"/>
  <c r="Q43" i="18"/>
  <c r="M44" i="18"/>
  <c r="I45" i="18"/>
  <c r="Q45" i="18"/>
  <c r="M46" i="18"/>
  <c r="I47" i="18"/>
  <c r="Q47" i="18"/>
  <c r="M48" i="18"/>
  <c r="I49" i="18"/>
  <c r="Q49" i="18"/>
  <c r="M50" i="18"/>
  <c r="I51" i="18"/>
  <c r="Q51" i="18"/>
  <c r="M52" i="18"/>
  <c r="I53" i="18"/>
  <c r="Q53" i="18"/>
  <c r="M54" i="18"/>
  <c r="I55" i="18"/>
  <c r="Q55" i="18"/>
  <c r="M56" i="18"/>
  <c r="I57" i="18"/>
  <c r="Q57" i="18"/>
  <c r="M58" i="18"/>
  <c r="I59" i="18"/>
  <c r="Q59" i="18"/>
  <c r="M60" i="18"/>
  <c r="I61" i="18"/>
  <c r="Q61" i="18"/>
  <c r="M62" i="18"/>
  <c r="I63" i="18"/>
  <c r="Q63" i="18"/>
  <c r="M64" i="18"/>
  <c r="I66" i="18"/>
  <c r="Q66" i="18"/>
  <c r="M68" i="18"/>
  <c r="I69" i="18"/>
  <c r="Q69" i="18"/>
  <c r="E22" i="8"/>
  <c r="C24" i="8"/>
  <c r="B15" i="8"/>
  <c r="H27" i="8"/>
  <c r="L22" i="8"/>
  <c r="L15" i="8"/>
  <c r="C23" i="8"/>
  <c r="L31" i="8"/>
  <c r="C31" i="8"/>
  <c r="B13" i="8"/>
  <c r="M10" i="8"/>
  <c r="J30" i="8"/>
  <c r="I19" i="8"/>
  <c r="F10" i="8"/>
  <c r="I23" i="8"/>
  <c r="L8" i="8"/>
  <c r="L11" i="8"/>
  <c r="B11" i="8"/>
  <c r="H19" i="8"/>
  <c r="L16" i="8"/>
  <c r="I13" i="8"/>
  <c r="J15" i="8"/>
  <c r="C21" i="8"/>
  <c r="K26" i="8"/>
  <c r="M12" i="8"/>
  <c r="G21" i="8"/>
  <c r="H11" i="8"/>
  <c r="B30" i="8"/>
  <c r="K20" i="8"/>
  <c r="G27" i="8"/>
  <c r="B26" i="8"/>
  <c r="B32" i="8"/>
  <c r="C8" i="8"/>
  <c r="B9" i="8"/>
  <c r="K13" i="8"/>
  <c r="C14" i="8"/>
  <c r="E11" i="8"/>
  <c r="L21" i="8"/>
  <c r="L20" i="8"/>
  <c r="F9" i="8"/>
  <c r="M25" i="8"/>
  <c r="M7" i="8"/>
  <c r="L9" i="8"/>
  <c r="C22" i="8"/>
  <c r="J21" i="8"/>
  <c r="I24" i="8"/>
  <c r="E20" i="8"/>
  <c r="M23" i="8"/>
  <c r="K19" i="8"/>
  <c r="G19" i="8"/>
  <c r="M21" i="8"/>
  <c r="F26" i="8"/>
  <c r="I17" i="8"/>
  <c r="C18" i="8"/>
  <c r="K14" i="8"/>
  <c r="F29" i="8"/>
  <c r="J25" i="8"/>
  <c r="K10" i="8"/>
  <c r="J27" i="8"/>
  <c r="I18" i="8"/>
  <c r="C15" i="8"/>
  <c r="B25" i="8"/>
  <c r="G25" i="8"/>
  <c r="E29" i="8"/>
  <c r="J16" i="8"/>
  <c r="K25" i="8"/>
  <c r="E23" i="8"/>
  <c r="J14" i="8"/>
  <c r="H32" i="8"/>
  <c r="G24" i="8"/>
  <c r="L12" i="8"/>
  <c r="E15" i="8"/>
  <c r="G18" i="8"/>
  <c r="I29" i="8"/>
  <c r="C29" i="8"/>
  <c r="G31" i="8"/>
  <c r="F18" i="8"/>
  <c r="K28" i="8"/>
  <c r="E16" i="8"/>
  <c r="F7" i="8"/>
  <c r="E13" i="8"/>
  <c r="C26" i="8"/>
  <c r="C19" i="8"/>
  <c r="K23" i="8"/>
  <c r="H13" i="8"/>
  <c r="H7" i="8"/>
  <c r="G14" i="8"/>
  <c r="L26" i="8"/>
  <c r="B17" i="8"/>
  <c r="E24" i="8"/>
  <c r="J24" i="8"/>
  <c r="H20" i="8"/>
  <c r="K18" i="8"/>
  <c r="M27" i="8"/>
  <c r="G29" i="8"/>
  <c r="J11" i="8"/>
  <c r="M20" i="8"/>
  <c r="L27" i="8"/>
  <c r="F27" i="8"/>
  <c r="I20" i="8"/>
  <c r="J18" i="8"/>
  <c r="K15" i="8"/>
  <c r="K8" i="8"/>
  <c r="C13" i="8"/>
  <c r="C12" i="8"/>
  <c r="J8" i="8"/>
  <c r="K11" i="8"/>
  <c r="B12" i="8"/>
  <c r="K9" i="8"/>
  <c r="E31" i="8"/>
  <c r="H16" i="8"/>
  <c r="L7" i="8"/>
  <c r="M30" i="8"/>
  <c r="K29" i="8"/>
  <c r="K24" i="8"/>
  <c r="C32" i="8"/>
  <c r="H15" i="8"/>
  <c r="I16" i="8"/>
  <c r="M26" i="8"/>
  <c r="F19" i="8"/>
  <c r="J7" i="8"/>
  <c r="B28" i="8"/>
  <c r="J28" i="8"/>
  <c r="B19" i="8"/>
  <c r="F15" i="8"/>
  <c r="G20" i="8"/>
  <c r="M28" i="8"/>
  <c r="B18" i="8"/>
  <c r="E27" i="8"/>
  <c r="I27" i="8"/>
  <c r="G13" i="8"/>
  <c r="C9" i="8"/>
  <c r="C11" i="8"/>
  <c r="B10" i="8"/>
  <c r="E28" i="8"/>
  <c r="I7" i="8"/>
  <c r="F23" i="8"/>
  <c r="M22" i="8"/>
  <c r="L28" i="8"/>
  <c r="F33" i="8"/>
  <c r="F21" i="8"/>
  <c r="I8" i="8"/>
  <c r="E14" i="8"/>
  <c r="H17" i="8"/>
  <c r="F14" i="8"/>
  <c r="C30" i="8"/>
  <c r="K21" i="8"/>
  <c r="K17" i="8"/>
  <c r="J10" i="8"/>
  <c r="L24" i="8"/>
  <c r="M17" i="8"/>
  <c r="F20" i="8"/>
  <c r="H28" i="8"/>
  <c r="H24" i="8"/>
  <c r="B23" i="8"/>
  <c r="M18" i="8"/>
  <c r="M29" i="8"/>
  <c r="F25" i="8"/>
  <c r="C27" i="8"/>
  <c r="H12" i="8"/>
  <c r="C16" i="8"/>
  <c r="J32" i="8"/>
  <c r="E12" i="8"/>
  <c r="G7" i="8"/>
  <c r="E32" i="8"/>
  <c r="K12" i="8"/>
  <c r="C20" i="8"/>
  <c r="L10" i="8"/>
  <c r="K32" i="8"/>
  <c r="L13" i="8"/>
  <c r="B20" i="8"/>
  <c r="H33" i="8"/>
  <c r="M13" i="8"/>
  <c r="B22" i="8"/>
  <c r="E19" i="8"/>
  <c r="I12" i="8"/>
  <c r="M9" i="8"/>
  <c r="I9" i="8"/>
  <c r="F13" i="8"/>
  <c r="C17" i="8"/>
  <c r="K7" i="8"/>
  <c r="E18" i="8"/>
  <c r="G11" i="8"/>
  <c r="L32" i="8"/>
  <c r="B7" i="8"/>
  <c r="J19" i="8"/>
  <c r="F11" i="8"/>
  <c r="L29" i="8"/>
  <c r="L25" i="8"/>
  <c r="I28" i="8"/>
  <c r="B14" i="8"/>
  <c r="J9" i="8"/>
  <c r="I33" i="8"/>
  <c r="M14" i="8"/>
  <c r="G15" i="8"/>
  <c r="E7" i="8"/>
  <c r="F17" i="8"/>
  <c r="I21" i="8"/>
  <c r="B31" i="8"/>
  <c r="G12" i="8"/>
  <c r="G23" i="8"/>
  <c r="L23" i="8"/>
  <c r="I25" i="8"/>
  <c r="J12" i="8"/>
  <c r="F22" i="8"/>
  <c r="K16" i="8"/>
  <c r="I11" i="8"/>
  <c r="E30" i="8"/>
  <c r="K30" i="8"/>
  <c r="F31" i="8"/>
  <c r="G28" i="8"/>
  <c r="I30" i="8"/>
  <c r="E8" i="8"/>
  <c r="E9" i="8"/>
  <c r="H14" i="8"/>
  <c r="J31" i="8"/>
  <c r="H23" i="8"/>
  <c r="G8" i="8"/>
  <c r="J23" i="8"/>
  <c r="L19" i="8"/>
  <c r="H10" i="8"/>
  <c r="G16" i="8"/>
  <c r="F30" i="8"/>
  <c r="G9" i="8"/>
  <c r="C28" i="8"/>
  <c r="H31" i="8"/>
  <c r="H21" i="8"/>
  <c r="C7" i="8"/>
  <c r="M16" i="8"/>
  <c r="M32" i="8"/>
  <c r="J22" i="8"/>
  <c r="B24" i="8"/>
  <c r="F8" i="8"/>
  <c r="J13" i="8"/>
  <c r="F24" i="8"/>
  <c r="J29" i="8"/>
  <c r="K27" i="8"/>
  <c r="H26" i="8"/>
  <c r="M11" i="8"/>
  <c r="E17" i="8"/>
  <c r="I22" i="8"/>
  <c r="L18" i="8"/>
  <c r="M8" i="8"/>
  <c r="G22" i="8"/>
  <c r="B21" i="8"/>
  <c r="M19" i="8"/>
  <c r="G17" i="8"/>
  <c r="L30" i="8"/>
  <c r="I31" i="8"/>
  <c r="G26" i="8"/>
  <c r="I10" i="8"/>
  <c r="M24" i="8"/>
  <c r="H9" i="8"/>
  <c r="I15" i="8"/>
  <c r="K31" i="8"/>
  <c r="H29" i="8"/>
  <c r="H18" i="8"/>
  <c r="I14" i="8"/>
  <c r="C10" i="8"/>
  <c r="B27" i="8"/>
  <c r="J20" i="8"/>
  <c r="F12" i="8"/>
  <c r="H22" i="8"/>
  <c r="M15" i="8"/>
  <c r="J26" i="8"/>
  <c r="B8" i="8"/>
  <c r="G30" i="8"/>
  <c r="C25" i="8"/>
  <c r="E25" i="8"/>
  <c r="G33" i="8"/>
  <c r="H25" i="8"/>
  <c r="E26" i="8"/>
  <c r="G10" i="8"/>
  <c r="E21" i="8"/>
  <c r="F16" i="8"/>
  <c r="J17" i="8"/>
  <c r="B29" i="8"/>
  <c r="L17" i="8"/>
  <c r="K22" i="8"/>
  <c r="L14" i="8"/>
  <c r="E10" i="8"/>
  <c r="F28" i="8"/>
  <c r="H30" i="8"/>
  <c r="M31" i="8"/>
  <c r="B16" i="8"/>
  <c r="I26" i="8"/>
  <c r="N7" i="8" l="1"/>
  <c r="D9" i="8"/>
  <c r="D7" i="8"/>
  <c r="N9" i="8"/>
  <c r="N33" i="8"/>
  <c r="N32" i="8"/>
  <c r="N31" i="8"/>
  <c r="N30" i="8"/>
  <c r="N29" i="8"/>
  <c r="N17" i="8"/>
  <c r="N22" i="8"/>
  <c r="N27" i="8"/>
  <c r="N11" i="8"/>
  <c r="N16" i="8"/>
  <c r="N21" i="8"/>
  <c r="N26" i="8"/>
  <c r="N20" i="8"/>
  <c r="N25" i="8"/>
  <c r="N14" i="8"/>
  <c r="N19" i="8"/>
  <c r="N24" i="8"/>
  <c r="N13" i="8"/>
  <c r="N18" i="8"/>
  <c r="N28" i="8"/>
  <c r="N12" i="8"/>
  <c r="N8" i="8"/>
  <c r="D32" i="8"/>
  <c r="D31" i="8"/>
  <c r="D30" i="8"/>
  <c r="D29" i="8"/>
  <c r="D24" i="8"/>
  <c r="D16" i="8"/>
  <c r="D12" i="8"/>
  <c r="D27" i="8"/>
  <c r="D25" i="8"/>
  <c r="D21" i="8"/>
  <c r="D19" i="8"/>
  <c r="D17" i="8"/>
  <c r="D26" i="8"/>
  <c r="D13" i="8"/>
  <c r="D28" i="8"/>
  <c r="D11" i="8"/>
  <c r="D22" i="8"/>
  <c r="D18" i="8"/>
  <c r="D20" i="8"/>
  <c r="D14" i="8"/>
  <c r="D8" i="8"/>
</calcChain>
</file>

<file path=xl/sharedStrings.xml><?xml version="1.0" encoding="utf-8"?>
<sst xmlns="http://schemas.openxmlformats.org/spreadsheetml/2006/main" count="432" uniqueCount="253">
  <si>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</si>
  <si>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</si>
  <si>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</si>
  <si>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</si>
  <si>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</si>
  <si>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</si>
  <si>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</si>
  <si>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</si>
  <si>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</si>
  <si>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</si>
  <si>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</si>
  <si>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</si>
  <si>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</si>
  <si>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</si>
  <si>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</si>
  <si>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</si>
  <si>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</si>
  <si>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</si>
  <si>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</si>
  <si>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</si>
  <si>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</si>
  <si>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Note 2</t>
  </si>
  <si>
    <t>Note 1</t>
  </si>
  <si>
    <t xml:space="preserve">Note </t>
  </si>
  <si>
    <t xml:space="preserve">This worksheet contains one table 
</t>
  </si>
  <si>
    <t>Notes</t>
  </si>
  <si>
    <t xml:space="preserve">Commentary </t>
  </si>
  <si>
    <t>Worksheet description</t>
  </si>
  <si>
    <t>Link</t>
  </si>
  <si>
    <t>Cover sheet</t>
  </si>
  <si>
    <t>Note 5</t>
  </si>
  <si>
    <t>Note 6</t>
  </si>
  <si>
    <t>Note 7</t>
  </si>
  <si>
    <t>Note 8</t>
  </si>
  <si>
    <t>Year</t>
  </si>
  <si>
    <t>Some cells refer to notes which can be found on the notes worksheet</t>
  </si>
  <si>
    <t>Freeze panes are active on this sheet, to turn off freeze panes select 'view' then 'freeze panes' then 'unfreeze panes' or use [Alt W, F] </t>
  </si>
  <si>
    <t>Quarter</t>
  </si>
  <si>
    <t>Data sources and methodology for Solid fuels and derived gases (opens in a new window)</t>
  </si>
  <si>
    <t>Chris Michaels</t>
  </si>
  <si>
    <t>Contents table</t>
  </si>
  <si>
    <t>Notes to understand the data</t>
  </si>
  <si>
    <t>Commentary on the latest trends in the data</t>
  </si>
  <si>
    <t>Main table in thousand tonnes</t>
  </si>
  <si>
    <t>Main table (thousand tonnes)</t>
  </si>
  <si>
    <t>Annual (thousand tonnes)</t>
  </si>
  <si>
    <t>Quarter (thousand tonnes)</t>
  </si>
  <si>
    <t xml:space="preserve">This table contains supplementary information supporting coal consumption and coal stocks data which are referred to in the data presented in this workbook </t>
  </si>
  <si>
    <t xml:space="preserve">Note 3 </t>
  </si>
  <si>
    <t>Note 9</t>
  </si>
  <si>
    <t>Annual!</t>
  </si>
  <si>
    <t>2002</t>
  </si>
  <si>
    <t>Figures in this table are rounded to two decimal places. Therefore, totals may not equal the exact sum of their constituents.</t>
  </si>
  <si>
    <t>2.1 Supply and consumption of coal (thousand tonnes)</t>
  </si>
  <si>
    <t>Quarter!</t>
  </si>
  <si>
    <t>Supply and consumption of coal</t>
  </si>
  <si>
    <t>Percentage change between the most recent quarter and the same quarter a year earlier.</t>
  </si>
  <si>
    <t>The term 'surface mining' has now replaced opencast production.  Opencast production is a surface mining technique.</t>
  </si>
  <si>
    <t>Not produced since 2013 as the only mine producing slurry has ceased trading</t>
  </si>
  <si>
    <t>For a detailed breakdown of UK Imports by country and grade of coal refer to Table 2.4 Coal imports (internet table only).</t>
  </si>
  <si>
    <t>Trade is counted as an export under three conditions, when it is recorded as an import and is subsequently exported; it enters the UK port with the intention of being imported but due to a change of ownership at the port it is exported without having cleared the port; and when items leave the warehouse and are exported.  Trade is not classified as exports when it is resting at a UK port and the UK is not the intended final destination.</t>
  </si>
  <si>
    <t>Stock change + = stock draw, - = stock build.</t>
  </si>
  <si>
    <t>This includes stocks held at ports.</t>
  </si>
  <si>
    <t>For some quarters, closing stocks may not be consistent with stock changes, due to additional stock adjustments</t>
  </si>
  <si>
    <t>In the latest quarter</t>
  </si>
  <si>
    <t>1998 1st quarter</t>
  </si>
  <si>
    <t>1998 2nd quarter</t>
  </si>
  <si>
    <t>1998 3rd quarter</t>
  </si>
  <si>
    <t>1998 4th quarter</t>
  </si>
  <si>
    <t>1999 1st quarter</t>
  </si>
  <si>
    <t>1999 2nd quarter</t>
  </si>
  <si>
    <t>1999 3rd quarter</t>
  </si>
  <si>
    <t>1999 4th quarter</t>
  </si>
  <si>
    <t>2000 1st quarter</t>
  </si>
  <si>
    <t>2000 2nd quarter</t>
  </si>
  <si>
    <t>2000 3rd quarter</t>
  </si>
  <si>
    <t>2000 4th quarter</t>
  </si>
  <si>
    <t>2001 1st quarter</t>
  </si>
  <si>
    <t>2001 2nd quarter</t>
  </si>
  <si>
    <t>2001 3rd quarter</t>
  </si>
  <si>
    <t>2001 4th quarter</t>
  </si>
  <si>
    <t>2002 1st quarter</t>
  </si>
  <si>
    <t>2002 2nd quarter</t>
  </si>
  <si>
    <t>2002 3rd quarter</t>
  </si>
  <si>
    <t>2002 4th quarter</t>
  </si>
  <si>
    <t>2003 1st quarter</t>
  </si>
  <si>
    <t>2003 2nd quarter</t>
  </si>
  <si>
    <t>2003 3rd quarter</t>
  </si>
  <si>
    <t>2003 4th quarter</t>
  </si>
  <si>
    <t>2004 1st quarter</t>
  </si>
  <si>
    <t>2004 2nd quarter</t>
  </si>
  <si>
    <t>2004 3rd quarter</t>
  </si>
  <si>
    <t>2004 4th quarter</t>
  </si>
  <si>
    <t>2005 1st quarter</t>
  </si>
  <si>
    <t>2005 2nd quarter</t>
  </si>
  <si>
    <t>2005 3rd quarter</t>
  </si>
  <si>
    <t>2005 4th quarter</t>
  </si>
  <si>
    <t>2006 1st quarter</t>
  </si>
  <si>
    <t>2006 2nd quarter</t>
  </si>
  <si>
    <t>2006 3rd quarter</t>
  </si>
  <si>
    <t>2006 4th quarter</t>
  </si>
  <si>
    <t>2007 1st quarter</t>
  </si>
  <si>
    <t>2007 2nd quarter</t>
  </si>
  <si>
    <t>2007 3rd quarter</t>
  </si>
  <si>
    <t>2007 4th quarter</t>
  </si>
  <si>
    <t>2008 1st quarter</t>
  </si>
  <si>
    <t>2008 2nd quarter</t>
  </si>
  <si>
    <t>2008 3rd quarter</t>
  </si>
  <si>
    <t>2008 4th quarter</t>
  </si>
  <si>
    <t>2009 1st quarter</t>
  </si>
  <si>
    <t>2009 2nd quarter</t>
  </si>
  <si>
    <t>2009 3rd quarter</t>
  </si>
  <si>
    <t>2009 4th quarter</t>
  </si>
  <si>
    <t>2010 1st quarter</t>
  </si>
  <si>
    <t>2010 2nd quarter</t>
  </si>
  <si>
    <t>2010 3rd quarter</t>
  </si>
  <si>
    <t>2010 4th quarter</t>
  </si>
  <si>
    <t>2011 1st quarter</t>
  </si>
  <si>
    <t>2011 2nd quarter</t>
  </si>
  <si>
    <t>2011 3rd quarter</t>
  </si>
  <si>
    <t>2011 4th quarter</t>
  </si>
  <si>
    <t>2012 1st quarter</t>
  </si>
  <si>
    <t>2012 2nd quarter</t>
  </si>
  <si>
    <t>2012 3rd quarter</t>
  </si>
  <si>
    <t>2012 4th quarter</t>
  </si>
  <si>
    <t>2013 1st quarter</t>
  </si>
  <si>
    <t>2013 2nd quarter</t>
  </si>
  <si>
    <t>2013 3rd quarter</t>
  </si>
  <si>
    <t>2013 4th quarter</t>
  </si>
  <si>
    <t>2014 1st quarter</t>
  </si>
  <si>
    <t>2014 2nd quarter</t>
  </si>
  <si>
    <t>2014 3rd quarter</t>
  </si>
  <si>
    <t>2014 4th quarter</t>
  </si>
  <si>
    <t>2015 1st quarter</t>
  </si>
  <si>
    <t>2015 2nd quarter</t>
  </si>
  <si>
    <t>2015 3rd quarter</t>
  </si>
  <si>
    <t>2015 4th quarter</t>
  </si>
  <si>
    <t>2016 1st quarter</t>
  </si>
  <si>
    <t>2016 2nd quarter</t>
  </si>
  <si>
    <t>2016 3rd quarter</t>
  </si>
  <si>
    <t>2016 4th quarter</t>
  </si>
  <si>
    <t>2017 1st quarter</t>
  </si>
  <si>
    <t>2017 2nd quarter</t>
  </si>
  <si>
    <t>2017 3rd quarter</t>
  </si>
  <si>
    <t>2017 4th quarter</t>
  </si>
  <si>
    <t>2018 1st quarter</t>
  </si>
  <si>
    <t>2018 2nd quarter</t>
  </si>
  <si>
    <t>2018 3rd quarter</t>
  </si>
  <si>
    <t>2018 4th quarter</t>
  </si>
  <si>
    <t>2019 1st quarter</t>
  </si>
  <si>
    <t>2019 2nd quarter</t>
  </si>
  <si>
    <t>2019 3rd quarter</t>
  </si>
  <si>
    <t>2019 4th quarter</t>
  </si>
  <si>
    <t>2020 1st quarter</t>
  </si>
  <si>
    <t>2020 2nd quarter</t>
  </si>
  <si>
    <t>2020 3rd quarter</t>
  </si>
  <si>
    <t>2020 4th quarter</t>
  </si>
  <si>
    <t>2021 1st quarter</t>
  </si>
  <si>
    <t>Indigenous Production</t>
  </si>
  <si>
    <t>Deep mined</t>
  </si>
  <si>
    <t>Surface mining</t>
  </si>
  <si>
    <t>[x]</t>
  </si>
  <si>
    <t>Total supply</t>
  </si>
  <si>
    <t>Statistical difference</t>
  </si>
  <si>
    <t>Total demand</t>
  </si>
  <si>
    <t>Transformation</t>
  </si>
  <si>
    <t>Electricity generation</t>
  </si>
  <si>
    <t>Coke manufacture</t>
  </si>
  <si>
    <t>Blast furnaces</t>
  </si>
  <si>
    <t>Patent fuel manufacture</t>
  </si>
  <si>
    <t>Energy industry use</t>
  </si>
  <si>
    <t>Final consumption</t>
  </si>
  <si>
    <t>Iron &amp; steel</t>
  </si>
  <si>
    <t>Domestic</t>
  </si>
  <si>
    <t>Other final users</t>
  </si>
  <si>
    <t xml:space="preserve">       Other sources</t>
  </si>
  <si>
    <t>Statistic</t>
  </si>
  <si>
    <t>Distributed stocks at end of period</t>
  </si>
  <si>
    <t>of which Coke ovens</t>
  </si>
  <si>
    <t>On this sheet [x] means data are not available</t>
  </si>
  <si>
    <t>Components of supply and demand</t>
  </si>
  <si>
    <t>1998</t>
  </si>
  <si>
    <t>1999</t>
  </si>
  <si>
    <t>2000</t>
  </si>
  <si>
    <t>2001</t>
  </si>
  <si>
    <t>2003</t>
  </si>
  <si>
    <t>2004</t>
  </si>
  <si>
    <t>2005</t>
  </si>
  <si>
    <t>2006</t>
  </si>
  <si>
    <t>2007</t>
  </si>
  <si>
    <t>2008</t>
  </si>
  <si>
    <t>2009</t>
  </si>
  <si>
    <t>2010</t>
  </si>
  <si>
    <t>2011</t>
  </si>
  <si>
    <t>2012</t>
  </si>
  <si>
    <t>2013</t>
  </si>
  <si>
    <t>2014</t>
  </si>
  <si>
    <t>2015</t>
  </si>
  <si>
    <t>2016</t>
  </si>
  <si>
    <t>2017</t>
  </si>
  <si>
    <t>2018</t>
  </si>
  <si>
    <t>2019</t>
  </si>
  <si>
    <t>2020</t>
  </si>
  <si>
    <t xml:space="preserve">   Surface mining [note 2]</t>
  </si>
  <si>
    <t xml:space="preserve">   Other sources [note 3]</t>
  </si>
  <si>
    <t>Annual per cent change</t>
  </si>
  <si>
    <t>Per cent change 
[note 1]</t>
  </si>
  <si>
    <t>Indigenous production</t>
  </si>
  <si>
    <t xml:space="preserve">   Deep mined</t>
  </si>
  <si>
    <t>-</t>
  </si>
  <si>
    <t>Imports [note 4]</t>
  </si>
  <si>
    <t>Exports [note 5]</t>
  </si>
  <si>
    <t>Stock change [note 6]</t>
  </si>
  <si>
    <t>Heat generation [note 7]</t>
  </si>
  <si>
    <t>Total stocks [note 9]</t>
  </si>
  <si>
    <t>of which Major power producers (note 8)</t>
  </si>
  <si>
    <t>2021 2nd quarter</t>
  </si>
  <si>
    <t>2021 3rd quarter</t>
  </si>
  <si>
    <t>Annual table data from 1995 to 2021, in thousand tonnes</t>
  </si>
  <si>
    <t>Quarterly data from quarter 1 1995 to quarter 4 2021, in thousand tonnes</t>
  </si>
  <si>
    <t xml:space="preserve">2021 4th quarter </t>
  </si>
  <si>
    <t>0774 159 8039</t>
  </si>
  <si>
    <t>Glossary and acronyms, DUKES Annex B (opens in a new window)</t>
  </si>
  <si>
    <t>2022 1st quarter</t>
  </si>
  <si>
    <t>2021</t>
  </si>
  <si>
    <t>2022 2nd quarter</t>
  </si>
  <si>
    <t>Note 10</t>
  </si>
  <si>
    <t>Other industries [note 10]</t>
  </si>
  <si>
    <t>Undistributed stocks [note 10]</t>
  </si>
  <si>
    <t>This spreadsheet forms part of the National Statistics publication Energy Trends produced by the Department for Energy Security &amp; Net Zero (DESNZ).
The data presented is on supply and consumption of coal. Quarterly data are published one quarter in arrears in thousand tonnes.</t>
  </si>
  <si>
    <t xml:space="preserve">2022 3rd quarter </t>
  </si>
  <si>
    <t>2022 4th quarter</t>
  </si>
  <si>
    <t>newsdesk@energysecurity.gov.uk</t>
  </si>
  <si>
    <t>coalstatistics@energysecurity.gov.uk</t>
  </si>
  <si>
    <t>energy.stats@energysecurity.gov.uk</t>
  </si>
  <si>
    <t>2022</t>
  </si>
  <si>
    <t>2023 1st quarter</t>
  </si>
  <si>
    <t>2023 2nd quarter</t>
  </si>
  <si>
    <t>2023 3rd quarter</t>
  </si>
  <si>
    <t>2023 4th quarter</t>
  </si>
  <si>
    <t>Heat generation is based on an annual figure and is then split over a quarterly period.  The 2024 heat generation figures currently shown are the 2023 figures carried forward - these will be updated in June 2025.</t>
  </si>
  <si>
    <t>2023</t>
  </si>
  <si>
    <t>This spreadsheet contains quarterly data.</t>
  </si>
  <si>
    <t>2024 1st quarter</t>
  </si>
  <si>
    <t>Undistributed stocks data from 2019 onwards and consumption by other industries from Q3 2022 are under review and may be revised in the coming months.</t>
  </si>
  <si>
    <r>
      <t xml:space="preserve">These data were published on </t>
    </r>
    <r>
      <rPr>
        <b/>
        <sz val="12"/>
        <color theme="1"/>
        <rFont val="Calibri"/>
        <family val="2"/>
        <scheme val="minor"/>
      </rPr>
      <t>Thursday 19th December 2024</t>
    </r>
    <r>
      <rPr>
        <sz val="12"/>
        <color theme="1"/>
        <rFont val="Calibri"/>
        <family val="2"/>
        <scheme val="minor"/>
      </rPr>
      <t xml:space="preserve">
The next publication date is </t>
    </r>
    <r>
      <rPr>
        <b/>
        <sz val="12"/>
        <color theme="1"/>
        <rFont val="Calibri"/>
        <family val="2"/>
        <scheme val="minor"/>
      </rPr>
      <t>Thursday 27th March 2025</t>
    </r>
  </si>
  <si>
    <t>The revisions period is for Quarter 1 2024 and Quarter 2 2024
Revisions are due to updates from data suppliers or the receipt of data replacing estimates unless otherwise stated.</t>
  </si>
  <si>
    <t>2024 3rd quarter [provisional]</t>
  </si>
  <si>
    <t>2024 2nd quarter</t>
  </si>
  <si>
    <t>Overall coal supply continues to decline with a large fall in production as the last large surface mine closes</t>
  </si>
  <si>
    <t>Demand for coal-fired generation falls to a record low as coal use is being phased out</t>
  </si>
  <si>
    <t>Coal production for the third quarter of 2024 fell to 30 thousand tonnes, down 79 per cent on the third quarter of 2023. With the last large surface mine Ffos-y-Fran closing at the end of November 2023, there is currently no large-scale surface mining in the UK. Deep mined production rose 51 per cent to 30 thousand tonnes, but remains only a fraction (5.9 per cent) of the fourth quarter total of 2015 when the last large deep mines closed. Imports of coal in the third quarter of 2024 rose to 641 thousand tonnes, 13 per cent higher than the same period in 2023. Exports tripled on the same period last year, to 400 thousand tonnes.</t>
  </si>
  <si>
    <t>Demand for coal in the third quarter of 2024 fell to a new record low of 0.4 million tonnes, 59 per cent down compared to the same period last year. Consumption by electricity generators was 94 thousand tonnes (a new record low), down 72 per cent compared to the same period last year. Coal use is being phased out with electricity generation favouring gas, nuclear and renewables. During that period only one coal-fired power plant was operational in the UK, Ratcliffe-on-Soar, as Kilroot closed at the end of September 2023. Ratcliffe-on-Soar closed at the end of the third quarter on 30 September 2024. Total stocks at the end of the third quarter of 2024 fell to a record low of 0.1 million tonnes, down 92 per cent when compared to the third quarter of 2023 and 53 per cent lower than the second quarter of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</si>
</sst>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809]dd\ mmmm\ yyyy;@"/>
    <numFmt numFmtId="165" formatCode="0;;;@"/>
    <numFmt numFmtId="166" formatCode="#,##0\ "/>
    <numFmt numFmtId="167" formatCode="#,##0\ ;\-#,##0\ ;&quot;-&quot;\ "/>
    <numFmt numFmtId="168" formatCode="#,##0\r;\-#,##0\r;&quot;-&quot;\ "/>
    <numFmt numFmtId="169" formatCode="\+0.0\ ;\-0.0\ ;&quot;-&quot;\ "/>
    <numFmt numFmtId="170" formatCode="0.0%"/>
    <numFmt numFmtId="171" formatCode="\+#,##0\ ;\-#,##0\ ;&quot;-&quot;\ "/>
    <numFmt numFmtId="172" formatCode="\+#,##0.0\ ;\-#,##0.0\ ;&quot;-&quot;\ "/>
    <numFmt numFmtId="173" formatCode="#,##0.0\ ;\-#,##0.0\ ;&quot;-&quot;\ "/>
    <numFmt numFmtId="174" formatCode="#,##0.000\ ;\-#,##0.000\ ;&quot;-&quot;\ "/>
  </numFmts>
  <fonts count="21"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amily val="2"/>
    </font>
    <font>
      <sz val="8"/>
      <name val="Calibri"/>
      <family val="2"/>
      <scheme val="minor"/>
    </font>
    <font>
      <sz val="10"/>
      <name val="MS Sans Serif"/>
    </font>
    <font>
      <u/>
      <sz val="10"/>
      <color indexed="12"/>
      <name val="Arial"/>
      <family val="2"/>
    </font>
    <font>
      <sz val="12"/>
      <name val="Calibri"/>
      <family val="2"/>
      <scheme val="minor"/>
    </font>
    <font>
      <b/>
      <sz val="12"/>
      <name val="Calibri"/>
      <family val="2"/>
      <scheme val="minor"/>
    </font>
    <font>
      <sz val="11"/>
      <color theme="1"/>
      <name val="Calibri"/>
      <family val="2"/>
      <scheme val="minor"/>
    </font>
    <font>
      <b/>
      <sz val="10"/>
      <name val="Arial"/>
      <family val="2"/>
    </font>
    <font>
      <sz val="12"/>
      <color theme="5" tint="-0.499984740745262"/>
      <name val="Calibri"/>
      <family val="2"/>
      <scheme val="minor"/>
    </font>
    <font>
      <u/>
      <sz val="12"/>
      <color rgb="FF0000FF"/>
      <name val="Calibri"/>
      <family val="2"/>
    </font>
    <font>
      <sz val="12"/>
      <color rgb="FF0070C0"/>
      <name val="Calibri"/>
      <family val="2"/>
      <scheme val="minor"/>
    </font>
    <font>
      <sz val="12"/>
      <color theme="5" tint="-0.249977111117893"/>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9"/>
        <bgColor indexed="64"/>
      </patternFill>
    </fill>
    <fill>
      <patternFill patternType="solid">
        <fgColor indexed="10"/>
        <bgColor indexed="64"/>
      </patternFill>
    </fill>
    <fill>
      <patternFill patternType="solid">
        <fgColor theme="0"/>
        <bgColor theme="4" tint="0.79998168889431442"/>
      </patternFill>
    </fill>
    <fill>
      <patternFill patternType="solid">
        <fgColor rgb="FFFFFFFF"/>
        <bgColor rgb="FFFFFFFF"/>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style="thin">
        <color theme="0"/>
      </top>
      <bottom/>
      <diagonal/>
    </border>
    <border>
      <left style="thin">
        <color theme="0"/>
      </left>
      <right/>
      <top/>
      <bottom/>
      <diagonal/>
    </border>
    <border>
      <left style="thin">
        <color theme="0"/>
      </left>
      <right/>
      <top style="thin">
        <color indexed="64"/>
      </top>
      <bottom/>
      <diagonal/>
    </border>
    <border>
      <left/>
      <right/>
      <top style="thin">
        <color theme="0"/>
      </top>
      <bottom/>
      <diagonal/>
    </border>
    <border>
      <left style="thin">
        <color theme="0"/>
      </left>
      <right/>
      <top style="thin">
        <color theme="0"/>
      </top>
      <bottom/>
      <diagonal/>
    </border>
    <border>
      <left style="thin">
        <color theme="0"/>
      </left>
      <right/>
      <top/>
      <bottom style="thin">
        <color indexed="64"/>
      </bottom>
      <diagonal/>
    </border>
    <border>
      <left style="thin">
        <color theme="0"/>
      </left>
      <right/>
      <top style="thin">
        <color indexed="64"/>
      </top>
      <bottom style="thin">
        <color indexed="64"/>
      </bottom>
      <diagonal/>
    </border>
    <border>
      <left/>
      <right/>
      <top style="thin">
        <color theme="0"/>
      </top>
      <bottom style="thin">
        <color indexed="64"/>
      </bottom>
      <diagonal/>
    </border>
    <border>
      <left style="thin">
        <color theme="0"/>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diagonal/>
    </border>
  </borders>
  <cellStyleXfs count="18">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164" fontId="11" fillId="0" borderId="0"/>
    <xf numFmtId="9" fontId="9" fillId="0" borderId="0" applyFont="0" applyFill="0" applyBorder="0" applyAlignment="0" applyProtection="0"/>
    <xf numFmtId="43" fontId="9" fillId="0" borderId="0" applyFont="0" applyFill="0" applyBorder="0" applyAlignment="0" applyProtection="0"/>
    <xf numFmtId="0" fontId="12" fillId="0" borderId="0" applyNumberFormat="0" applyFill="0" applyBorder="0" applyAlignment="0" applyProtection="0">
      <alignment vertical="top"/>
      <protection locked="0"/>
    </xf>
    <xf numFmtId="164" fontId="9" fillId="0" borderId="0"/>
    <xf numFmtId="40" fontId="9" fillId="0" borderId="0" applyFont="0" applyFill="0" applyBorder="0" applyAlignment="0" applyProtection="0"/>
    <xf numFmtId="0" fontId="11" fillId="0" borderId="0"/>
    <xf numFmtId="43" fontId="15" fillId="0" borderId="0" applyFont="0" applyFill="0" applyBorder="0" applyAlignment="0" applyProtection="0"/>
    <xf numFmtId="9" fontId="15" fillId="0" borderId="0" applyFont="0" applyFill="0" applyBorder="0" applyAlignment="0" applyProtection="0"/>
    <xf numFmtId="0" fontId="18" fillId="0" borderId="0" applyNumberFormat="0" applyFill="0" applyBorder="0" applyAlignment="0" applyProtection="0"/>
  </cellStyleXfs>
  <cellXfs count="184">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8" fillId="0" borderId="0" xfId="6"/>
    <xf numFmtId="0" fontId="3" fillId="0" borderId="0" xfId="2" applyFill="1"/>
    <xf numFmtId="0" fontId="1" fillId="0" borderId="0" xfId="1">
      <alignment vertical="center"/>
    </xf>
    <xf numFmtId="0" fontId="1" fillId="0" borderId="0" xfId="1" applyAlignment="1">
      <alignment horizontal="left" vertical="center"/>
    </xf>
    <xf numFmtId="0" fontId="2" fillId="0" borderId="0" xfId="5" applyAlignment="1">
      <alignment horizontal="left" vertical="center"/>
    </xf>
    <xf numFmtId="0" fontId="2" fillId="0" borderId="0" xfId="5" applyAlignment="1">
      <alignment horizontal="left" vertical="center" wrapText="1"/>
    </xf>
    <xf numFmtId="0" fontId="13" fillId="0" borderId="0" xfId="5" applyFont="1">
      <alignment vertical="center" wrapText="1"/>
    </xf>
    <xf numFmtId="0" fontId="7" fillId="0" borderId="0" xfId="3" applyAlignment="1">
      <alignment vertical="center" wrapText="1"/>
    </xf>
    <xf numFmtId="0" fontId="13" fillId="0" borderId="0" xfId="0" applyFont="1" applyAlignment="1">
      <alignment horizontal="left"/>
    </xf>
    <xf numFmtId="166" fontId="13" fillId="0" borderId="0" xfId="0" applyNumberFormat="1" applyFont="1"/>
    <xf numFmtId="166" fontId="13" fillId="0" borderId="5" xfId="0" applyNumberFormat="1" applyFont="1" applyBorder="1"/>
    <xf numFmtId="167" fontId="13" fillId="0" borderId="0" xfId="0" applyNumberFormat="1" applyFont="1"/>
    <xf numFmtId="0" fontId="0" fillId="4" borderId="0" xfId="0" applyFill="1" applyAlignment="1" applyProtection="1">
      <alignment wrapText="1"/>
      <protection hidden="1"/>
    </xf>
    <xf numFmtId="0" fontId="0" fillId="4" borderId="0" xfId="0" applyFill="1" applyProtection="1">
      <protection hidden="1"/>
    </xf>
    <xf numFmtId="167" fontId="0" fillId="4" borderId="0" xfId="0" applyNumberFormat="1" applyFill="1" applyProtection="1">
      <protection hidden="1"/>
    </xf>
    <xf numFmtId="0" fontId="13" fillId="4" borderId="0" xfId="0" applyFont="1" applyFill="1" applyProtection="1">
      <protection hidden="1"/>
    </xf>
    <xf numFmtId="170" fontId="0" fillId="4" borderId="0" xfId="9" applyNumberFormat="1" applyFont="1" applyFill="1" applyProtection="1">
      <protection hidden="1"/>
    </xf>
    <xf numFmtId="0" fontId="0" fillId="3" borderId="0" xfId="0" applyFill="1" applyProtection="1">
      <protection hidden="1"/>
    </xf>
    <xf numFmtId="0" fontId="16" fillId="5" borderId="12" xfId="0" applyFont="1" applyFill="1" applyBorder="1"/>
    <xf numFmtId="0" fontId="16" fillId="5" borderId="7" xfId="0" applyFont="1" applyFill="1" applyBorder="1"/>
    <xf numFmtId="0" fontId="0" fillId="5" borderId="13" xfId="0" applyFill="1" applyBorder="1"/>
    <xf numFmtId="0" fontId="0" fillId="5" borderId="8" xfId="0" applyFill="1" applyBorder="1"/>
    <xf numFmtId="0" fontId="0" fillId="0" borderId="9" xfId="0" applyBorder="1"/>
    <xf numFmtId="0" fontId="0" fillId="0" borderId="10" xfId="0" applyBorder="1"/>
    <xf numFmtId="0" fontId="0" fillId="0" borderId="14" xfId="0" applyBorder="1"/>
    <xf numFmtId="0" fontId="0" fillId="0" borderId="1" xfId="0" applyBorder="1"/>
    <xf numFmtId="0" fontId="2" fillId="3" borderId="0" xfId="5" applyFill="1">
      <alignment vertical="center" wrapText="1"/>
    </xf>
    <xf numFmtId="0" fontId="6" fillId="3" borderId="0" xfId="11" applyFont="1" applyFill="1" applyAlignment="1" applyProtection="1">
      <alignment vertical="center"/>
    </xf>
    <xf numFmtId="0" fontId="2" fillId="3" borderId="0" xfId="5" applyFill="1" applyAlignment="1">
      <alignment vertical="top" wrapText="1"/>
    </xf>
    <xf numFmtId="0" fontId="13" fillId="3" borderId="0" xfId="0" applyFont="1" applyFill="1" applyAlignment="1">
      <alignment vertical="top"/>
    </xf>
    <xf numFmtId="0" fontId="13" fillId="3" borderId="0" xfId="0" applyFont="1" applyFill="1" applyAlignment="1">
      <alignment vertical="top" wrapText="1"/>
    </xf>
    <xf numFmtId="0" fontId="13" fillId="3" borderId="0" xfId="0" applyFont="1" applyFill="1" applyAlignment="1">
      <alignment horizontal="left" vertical="top"/>
    </xf>
    <xf numFmtId="0" fontId="14" fillId="0" borderId="0" xfId="0" applyFont="1"/>
    <xf numFmtId="0" fontId="13" fillId="0" borderId="0" xfId="0" applyFont="1" applyAlignment="1">
      <alignment horizontal="left" indent="1"/>
    </xf>
    <xf numFmtId="165" fontId="13" fillId="0" borderId="0" xfId="0" applyNumberFormat="1" applyFont="1"/>
    <xf numFmtId="0" fontId="13" fillId="0" borderId="0" xfId="0" applyFont="1" applyAlignment="1">
      <alignment horizontal="left" indent="3"/>
    </xf>
    <xf numFmtId="0" fontId="13" fillId="0" borderId="5" xfId="0" applyFont="1" applyBorder="1" applyAlignment="1">
      <alignment horizontal="left" indent="1"/>
    </xf>
    <xf numFmtId="171" fontId="13" fillId="0" borderId="5" xfId="0" applyNumberFormat="1" applyFont="1" applyBorder="1"/>
    <xf numFmtId="167" fontId="13" fillId="0" borderId="5" xfId="0" applyNumberFormat="1" applyFont="1" applyBorder="1"/>
    <xf numFmtId="171" fontId="13" fillId="0" borderId="0" xfId="0" applyNumberFormat="1" applyFont="1"/>
    <xf numFmtId="0" fontId="14" fillId="0" borderId="5" xfId="0" applyFont="1" applyBorder="1"/>
    <xf numFmtId="0" fontId="13" fillId="0" borderId="11" xfId="0" applyFont="1" applyBorder="1" applyAlignment="1">
      <alignment horizontal="left"/>
    </xf>
    <xf numFmtId="167" fontId="13" fillId="0" borderId="11" xfId="0" applyNumberFormat="1" applyFont="1" applyBorder="1"/>
    <xf numFmtId="167" fontId="13" fillId="0" borderId="11" xfId="15" applyNumberFormat="1" applyFont="1" applyBorder="1" applyAlignment="1">
      <alignment horizontal="right"/>
    </xf>
    <xf numFmtId="166" fontId="13" fillId="0" borderId="0" xfId="15" applyNumberFormat="1" applyFont="1"/>
    <xf numFmtId="166" fontId="13" fillId="0" borderId="0" xfId="15" applyNumberFormat="1" applyFont="1" applyAlignment="1">
      <alignment horizontal="right"/>
    </xf>
    <xf numFmtId="166" fontId="13" fillId="0" borderId="0" xfId="10" applyNumberFormat="1" applyFont="1" applyAlignment="1">
      <alignment horizontal="right"/>
    </xf>
    <xf numFmtId="166" fontId="13" fillId="0" borderId="0" xfId="7" applyNumberFormat="1" applyFont="1" applyAlignment="1">
      <alignment horizontal="right"/>
    </xf>
    <xf numFmtId="166" fontId="13" fillId="0" borderId="5" xfId="15" applyNumberFormat="1" applyFont="1" applyBorder="1"/>
    <xf numFmtId="166" fontId="13" fillId="0" borderId="5" xfId="15" applyNumberFormat="1" applyFont="1" applyBorder="1" applyAlignment="1">
      <alignment horizontal="right"/>
    </xf>
    <xf numFmtId="166" fontId="13" fillId="0" borderId="2" xfId="15" applyNumberFormat="1" applyFont="1" applyBorder="1" applyAlignment="1">
      <alignment horizontal="right"/>
    </xf>
    <xf numFmtId="166" fontId="13" fillId="0" borderId="0" xfId="0" applyNumberFormat="1" applyFont="1" applyAlignment="1">
      <alignment horizontal="right"/>
    </xf>
    <xf numFmtId="166" fontId="13" fillId="0" borderId="5" xfId="10" applyNumberFormat="1" applyFont="1" applyBorder="1" applyAlignment="1">
      <alignment horizontal="right"/>
    </xf>
    <xf numFmtId="166" fontId="13" fillId="0" borderId="11" xfId="0" applyNumberFormat="1" applyFont="1" applyBorder="1"/>
    <xf numFmtId="166" fontId="13" fillId="0" borderId="11" xfId="15" applyNumberFormat="1" applyFont="1" applyBorder="1" applyAlignment="1">
      <alignment horizontal="right"/>
    </xf>
    <xf numFmtId="166" fontId="13" fillId="0" borderId="11" xfId="15" applyNumberFormat="1" applyFont="1" applyBorder="1"/>
    <xf numFmtId="166" fontId="13" fillId="0" borderId="11" xfId="7" applyNumberFormat="1" applyFont="1" applyBorder="1" applyAlignment="1">
      <alignment horizontal="right"/>
    </xf>
    <xf numFmtId="166" fontId="13" fillId="0" borderId="0" xfId="16" applyNumberFormat="1" applyFont="1"/>
    <xf numFmtId="167" fontId="14" fillId="0" borderId="15" xfId="0" applyNumberFormat="1" applyFont="1" applyBorder="1"/>
    <xf numFmtId="166" fontId="14" fillId="0" borderId="15" xfId="0" applyNumberFormat="1" applyFont="1" applyBorder="1"/>
    <xf numFmtId="166" fontId="14" fillId="0" borderId="15" xfId="15" applyNumberFormat="1" applyFont="1" applyBorder="1" applyAlignment="1">
      <alignment horizontal="right"/>
    </xf>
    <xf numFmtId="166" fontId="14" fillId="0" borderId="15" xfId="10" applyNumberFormat="1" applyFont="1" applyBorder="1" applyAlignment="1">
      <alignment horizontal="right"/>
    </xf>
    <xf numFmtId="0" fontId="5" fillId="0" borderId="0" xfId="5" applyFont="1">
      <alignment vertical="center" wrapText="1"/>
    </xf>
    <xf numFmtId="0" fontId="14" fillId="0" borderId="15" xfId="0" applyFont="1" applyBorder="1" applyAlignment="1">
      <alignment horizontal="left" wrapText="1"/>
    </xf>
    <xf numFmtId="0" fontId="14" fillId="0" borderId="15" xfId="0" applyFont="1" applyBorder="1" applyAlignment="1">
      <alignment horizontal="center" wrapText="1"/>
    </xf>
    <xf numFmtId="3" fontId="14" fillId="0" borderId="15" xfId="0" applyNumberFormat="1" applyFont="1" applyBorder="1" applyAlignment="1">
      <alignment horizontal="right" wrapText="1"/>
    </xf>
    <xf numFmtId="0" fontId="5" fillId="0" borderId="0" xfId="5" applyFont="1" applyAlignment="1">
      <alignment wrapText="1"/>
    </xf>
    <xf numFmtId="0" fontId="14" fillId="3" borderId="4" xfId="7" applyFont="1" applyFill="1" applyBorder="1"/>
    <xf numFmtId="0" fontId="14" fillId="3" borderId="15" xfId="0" applyFont="1" applyFill="1" applyBorder="1" applyAlignment="1">
      <alignment horizontal="center" wrapText="1"/>
    </xf>
    <xf numFmtId="165" fontId="14" fillId="3" borderId="15" xfId="0" applyNumberFormat="1" applyFont="1" applyFill="1" applyBorder="1" applyAlignment="1">
      <alignment horizontal="center" wrapText="1"/>
    </xf>
    <xf numFmtId="0" fontId="13" fillId="3" borderId="0" xfId="0" applyFont="1" applyFill="1" applyAlignment="1">
      <alignment horizontal="left"/>
    </xf>
    <xf numFmtId="167" fontId="13" fillId="3" borderId="0" xfId="0" applyNumberFormat="1" applyFont="1" applyFill="1"/>
    <xf numFmtId="0" fontId="13" fillId="3" borderId="0" xfId="0" applyFont="1" applyFill="1" applyAlignment="1">
      <alignment horizontal="left" indent="1"/>
    </xf>
    <xf numFmtId="0" fontId="2" fillId="4" borderId="16" xfId="0" applyFont="1" applyFill="1" applyBorder="1"/>
    <xf numFmtId="0" fontId="13" fillId="3" borderId="0" xfId="7" applyFont="1" applyFill="1" applyAlignment="1">
      <alignment horizontal="right"/>
    </xf>
    <xf numFmtId="171" fontId="13" fillId="3" borderId="5" xfId="0" applyNumberFormat="1" applyFont="1" applyFill="1" applyBorder="1"/>
    <xf numFmtId="167" fontId="13" fillId="3" borderId="5" xfId="0" applyNumberFormat="1" applyFont="1" applyFill="1" applyBorder="1"/>
    <xf numFmtId="0" fontId="14" fillId="3" borderId="0" xfId="0" applyFont="1" applyFill="1"/>
    <xf numFmtId="167" fontId="13" fillId="3" borderId="2" xfId="0" applyNumberFormat="1" applyFont="1" applyFill="1" applyBorder="1"/>
    <xf numFmtId="171" fontId="13" fillId="3" borderId="0" xfId="0" applyNumberFormat="1" applyFont="1" applyFill="1"/>
    <xf numFmtId="0" fontId="14" fillId="3" borderId="5" xfId="0" applyFont="1" applyFill="1" applyBorder="1"/>
    <xf numFmtId="0" fontId="13" fillId="3" borderId="11" xfId="0" applyFont="1" applyFill="1" applyBorder="1" applyAlignment="1">
      <alignment horizontal="left"/>
    </xf>
    <xf numFmtId="167" fontId="13" fillId="3" borderId="11" xfId="0" applyNumberFormat="1" applyFont="1" applyFill="1" applyBorder="1"/>
    <xf numFmtId="0" fontId="13" fillId="3" borderId="11" xfId="7" applyFont="1" applyFill="1" applyBorder="1" applyAlignment="1">
      <alignment horizontal="right"/>
    </xf>
    <xf numFmtId="168" fontId="13" fillId="3" borderId="0" xfId="0" applyNumberFormat="1" applyFont="1" applyFill="1"/>
    <xf numFmtId="0" fontId="13" fillId="3" borderId="5" xfId="0" applyFont="1" applyFill="1" applyBorder="1" applyAlignment="1">
      <alignment horizontal="left" indent="1"/>
    </xf>
    <xf numFmtId="0" fontId="14" fillId="0" borderId="4" xfId="7" applyFont="1" applyBorder="1"/>
    <xf numFmtId="0" fontId="14" fillId="3" borderId="5" xfId="7" applyFont="1" applyFill="1" applyBorder="1" applyAlignment="1">
      <alignment horizontal="right"/>
    </xf>
    <xf numFmtId="0" fontId="13" fillId="2" borderId="5" xfId="7" applyFont="1" applyFill="1" applyBorder="1" applyAlignment="1">
      <alignment horizontal="right" wrapText="1"/>
    </xf>
    <xf numFmtId="0" fontId="2" fillId="2" borderId="17" xfId="7" applyFont="1" applyFill="1" applyBorder="1" applyAlignment="1">
      <alignment horizontal="right" wrapText="1"/>
    </xf>
    <xf numFmtId="0" fontId="2" fillId="4" borderId="3" xfId="0" applyFont="1" applyFill="1" applyBorder="1"/>
    <xf numFmtId="167" fontId="2" fillId="4" borderId="2" xfId="0" applyNumberFormat="1" applyFont="1" applyFill="1" applyBorder="1"/>
    <xf numFmtId="167" fontId="2" fillId="4" borderId="18" xfId="0" applyNumberFormat="1" applyFont="1" applyFill="1" applyBorder="1"/>
    <xf numFmtId="169" fontId="2" fillId="2" borderId="18" xfId="0" applyNumberFormat="1" applyFont="1" applyFill="1" applyBorder="1" applyAlignment="1">
      <alignment horizontal="right"/>
    </xf>
    <xf numFmtId="167" fontId="2" fillId="4" borderId="19" xfId="0" applyNumberFormat="1" applyFont="1" applyFill="1" applyBorder="1"/>
    <xf numFmtId="167" fontId="2" fillId="4" borderId="20" xfId="0" applyNumberFormat="1" applyFont="1" applyFill="1" applyBorder="1"/>
    <xf numFmtId="169" fontId="2" fillId="2" borderId="17" xfId="0" applyNumberFormat="1" applyFont="1" applyFill="1" applyBorder="1" applyAlignment="1">
      <alignment horizontal="right"/>
    </xf>
    <xf numFmtId="167" fontId="2" fillId="4" borderId="20" xfId="15" applyNumberFormat="1" applyFont="1" applyFill="1" applyBorder="1"/>
    <xf numFmtId="167" fontId="2" fillId="4" borderId="19" xfId="0" applyNumberFormat="1" applyFont="1" applyFill="1" applyBorder="1" applyAlignment="1">
      <alignment horizontal="right"/>
    </xf>
    <xf numFmtId="167" fontId="2" fillId="4" borderId="20" xfId="0" applyNumberFormat="1" applyFont="1" applyFill="1" applyBorder="1" applyAlignment="1">
      <alignment horizontal="right"/>
    </xf>
    <xf numFmtId="172" fontId="13" fillId="2" borderId="0" xfId="7" applyNumberFormat="1" applyFont="1" applyFill="1" applyAlignment="1" applyProtection="1">
      <alignment horizontal="right"/>
      <protection hidden="1"/>
    </xf>
    <xf numFmtId="167" fontId="2" fillId="4" borderId="20" xfId="15" applyNumberFormat="1" applyFont="1" applyFill="1" applyBorder="1" applyAlignment="1">
      <alignment horizontal="right"/>
    </xf>
    <xf numFmtId="3" fontId="2" fillId="4" borderId="16" xfId="0" applyNumberFormat="1" applyFont="1" applyFill="1" applyBorder="1" applyAlignment="1">
      <alignment horizontal="left"/>
    </xf>
    <xf numFmtId="0" fontId="5" fillId="4" borderId="3" xfId="0" applyFont="1" applyFill="1" applyBorder="1"/>
    <xf numFmtId="167" fontId="2" fillId="4" borderId="18" xfId="15" applyNumberFormat="1" applyFont="1" applyFill="1" applyBorder="1" applyAlignment="1">
      <alignment horizontal="right"/>
    </xf>
    <xf numFmtId="167" fontId="2" fillId="6" borderId="20" xfId="15" applyNumberFormat="1" applyFont="1" applyFill="1" applyBorder="1"/>
    <xf numFmtId="0" fontId="5" fillId="4" borderId="16" xfId="0" applyFont="1" applyFill="1" applyBorder="1"/>
    <xf numFmtId="169" fontId="2" fillId="2" borderId="21" xfId="0" applyNumberFormat="1" applyFont="1" applyFill="1" applyBorder="1" applyAlignment="1">
      <alignment horizontal="right"/>
    </xf>
    <xf numFmtId="0" fontId="2" fillId="4" borderId="9" xfId="0" applyFont="1" applyFill="1" applyBorder="1"/>
    <xf numFmtId="167" fontId="2" fillId="4" borderId="11" xfId="0" applyNumberFormat="1" applyFont="1" applyFill="1" applyBorder="1" applyAlignment="1">
      <alignment horizontal="right"/>
    </xf>
    <xf numFmtId="167" fontId="2" fillId="4" borderId="22" xfId="0" applyNumberFormat="1" applyFont="1" applyFill="1" applyBorder="1" applyAlignment="1">
      <alignment horizontal="right"/>
    </xf>
    <xf numFmtId="172" fontId="13" fillId="2" borderId="11" xfId="7" applyNumberFormat="1" applyFont="1" applyFill="1" applyBorder="1" applyAlignment="1" applyProtection="1">
      <alignment horizontal="right"/>
      <protection hidden="1"/>
    </xf>
    <xf numFmtId="167" fontId="2" fillId="4" borderId="22" xfId="15" applyNumberFormat="1" applyFont="1" applyFill="1" applyBorder="1" applyAlignment="1">
      <alignment horizontal="right"/>
    </xf>
    <xf numFmtId="167" fontId="2" fillId="4" borderId="19" xfId="15" applyNumberFormat="1" applyFont="1" applyFill="1" applyBorder="1"/>
    <xf numFmtId="0" fontId="5" fillId="4" borderId="3" xfId="0" applyFont="1" applyFill="1" applyBorder="1" applyAlignment="1">
      <alignment horizontal="left"/>
    </xf>
    <xf numFmtId="169" fontId="2" fillId="2" borderId="22" xfId="0" applyNumberFormat="1" applyFont="1" applyFill="1" applyBorder="1" applyAlignment="1">
      <alignment horizontal="right"/>
    </xf>
    <xf numFmtId="167" fontId="2" fillId="4" borderId="0" xfId="0" applyNumberFormat="1" applyFont="1" applyFill="1"/>
    <xf numFmtId="167" fontId="2" fillId="4" borderId="17" xfId="0" applyNumberFormat="1" applyFont="1" applyFill="1" applyBorder="1"/>
    <xf numFmtId="167" fontId="2" fillId="4" borderId="17" xfId="15" applyNumberFormat="1" applyFont="1" applyFill="1" applyBorder="1"/>
    <xf numFmtId="0" fontId="2" fillId="4" borderId="25" xfId="0" applyFont="1" applyFill="1" applyBorder="1"/>
    <xf numFmtId="167" fontId="2" fillId="4" borderId="23" xfId="0" applyNumberFormat="1" applyFont="1" applyFill="1" applyBorder="1"/>
    <xf numFmtId="167" fontId="2" fillId="4" borderId="24" xfId="0" applyNumberFormat="1" applyFont="1" applyFill="1" applyBorder="1"/>
    <xf numFmtId="167" fontId="2" fillId="4" borderId="24" xfId="15" applyNumberFormat="1" applyFont="1" applyFill="1" applyBorder="1"/>
    <xf numFmtId="0" fontId="13" fillId="0" borderId="3" xfId="0" applyFont="1" applyBorder="1" applyAlignment="1">
      <alignment horizontal="left"/>
    </xf>
    <xf numFmtId="0" fontId="13" fillId="0" borderId="6" xfId="0" applyFont="1" applyBorder="1" applyAlignment="1">
      <alignment horizontal="left" indent="2"/>
    </xf>
    <xf numFmtId="168" fontId="2" fillId="0" borderId="0" xfId="5" applyNumberFormat="1">
      <alignment vertical="center" wrapText="1"/>
    </xf>
    <xf numFmtId="9" fontId="0" fillId="4" borderId="0" xfId="16" applyFont="1" applyFill="1" applyProtection="1">
      <protection hidden="1"/>
    </xf>
    <xf numFmtId="3" fontId="2" fillId="4" borderId="25" xfId="0" applyNumberFormat="1" applyFont="1" applyFill="1" applyBorder="1" applyAlignment="1">
      <alignment horizontal="left"/>
    </xf>
    <xf numFmtId="0" fontId="5" fillId="4" borderId="4" xfId="0" applyFont="1" applyFill="1" applyBorder="1" applyAlignment="1">
      <alignment horizontal="left"/>
    </xf>
    <xf numFmtId="167" fontId="2" fillId="0" borderId="0" xfId="5" applyNumberFormat="1">
      <alignment vertical="center" wrapText="1"/>
    </xf>
    <xf numFmtId="173" fontId="0" fillId="4" borderId="0" xfId="0" applyNumberFormat="1" applyFill="1" applyProtection="1">
      <protection hidden="1"/>
    </xf>
    <xf numFmtId="167" fontId="2" fillId="0" borderId="17" xfId="0" applyNumberFormat="1" applyFont="1" applyBorder="1"/>
    <xf numFmtId="167" fontId="2" fillId="0" borderId="20" xfId="0" applyNumberFormat="1" applyFont="1" applyBorder="1"/>
    <xf numFmtId="167" fontId="2" fillId="0" borderId="18" xfId="0" applyNumberFormat="1" applyFont="1" applyBorder="1"/>
    <xf numFmtId="0" fontId="6" fillId="3" borderId="0" xfId="4" applyFill="1" applyAlignment="1" applyProtection="1">
      <alignment horizontal="left"/>
    </xf>
    <xf numFmtId="0" fontId="14" fillId="3" borderId="5" xfId="7" applyFont="1" applyFill="1" applyBorder="1" applyAlignment="1">
      <alignment horizontal="right" wrapText="1"/>
    </xf>
    <xf numFmtId="3" fontId="14" fillId="0" borderId="0" xfId="5" applyNumberFormat="1" applyFont="1" applyAlignment="1">
      <alignment horizontal="right" wrapText="1"/>
    </xf>
    <xf numFmtId="0" fontId="2" fillId="0" borderId="0" xfId="5" applyAlignment="1">
      <alignment horizontal="left" vertical="top" wrapText="1"/>
    </xf>
    <xf numFmtId="167" fontId="17" fillId="4" borderId="20" xfId="0" applyNumberFormat="1" applyFont="1" applyFill="1" applyBorder="1"/>
    <xf numFmtId="169" fontId="17" fillId="2" borderId="17" xfId="0" applyNumberFormat="1" applyFont="1" applyFill="1" applyBorder="1" applyAlignment="1">
      <alignment horizontal="right"/>
    </xf>
    <xf numFmtId="167" fontId="17" fillId="4" borderId="19" xfId="0" applyNumberFormat="1" applyFont="1" applyFill="1" applyBorder="1"/>
    <xf numFmtId="167" fontId="17" fillId="0" borderId="20" xfId="0" applyNumberFormat="1" applyFont="1" applyBorder="1"/>
    <xf numFmtId="167" fontId="17" fillId="4" borderId="20" xfId="15" applyNumberFormat="1" applyFont="1" applyFill="1" applyBorder="1"/>
    <xf numFmtId="167" fontId="17" fillId="3" borderId="0" xfId="0" applyNumberFormat="1" applyFont="1" applyFill="1"/>
    <xf numFmtId="0" fontId="17" fillId="0" borderId="6" xfId="0" applyFont="1" applyBorder="1" applyAlignment="1">
      <alignment horizontal="left"/>
    </xf>
    <xf numFmtId="0" fontId="17" fillId="4" borderId="16" xfId="0" applyFont="1" applyFill="1" applyBorder="1"/>
    <xf numFmtId="0" fontId="17" fillId="0" borderId="4" xfId="0" applyFont="1" applyBorder="1" applyAlignment="1">
      <alignment horizontal="left"/>
    </xf>
    <xf numFmtId="2" fontId="2" fillId="0" borderId="0" xfId="5" applyNumberFormat="1">
      <alignment vertical="center" wrapText="1"/>
    </xf>
    <xf numFmtId="4" fontId="2" fillId="0" borderId="0" xfId="5" applyNumberFormat="1">
      <alignment vertical="center" wrapText="1"/>
    </xf>
    <xf numFmtId="9" fontId="2" fillId="0" borderId="0" xfId="16" applyFont="1" applyAlignment="1">
      <alignment vertical="center" wrapText="1"/>
    </xf>
    <xf numFmtId="166" fontId="2" fillId="0" borderId="0" xfId="5" applyNumberFormat="1">
      <alignment vertical="center" wrapText="1"/>
    </xf>
    <xf numFmtId="0" fontId="18" fillId="7" borderId="0" xfId="17" applyFill="1" applyAlignment="1">
      <alignment vertical="center" wrapText="1"/>
    </xf>
    <xf numFmtId="0" fontId="19" fillId="0" borderId="0" xfId="5" applyFont="1" applyAlignment="1">
      <alignment vertical="center"/>
    </xf>
    <xf numFmtId="0" fontId="13" fillId="3" borderId="0" xfId="5" quotePrefix="1" applyFont="1" applyFill="1" applyAlignment="1" applyProtection="1">
      <alignment horizontal="left" vertical="center" wrapText="1"/>
      <protection hidden="1"/>
    </xf>
    <xf numFmtId="0" fontId="7" fillId="0" borderId="0" xfId="3" quotePrefix="1" applyAlignment="1">
      <alignment wrapText="1"/>
    </xf>
    <xf numFmtId="0" fontId="7" fillId="0" borderId="0" xfId="3" applyAlignment="1">
      <alignment wrapText="1"/>
    </xf>
    <xf numFmtId="0" fontId="2" fillId="4" borderId="19" xfId="0" applyFont="1" applyFill="1" applyBorder="1"/>
    <xf numFmtId="167" fontId="13" fillId="3" borderId="28" xfId="0" applyNumberFormat="1" applyFont="1" applyFill="1" applyBorder="1"/>
    <xf numFmtId="167" fontId="13" fillId="3" borderId="26" xfId="0" applyNumberFormat="1" applyFont="1" applyFill="1" applyBorder="1"/>
    <xf numFmtId="167" fontId="13" fillId="3" borderId="1" xfId="0" applyNumberFormat="1" applyFont="1" applyFill="1" applyBorder="1"/>
    <xf numFmtId="171" fontId="13" fillId="3" borderId="26" xfId="0" applyNumberFormat="1" applyFont="1" applyFill="1" applyBorder="1"/>
    <xf numFmtId="167" fontId="13" fillId="3" borderId="27" xfId="0" applyNumberFormat="1" applyFont="1" applyFill="1" applyBorder="1"/>
    <xf numFmtId="167" fontId="13" fillId="3" borderId="10" xfId="0" applyNumberFormat="1" applyFont="1" applyFill="1" applyBorder="1"/>
    <xf numFmtId="166" fontId="13" fillId="0" borderId="0" xfId="5" applyNumberFormat="1" applyFont="1">
      <alignment vertical="center" wrapText="1"/>
    </xf>
    <xf numFmtId="0" fontId="13" fillId="0" borderId="0" xfId="5" applyFont="1" applyAlignment="1">
      <alignment horizontal="left"/>
    </xf>
    <xf numFmtId="165" fontId="13" fillId="0" borderId="6" xfId="5" applyNumberFormat="1" applyFont="1" applyBorder="1">
      <alignment vertical="center" wrapText="1"/>
    </xf>
    <xf numFmtId="165" fontId="13" fillId="0" borderId="4" xfId="5" applyNumberFormat="1" applyFont="1" applyBorder="1">
      <alignment vertical="center" wrapText="1"/>
    </xf>
    <xf numFmtId="166" fontId="13" fillId="0" borderId="26" xfId="5" applyNumberFormat="1" applyFont="1" applyBorder="1">
      <alignment vertical="center" wrapText="1"/>
    </xf>
    <xf numFmtId="1" fontId="2" fillId="0" borderId="0" xfId="5" applyNumberFormat="1">
      <alignment vertical="center" wrapText="1"/>
    </xf>
    <xf numFmtId="173" fontId="2" fillId="0" borderId="0" xfId="5" applyNumberFormat="1">
      <alignment vertical="center" wrapText="1"/>
    </xf>
    <xf numFmtId="166" fontId="20" fillId="0" borderId="0" xfId="0" applyNumberFormat="1" applyFont="1"/>
    <xf numFmtId="166" fontId="5" fillId="0" borderId="0" xfId="5" applyNumberFormat="1" applyFont="1">
      <alignment vertical="center" wrapText="1"/>
    </xf>
    <xf numFmtId="174" fontId="0" fillId="4" borderId="0" xfId="0" applyNumberFormat="1" applyFill="1" applyProtection="1">
      <protection hidden="1"/>
    </xf>
  </cellXfs>
  <cellStyles count="18">
    <cellStyle name="Comma" xfId="15" builtinId="3"/>
    <cellStyle name="Comma 2" xfId="10" xr:uid="{63CD3B5B-04E3-4BC4-A6C7-1A4A5233B353}"/>
    <cellStyle name="Comma 2 2" xfId="13" xr:uid="{7207B863-2622-4E1D-B81F-0FC0BD2D7C4A}"/>
    <cellStyle name="Heading 1" xfId="1" builtinId="16"/>
    <cellStyle name="Heading 2" xfId="2" builtinId="17"/>
    <cellStyle name="Heading 3" xfId="3" builtinId="18"/>
    <cellStyle name="Hyperlink" xfId="4" builtinId="8"/>
    <cellStyle name="Hyperlink 2" xfId="11" xr:uid="{829209B4-F8BE-4755-9961-F95723A76813}"/>
    <cellStyle name="Hyperlink 2 3" xfId="17" xr:uid="{30D04CEA-9329-45EC-8D7E-337D829DB02B}"/>
    <cellStyle name="Normal" xfId="0" builtinId="0"/>
    <cellStyle name="Normal 2" xfId="6" xr:uid="{F8856932-983C-45EF-B519-29ACEC184DDB}"/>
    <cellStyle name="Normal 3" xfId="7" xr:uid="{199E7E41-DDF9-4D86-93B9-013B4FE1C727}"/>
    <cellStyle name="Normal 4" xfId="5" xr:uid="{C0251386-D038-42BD-8AD3-469FC6459F02}"/>
    <cellStyle name="Normal 4 2" xfId="12" xr:uid="{F410C91D-E73D-4FCB-BD36-A9B6ACAF804C}"/>
    <cellStyle name="Normal 5" xfId="8" xr:uid="{665B701B-006A-4089-A96A-32398A78A0DB}"/>
    <cellStyle name="Normal 6" xfId="14" xr:uid="{13B362FF-CC18-4212-95B9-609A6F8883FB}"/>
    <cellStyle name="Percent" xfId="16" builtinId="5"/>
    <cellStyle name="Percent 2" xfId="9" xr:uid="{30563316-A72F-4B6E-B87E-AE8DD9BD1ED1}"/>
  </cellStyles>
  <dxfs count="161">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5" formatCode="0;;;@"/>
      <border diagonalUp="0" diagonalDown="0">
        <left/>
        <right style="thin">
          <color indexed="64"/>
        </right>
        <top/>
        <bottom style="thin">
          <color indexed="64"/>
        </bottom>
        <vertical/>
        <horizontal/>
      </border>
    </dxf>
    <dxf>
      <font>
        <b val="0"/>
        <i val="0"/>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dxf>
    <dxf>
      <font>
        <b/>
        <i val="0"/>
        <strike val="0"/>
        <condense val="0"/>
        <extend val="0"/>
        <outline val="0"/>
        <shadow val="0"/>
        <u val="none"/>
        <vertAlign val="baseline"/>
        <sz val="12"/>
        <color auto="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5" formatCode="0;;;@"/>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ill>
        <patternFill>
          <fgColor indexed="64"/>
          <bgColor theme="0"/>
        </patternFill>
      </fill>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65" formatCode="0;;;@"/>
      <fill>
        <patternFill>
          <fgColor indexed="64"/>
          <bgColor theme="0"/>
        </patternFill>
      </fill>
    </dxf>
    <dxf>
      <font>
        <b/>
        <i val="0"/>
        <strike val="0"/>
        <condense val="0"/>
        <extend val="0"/>
        <outline val="0"/>
        <shadow val="0"/>
        <u val="none"/>
        <vertAlign val="baseline"/>
        <sz val="12"/>
        <color auto="1"/>
        <name val="Calibri"/>
        <family val="2"/>
        <scheme val="minor"/>
      </font>
      <numFmt numFmtId="165" formatCode="0;;;@"/>
      <fill>
        <patternFill>
          <fgColor indexed="64"/>
          <bgColor theme="0"/>
        </patternFill>
      </fill>
      <alignment horizontal="center"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0.0\ ;\-0.0\ ;&quot;-&quot;\ "/>
      <fill>
        <patternFill patternType="solid">
          <fgColor indexed="64"/>
          <bgColor theme="0" tint="-4.9989318521683403E-2"/>
        </patternFill>
      </fill>
      <alignment horizontal="right" vertical="bottom" textRotation="0" wrapText="0" indent="0" justifyLastLine="0" shrinkToFit="0" readingOrder="0"/>
      <border diagonalUp="0" diagonalDown="0">
        <left style="thin">
          <color theme="0"/>
        </left>
        <right/>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9" formatCode="\+0.0\ ;\-0.0\ ;&quot;-&quot;\ "/>
      <fill>
        <patternFill patternType="solid">
          <fgColor indexed="64"/>
          <bgColor theme="0" tint="-4.9989318521683403E-2"/>
        </patternFill>
      </fill>
      <alignment horizontal="right" vertical="bottom" textRotation="0" wrapText="0" indent="0" justifyLastLine="0" shrinkToFit="0" readingOrder="0"/>
      <border diagonalUp="0" diagonalDown="0">
        <left style="thin">
          <color theme="0"/>
        </left>
        <right/>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fill>
        <patternFill patternType="solid">
          <fgColor indexed="64"/>
          <bgColor indexed="9"/>
        </patternFill>
      </fill>
      <border diagonalUp="0" diagonalDown="0">
        <left/>
        <right style="thin">
          <color indexed="64"/>
        </right>
        <top style="thin">
          <color theme="0"/>
        </top>
        <bottom/>
        <vertical/>
        <horizontal/>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solid">
          <fgColor indexed="64"/>
          <bgColor indexed="9"/>
        </patternFill>
      </fill>
    </dxf>
    <dxf>
      <font>
        <b/>
        <i val="0"/>
        <strike val="0"/>
        <condense val="0"/>
        <extend val="0"/>
        <outline val="0"/>
        <shadow val="0"/>
        <u val="none"/>
        <vertAlign val="baseline"/>
        <sz val="12"/>
        <color theme="1"/>
        <name val="Calibri"/>
        <family val="2"/>
        <scheme val="minor"/>
      </font>
      <numFmt numFmtId="0" formatCode="General"/>
      <fill>
        <patternFill patternType="solid">
          <fgColor theme="4" tint="0.59999389629810485"/>
          <bgColor theme="4" tint="0.59999389629810485"/>
        </patternFill>
      </fill>
      <alignment horizontal="right" vertical="bottom" textRotation="0" wrapText="1" indent="0" justifyLastLine="0" shrinkToFit="0" readingOrder="0"/>
      <border diagonalUp="0" diagonalDown="0" outline="0">
        <left style="thin">
          <color theme="0"/>
        </left>
        <right style="thin">
          <color theme="0"/>
        </right>
        <top/>
        <bottom/>
      </border>
    </dxf>
    <dxf>
      <alignment horizontal="left" vertical="top" textRotation="0" wrapText="1" indent="0" justifyLastLine="0" shrinkToFit="0" readingOrder="0"/>
    </dxf>
    <dxf>
      <fill>
        <patternFill patternType="solid">
          <fgColor indexed="64"/>
          <bgColor theme="0"/>
        </patternFill>
      </fill>
      <alignment horizontal="general" vertical="top"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beis.gov.uk\u\Decc-UniDrv\Statistics\Publications\Energy%20Trends\Tables\Gas\ET%20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Contents"/>
      <sheetName val="Notes"/>
      <sheetName val="Commentary"/>
      <sheetName val="Main Table (GWh)"/>
      <sheetName val="Annual (GWh)"/>
      <sheetName val="Quarter (GWh)"/>
      <sheetName val="Month (GWh)"/>
      <sheetName val="Calculation (GWh)"/>
      <sheetName val="Main Table (Million m3)"/>
      <sheetName val="Annual (Million m3)"/>
      <sheetName val="Quarter (Million m3)"/>
      <sheetName val="Month (Million m3)"/>
      <sheetName val="Calculation (MM3)"/>
      <sheetName val="Calorific Values"/>
      <sheetName val="Calculation (GWh)_hide"/>
      <sheetName val="Cover_Sheet1"/>
      <sheetName val="Main_Table_(GWh)1"/>
      <sheetName val="Annual_(GWh)1"/>
      <sheetName val="Quarter_(GWh)1"/>
      <sheetName val="Month_(GWh)1"/>
      <sheetName val="Calculation_(GWh)1"/>
      <sheetName val="Main_Table_(Million_m3)1"/>
      <sheetName val="Annual_(Million_m3)1"/>
      <sheetName val="Quarter_(Million_m3)1"/>
      <sheetName val="Month_(Million_m3)1"/>
      <sheetName val="Calculation_(MM3)1"/>
      <sheetName val="Calorific_Values1"/>
      <sheetName val="Calculation_(GWh)_hide1"/>
      <sheetName val="Cover_Sheet"/>
      <sheetName val="Main_Table_(GWh)"/>
      <sheetName val="Annual_(GWh)"/>
      <sheetName val="Quarter_(GWh)"/>
      <sheetName val="Month_(GWh)"/>
      <sheetName val="Calculation_(GWh)"/>
      <sheetName val="Main_Table_(Million_m3)"/>
      <sheetName val="Annual_(Million_m3)"/>
      <sheetName val="Quarter_(Million_m3)"/>
      <sheetName val="Month_(Million_m3)"/>
      <sheetName val="Calculation_(MM3)"/>
      <sheetName val="Calorific_Values"/>
      <sheetName val="Calculation_(GWh)_hide"/>
      <sheetName val="Cover_Sheet2"/>
      <sheetName val="Main_Table_(GWh)2"/>
      <sheetName val="Annual_(GWh)2"/>
      <sheetName val="Quarter_(GWh)2"/>
      <sheetName val="Month_(GWh)2"/>
      <sheetName val="Calculation_(GWh)2"/>
      <sheetName val="Main_Table_(Million_m3)2"/>
      <sheetName val="Annual_(Million_m3)2"/>
      <sheetName val="Quarter_(Million_m3)2"/>
      <sheetName val="Month_(Million_m3)2"/>
      <sheetName val="Calculation_(MM3)2"/>
      <sheetName val="Calorific_Values2"/>
      <sheetName val="Calculation_(GWh)_hid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75FA612-44D2-420E-A0E1-E376B69B1CAF}" name="Contents5" displayName="Contents5" ref="A4:B15" totalsRowShown="0" dataDxfId="160" headerRowCellStyle="Heading 2" dataCellStyle="Hyperlink">
  <tableColumns count="2">
    <tableColumn id="1" xr3:uid="{E49F2D2F-C566-42AF-ABAA-E07EE4C44131}" name="Worksheet description" dataDxfId="159" dataCellStyle="Normal 4"/>
    <tableColumn id="2" xr3:uid="{5916BCFD-CCB1-4A63-ADFB-5BCBE120286B}" name="Link" dataDxfId="158"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14" totalsRowShown="0" headerRowCellStyle="Heading 2">
  <tableColumns count="2">
    <tableColumn id="1" xr3:uid="{78CED3D1-3326-4B98-A7D9-0AD5792C445E}" name="Note " dataDxfId="157" dataCellStyle="Normal 4"/>
    <tableColumn id="2" xr3:uid="{D7D741AD-FAD9-458E-AC6E-92046E3B30EB}" name="Description" dataDxfId="156"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1D1BC2D-F90F-4789-BC4A-88E37AC4984A}" name="Table2.1_coal_supply_and_consumption_and_stocks_main_table_data_thousand_tonnes" displayName="Table2.1_coal_supply_and_consumption_and_stocks_main_table_data_thousand_tonnes" ref="A6:N33" totalsRowShown="0" headerRowDxfId="155" dataDxfId="154" tableBorderDxfId="153" headerRowCellStyle="Normal 3">
  <tableColumns count="14">
    <tableColumn id="1" xr3:uid="{D920B079-391A-47A3-A204-6CC9FE0173EA}" name="Components of supply and demand" dataDxfId="152"/>
    <tableColumn id="2" xr3:uid="{FEE507CB-7666-42A6-916F-DC8531B647C5}" name="2022" dataDxfId="151">
      <calculatedColumnFormula>INDIRECT(Calculation!F7,FALSE)</calculatedColumnFormula>
    </tableColumn>
    <tableColumn id="3" xr3:uid="{AB3F1088-86DD-4D2B-9144-C746573E8734}" name="2023" dataDxfId="150">
      <calculatedColumnFormula>INDIRECT(Calculation!G7,FALSE)</calculatedColumnFormula>
    </tableColumn>
    <tableColumn id="4" xr3:uid="{1FC6FE20-BE9C-4EA4-A9B5-DE340A688D66}" name="Annual per cent change" dataDxfId="149">
      <calculatedColumnFormula>IF(((C7-B7)/B7)*100&gt;100,"(+)  ",IF(((C7-B7)/B7)*100&lt;-100,"(-)  ",IF(ROUND((((C7-B7)/B7)*100),1)=0,"-  ",((C7-B7)/B7)*100)))</calculatedColumnFormula>
    </tableColumn>
    <tableColumn id="5" xr3:uid="{29720B08-7F3B-48A4-A4DE-ECB12C89BCD3}" name="2022 3rd quarter " dataDxfId="148">
      <calculatedColumnFormula>INDIRECT(Calculation!I43,FALSE)</calculatedColumnFormula>
    </tableColumn>
    <tableColumn id="6" xr3:uid="{F7221FD7-C541-4AE0-B189-9835581F5927}" name="2022 4th quarter" dataDxfId="147">
      <calculatedColumnFormula>INDIRECT(Calculation!J43,FALSE)</calculatedColumnFormula>
    </tableColumn>
    <tableColumn id="7" xr3:uid="{0CA1435C-EA0D-46E7-AD7E-3BF1C73054AB}" name="2023 1st quarter" dataDxfId="146">
      <calculatedColumnFormula>INDIRECT(Calculation!K43,FALSE)</calculatedColumnFormula>
    </tableColumn>
    <tableColumn id="8" xr3:uid="{0573E43E-CE2D-4C3F-9C91-C47AA963BC1D}" name="2023 2nd quarter" dataDxfId="145">
      <calculatedColumnFormula>INDIRECT(Calculation!L43,FALSE)</calculatedColumnFormula>
    </tableColumn>
    <tableColumn id="9" xr3:uid="{15BD10EE-AEFC-4100-9A8C-66082D2C3EC2}" name="2023 3rd quarter" dataDxfId="144">
      <calculatedColumnFormula>INDIRECT(Calculation!M43,FALSE)</calculatedColumnFormula>
    </tableColumn>
    <tableColumn id="10" xr3:uid="{C5696F4A-5F55-4B18-817F-97710BAD2294}" name="2023 4th quarter" dataDxfId="143">
      <calculatedColumnFormula>INDIRECT(Calculation!N43,FALSE)</calculatedColumnFormula>
    </tableColumn>
    <tableColumn id="11" xr3:uid="{63E0569E-D08B-47F3-B3E6-60B613EA7D0F}" name="2024 1st quarter" dataDxfId="142">
      <calculatedColumnFormula>INDIRECT(Calculation!O43,FALSE)</calculatedColumnFormula>
    </tableColumn>
    <tableColumn id="12" xr3:uid="{65A712B4-2C5C-4226-8F90-65BD1F3014EF}" name="2024 2nd quarter" dataDxfId="141">
      <calculatedColumnFormula>INDIRECT(Calculation!P43,FALSE)</calculatedColumnFormula>
    </tableColumn>
    <tableColumn id="13" xr3:uid="{B144C83F-DF42-4826-BAF7-56ED3B6A8912}" name="2024 3rd quarter [provisional]" dataDxfId="140" dataCellStyle="Comma">
      <calculatedColumnFormula>INDIRECT(Calculation!Q43,FALSE)</calculatedColumnFormula>
    </tableColumn>
    <tableColumn id="14" xr3:uid="{4BDC210B-6779-45D7-A357-19BE961E2A9C}" name="Per cent change _x000a_[note 1]" dataDxfId="139">
      <calculatedColumnFormula>IF(((M7-I7)/I7)*100&gt;100,"(+)  ",IF(((M7-I7)/I7)*100&lt;-100,"(-)  ",IF(ROUND((((M7-I7)/I7)*100),1)=0,"-  ",((M7-I7)/I7)*100)))</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A5840FE-19FE-48CF-8415-7CE8ACF31B42}" name="Table2.1_coal_supply_and_consumption_and_stocks_annual_data_thousand_tonnes" displayName="Table2.1_coal_supply_and_consumption_and_stocks_annual_data_thousand_tonnes" ref="A4:AA31" totalsRowShown="0" headerRowDxfId="138" dataDxfId="137" tableBorderDxfId="136">
  <tableColumns count="27">
    <tableColumn id="1" xr3:uid="{EE2B9196-74EE-4DC2-8632-4E3DFAA17A7B}" name="Components of supply and demand" dataDxfId="135"/>
    <tableColumn id="2" xr3:uid="{C7086757-7D20-4DD2-8ADD-8CEA55BEA5C5}" name="1998" dataDxfId="134">
      <calculatedColumnFormula>Quarter!E6</calculatedColumnFormula>
    </tableColumn>
    <tableColumn id="3" xr3:uid="{7BA48B27-1AB4-4BA9-9B14-155A06922B67}" name="1999" dataDxfId="133">
      <calculatedColumnFormula>Quarter!I6</calculatedColumnFormula>
    </tableColumn>
    <tableColumn id="4" xr3:uid="{FD3AB79F-BC62-4D7A-83E1-D72B1B9CE173}" name="2000" dataDxfId="132">
      <calculatedColumnFormula>Quarter!M6</calculatedColumnFormula>
    </tableColumn>
    <tableColumn id="5" xr3:uid="{24B2F2D9-CBE0-430A-96C2-4AA242DC8279}" name="2001" dataDxfId="131">
      <calculatedColumnFormula>Quarter!Q6</calculatedColumnFormula>
    </tableColumn>
    <tableColumn id="6" xr3:uid="{5863741A-FA8A-4870-A168-EB9EA4DB8AAC}" name="2002" dataDxfId="130">
      <calculatedColumnFormula>Quarter!U6</calculatedColumnFormula>
    </tableColumn>
    <tableColumn id="7" xr3:uid="{DED6E309-818E-4967-BFDF-2DD6F4FD6EE0}" name="2003" dataDxfId="129">
      <calculatedColumnFormula>Quarter!Y6</calculatedColumnFormula>
    </tableColumn>
    <tableColumn id="8" xr3:uid="{E7689D9B-461B-4A8D-ADD1-65ABD08FC88F}" name="2004" dataDxfId="128">
      <calculatedColumnFormula>Quarter!AC6</calculatedColumnFormula>
    </tableColumn>
    <tableColumn id="9" xr3:uid="{F30E1DA1-8291-42D5-9316-0FE28D3E1BA9}" name="2005" dataDxfId="127">
      <calculatedColumnFormula>Quarter!AG6</calculatedColumnFormula>
    </tableColumn>
    <tableColumn id="10" xr3:uid="{95DB5CAA-CE3A-476F-87AA-5786B76CD4DB}" name="2006" dataDxfId="126">
      <calculatedColumnFormula>Quarter!AK6</calculatedColumnFormula>
    </tableColumn>
    <tableColumn id="11" xr3:uid="{E7A60D90-F108-4A8C-BDC4-F9DBFB0DC233}" name="2007" dataDxfId="125">
      <calculatedColumnFormula>Quarter!AO6</calculatedColumnFormula>
    </tableColumn>
    <tableColumn id="12" xr3:uid="{9342D32E-5013-4956-8AB1-50E59DA1A2B7}" name="2008" dataDxfId="124">
      <calculatedColumnFormula>Quarter!AS6</calculatedColumnFormula>
    </tableColumn>
    <tableColumn id="13" xr3:uid="{072ED0C5-4851-476D-B7EB-902325DB970A}" name="2009" dataDxfId="123">
      <calculatedColumnFormula>Quarter!AW6</calculatedColumnFormula>
    </tableColumn>
    <tableColumn id="14" xr3:uid="{CC818365-6D25-425F-8F3C-E93737AB94A0}" name="2010" dataDxfId="122">
      <calculatedColumnFormula>Quarter!BA6</calculatedColumnFormula>
    </tableColumn>
    <tableColumn id="15" xr3:uid="{F5982217-7793-4834-87A3-23C58C4A3BE5}" name="2011" dataDxfId="121">
      <calculatedColumnFormula>Quarter!BE6</calculatedColumnFormula>
    </tableColumn>
    <tableColumn id="16" xr3:uid="{4F8749CB-721C-46A2-881C-F4E527A4C728}" name="2012" dataDxfId="120">
      <calculatedColumnFormula>Quarter!BI6</calculatedColumnFormula>
    </tableColumn>
    <tableColumn id="17" xr3:uid="{0C9126F7-13E5-41A8-B2D7-9C5DFC403CC9}" name="2013" dataDxfId="119">
      <calculatedColumnFormula>Quarter!BM6</calculatedColumnFormula>
    </tableColumn>
    <tableColumn id="18" xr3:uid="{C9E0B58C-4612-40A6-9645-D8B4CE8D4364}" name="2014" dataDxfId="118">
      <calculatedColumnFormula>Quarter!BQ6</calculatedColumnFormula>
    </tableColumn>
    <tableColumn id="19" xr3:uid="{4324D43F-8DFD-4BB9-B8A9-307988B7311D}" name="2015" dataDxfId="117">
      <calculatedColumnFormula>Quarter!BU6</calculatedColumnFormula>
    </tableColumn>
    <tableColumn id="20" xr3:uid="{DAB97770-F085-4BC0-B6AD-C6DB2EF2D0D8}" name="2016" dataDxfId="116">
      <calculatedColumnFormula>Quarter!BY6</calculatedColumnFormula>
    </tableColumn>
    <tableColumn id="21" xr3:uid="{02AE1B42-1CA8-4235-843E-7D25CEB5FB88}" name="2017" dataDxfId="115">
      <calculatedColumnFormula>Quarter!CC6</calculatedColumnFormula>
    </tableColumn>
    <tableColumn id="22" xr3:uid="{CEB2A8E9-99FC-4D20-8E23-EE14A5C85C61}" name="2018" dataDxfId="114">
      <calculatedColumnFormula>Quarter!CG6</calculatedColumnFormula>
    </tableColumn>
    <tableColumn id="23" xr3:uid="{A59BC563-3021-4FE3-A392-9327F84FA2EB}" name="2019" dataDxfId="113">
      <calculatedColumnFormula>Quarter!CK6</calculatedColumnFormula>
    </tableColumn>
    <tableColumn id="24" xr3:uid="{6FCF7E52-E1DB-416F-A872-C3460463201A}" name="2020" dataDxfId="112">
      <calculatedColumnFormula>Quarter!CO6</calculatedColumnFormula>
    </tableColumn>
    <tableColumn id="25" xr3:uid="{ED692355-5A79-44DE-87E6-2B9C6569458A}" name="2021" dataDxfId="111">
      <calculatedColumnFormula>SUM(Quarter!CP6:CS6)</calculatedColumnFormula>
    </tableColumn>
    <tableColumn id="26" xr3:uid="{E58A4CA4-3A8C-45C6-8662-3DB020044C10}" name="2022" dataDxfId="110"/>
    <tableColumn id="27" xr3:uid="{57E77862-28CF-4A65-84E5-074A01E4037C}" name="2023" dataDxfId="109">
      <calculatedColumnFormula>SUM(Quarter!CX6:DA6)</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CBF72CA-5A6F-4660-8124-05D76B9CD34B}" name="Table2.1_coal_supply_and_consumption_and_stocks_quarterly_data_thousand_tonnes" displayName="Table2.1_coal_supply_and_consumption_and_stocks_quarterly_data_thousand_tonnes" ref="A5:DC34" totalsRowShown="0" headerRowDxfId="108" dataDxfId="107">
  <tableColumns count="107">
    <tableColumn id="1" xr3:uid="{90B62DA8-FAFD-4C5B-9C2C-1381E48B0736}" name="Statistic" dataDxfId="106"/>
    <tableColumn id="2" xr3:uid="{4F8A788D-2FEC-4402-A520-048D48BCC053}" name="1998 1st quarter" dataDxfId="105"/>
    <tableColumn id="3" xr3:uid="{7E993A91-B221-4451-A0C7-B7289DB6F159}" name="1998 2nd quarter" dataDxfId="104"/>
    <tableColumn id="4" xr3:uid="{24EA70F6-8578-41EE-A023-BE4D3EADF8B6}" name="1998 3rd quarter" dataDxfId="103"/>
    <tableColumn id="5" xr3:uid="{C4CEC824-4073-47C7-947D-9934F97FEF71}" name="1998 4th quarter" dataDxfId="102"/>
    <tableColumn id="6" xr3:uid="{7FE7701E-E457-48D6-8007-CEFE485104D7}" name="1999 1st quarter" dataDxfId="101"/>
    <tableColumn id="7" xr3:uid="{2D16AA7D-3572-478A-BA72-FA01569B9075}" name="1999 2nd quarter" dataDxfId="100"/>
    <tableColumn id="8" xr3:uid="{6542EAF5-C15C-404D-BFD9-72669403D175}" name="1999 3rd quarter" dataDxfId="99"/>
    <tableColumn id="9" xr3:uid="{86487D20-3CC8-4C4F-B741-AE184616477A}" name="1999 4th quarter" dataDxfId="98"/>
    <tableColumn id="10" xr3:uid="{6308A89F-E2B2-4902-A405-E34DBDAD75D6}" name="2000 1st quarter" dataDxfId="97"/>
    <tableColumn id="11" xr3:uid="{B5660C3D-29E5-4BD7-8CAD-68C9F6BD3640}" name="2000 2nd quarter" dataDxfId="96"/>
    <tableColumn id="12" xr3:uid="{16C2363E-63CE-4891-A872-A1B4513A1A9C}" name="2000 3rd quarter" dataDxfId="95"/>
    <tableColumn id="13" xr3:uid="{D6044581-A6E7-4AD2-AC75-A06C6FFCE822}" name="2000 4th quarter" dataDxfId="94"/>
    <tableColumn id="14" xr3:uid="{B73E9746-ED13-47EE-BD1F-3F67EFD10241}" name="2001 1st quarter" dataDxfId="93"/>
    <tableColumn id="15" xr3:uid="{BA4DF7D0-37CD-48EB-9FF2-D1AA61EC6630}" name="2001 2nd quarter" dataDxfId="92"/>
    <tableColumn id="16" xr3:uid="{4863AA25-0619-48A9-AB20-F6BD4FE4D6BC}" name="2001 3rd quarter" dataDxfId="91"/>
    <tableColumn id="17" xr3:uid="{A7593BC5-9537-4FC9-9A0D-07672811DFEA}" name="2001 4th quarter" dataDxfId="90"/>
    <tableColumn id="18" xr3:uid="{B78A84A4-1AC6-4B1B-8844-3D8B78CC7F25}" name="2002 1st quarter" dataDxfId="89"/>
    <tableColumn id="19" xr3:uid="{2BF04E83-1B75-42E8-8042-40F67B3BB59F}" name="2002 2nd quarter" dataDxfId="88"/>
    <tableColumn id="20" xr3:uid="{DF8D3D94-1608-4ACA-9FF6-6D2E5D005C08}" name="2002 3rd quarter" dataDxfId="87"/>
    <tableColumn id="21" xr3:uid="{F92812E1-DD3D-4AAC-B875-BF95B841D4B3}" name="2002 4th quarter" dataDxfId="86"/>
    <tableColumn id="22" xr3:uid="{E4DFA66A-C9F3-4621-B80D-4FC029394A90}" name="2003 1st quarter" dataDxfId="85"/>
    <tableColumn id="23" xr3:uid="{9D73E0E3-D5DB-4C9A-A92D-FDD97BC58C64}" name="2003 2nd quarter" dataDxfId="84"/>
    <tableColumn id="24" xr3:uid="{E82B3415-D242-4E8B-AB06-07D8869E11D7}" name="2003 3rd quarter" dataDxfId="83"/>
    <tableColumn id="25" xr3:uid="{7187B8C4-02E9-4F54-85F1-D1E0DD912864}" name="2003 4th quarter" dataDxfId="82"/>
    <tableColumn id="26" xr3:uid="{3D6E38B0-3CE9-410D-9753-B1BF10A803BF}" name="2004 1st quarter" dataDxfId="81"/>
    <tableColumn id="27" xr3:uid="{3CEC2DC4-9963-4512-9174-5CC8F8B89BDD}" name="2004 2nd quarter" dataDxfId="80"/>
    <tableColumn id="28" xr3:uid="{9E8CCC5D-74CA-41E4-883A-2FCE37823853}" name="2004 3rd quarter" dataDxfId="79"/>
    <tableColumn id="29" xr3:uid="{4149E1CC-9C33-48E6-BA04-A8EFE4F58384}" name="2004 4th quarter" dataDxfId="78"/>
    <tableColumn id="30" xr3:uid="{A8C11C36-8F9B-47C2-BB03-CD7A948A0823}" name="2005 1st quarter" dataDxfId="77"/>
    <tableColumn id="31" xr3:uid="{268EE407-E00A-473D-9F5F-D1762D8AE659}" name="2005 2nd quarter" dataDxfId="76"/>
    <tableColumn id="32" xr3:uid="{4F6CF7C8-8CDB-4410-BC03-74ED51FD0ED2}" name="2005 3rd quarter" dataDxfId="75"/>
    <tableColumn id="33" xr3:uid="{88282273-B429-49F1-8407-E018A74BABF0}" name="2005 4th quarter" dataDxfId="74"/>
    <tableColumn id="34" xr3:uid="{8A7879F0-F2B2-4D42-8EAB-AF74050552D3}" name="2006 1st quarter" dataDxfId="73"/>
    <tableColumn id="35" xr3:uid="{70DA3620-3C76-4A5D-AA29-54C8F547991B}" name="2006 2nd quarter" dataDxfId="72"/>
    <tableColumn id="36" xr3:uid="{2086C210-610A-43A1-83FB-1031A77022A4}" name="2006 3rd quarter" dataDxfId="71"/>
    <tableColumn id="37" xr3:uid="{F237E978-DAB3-4CF9-8A1F-037F7A7877EA}" name="2006 4th quarter" dataDxfId="70"/>
    <tableColumn id="38" xr3:uid="{D67CFF32-4DDE-4B1F-90F8-C5234B4D77C7}" name="2007 1st quarter" dataDxfId="69"/>
    <tableColumn id="39" xr3:uid="{443AB33F-10BD-43C8-BB4D-A636631F9692}" name="2007 2nd quarter" dataDxfId="68"/>
    <tableColumn id="40" xr3:uid="{9835F79A-A4A9-4768-8ACC-634702DD8DF6}" name="2007 3rd quarter" dataDxfId="67"/>
    <tableColumn id="41" xr3:uid="{3E3BF742-4080-4923-AA51-AF035E59D312}" name="2007 4th quarter" dataDxfId="66"/>
    <tableColumn id="42" xr3:uid="{3EC7C12E-31DB-4325-B102-4FC2CD4FF3B3}" name="2008 1st quarter" dataDxfId="65"/>
    <tableColumn id="43" xr3:uid="{68374F5A-4050-41E8-A035-1C74732CDD50}" name="2008 2nd quarter" dataDxfId="64"/>
    <tableColumn id="44" xr3:uid="{692DD600-8E6B-4408-80BD-FA2198E0969C}" name="2008 3rd quarter" dataDxfId="63"/>
    <tableColumn id="45" xr3:uid="{DEC34BEE-E3FD-447B-B628-13301C8402C7}" name="2008 4th quarter" dataDxfId="62"/>
    <tableColumn id="46" xr3:uid="{7AEBFD4C-BA33-4A08-86E4-936FD16EC7B2}" name="2009 1st quarter" dataDxfId="61"/>
    <tableColumn id="47" xr3:uid="{E8C7259C-2400-44D3-9519-26F971E01DCA}" name="2009 2nd quarter" dataDxfId="60"/>
    <tableColumn id="48" xr3:uid="{F8171DB6-1921-4DE6-82FE-F0000187325E}" name="2009 3rd quarter" dataDxfId="59"/>
    <tableColumn id="49" xr3:uid="{98C9EA63-0E66-4111-80FF-C02913CB37EF}" name="2009 4th quarter" dataDxfId="58"/>
    <tableColumn id="50" xr3:uid="{12DE425F-893D-4095-BE26-08D6BAE459D8}" name="2010 1st quarter" dataDxfId="57"/>
    <tableColumn id="51" xr3:uid="{5FFC87C8-D9EF-4055-A6CF-9CDDBDDA6833}" name="2010 2nd quarter" dataDxfId="56"/>
    <tableColumn id="52" xr3:uid="{98A4097B-63A2-4629-BE55-674CAEC2252D}" name="2010 3rd quarter" dataDxfId="55"/>
    <tableColumn id="53" xr3:uid="{2AB9AC10-F909-43B5-94FE-F3F35CBC908A}" name="2010 4th quarter" dataDxfId="54"/>
    <tableColumn id="54" xr3:uid="{517C8398-76DA-4BBF-8174-D21D5513EF01}" name="2011 1st quarter" dataDxfId="53"/>
    <tableColumn id="55" xr3:uid="{79336156-1AAB-4078-96DF-2AFA440D147E}" name="2011 2nd quarter" dataDxfId="52"/>
    <tableColumn id="56" xr3:uid="{A55BFA73-C15F-486E-93EE-2E66F85724E8}" name="2011 3rd quarter" dataDxfId="51"/>
    <tableColumn id="57" xr3:uid="{E9A945C8-9BD4-4E6F-A408-55AB74A8F88D}" name="2011 4th quarter" dataDxfId="50"/>
    <tableColumn id="58" xr3:uid="{B6A28BDA-BD48-4946-9502-01F48E280AAC}" name="2012 1st quarter" dataDxfId="49"/>
    <tableColumn id="59" xr3:uid="{4B9BE32F-EBFA-4DF0-80A2-8867DF4D4BF5}" name="2012 2nd quarter" dataDxfId="48"/>
    <tableColumn id="60" xr3:uid="{B50DEDB9-78EB-4EB7-A544-A6C5DBF1770B}" name="2012 3rd quarter" dataDxfId="47"/>
    <tableColumn id="61" xr3:uid="{DF3DBFEB-A20E-484C-93C1-1ACF24E32D30}" name="2012 4th quarter" dataDxfId="46"/>
    <tableColumn id="62" xr3:uid="{318B003B-F6A7-4BA5-B1F6-E0507B4F2417}" name="2013 1st quarter" dataDxfId="45"/>
    <tableColumn id="63" xr3:uid="{3D5DCF24-452C-4FA5-B849-3010C034E0C1}" name="2013 2nd quarter" dataDxfId="44"/>
    <tableColumn id="64" xr3:uid="{AC553F83-35A0-45C1-82F4-1AF1B563CF81}" name="2013 3rd quarter" dataDxfId="43"/>
    <tableColumn id="65" xr3:uid="{89AE3D9E-F473-4565-A8C0-DFDC22708569}" name="2013 4th quarter" dataDxfId="42"/>
    <tableColumn id="66" xr3:uid="{224ABB8B-8B20-42F4-B71C-79AA6D592645}" name="2014 1st quarter" dataDxfId="41"/>
    <tableColumn id="67" xr3:uid="{2C3E7B79-65ED-4567-9FFD-14005B75DD69}" name="2014 2nd quarter" dataDxfId="40"/>
    <tableColumn id="68" xr3:uid="{46328F32-2E4D-4447-80BD-AA038BFD84B4}" name="2014 3rd quarter" dataDxfId="39"/>
    <tableColumn id="69" xr3:uid="{A8760561-55EA-4C54-8522-4B358B7969F8}" name="2014 4th quarter" dataDxfId="38"/>
    <tableColumn id="70" xr3:uid="{E9B69E38-1DF4-4218-9BA0-CD016BED846F}" name="2015 1st quarter" dataDxfId="37"/>
    <tableColumn id="71" xr3:uid="{27F5453B-DF97-4ED7-94D8-FBF70FB47E6F}" name="2015 2nd quarter" dataDxfId="36"/>
    <tableColumn id="72" xr3:uid="{6CA81C81-F3FB-487C-92C4-F13475497A60}" name="2015 3rd quarter" dataDxfId="35"/>
    <tableColumn id="73" xr3:uid="{431EBA24-A1CB-4EA3-912C-3FE5B5695359}" name="2015 4th quarter" dataDxfId="34"/>
    <tableColumn id="74" xr3:uid="{C9C27060-0AE4-40E3-8EEB-0BE6A641C835}" name="2016 1st quarter" dataDxfId="33"/>
    <tableColumn id="75" xr3:uid="{D73BDFDF-5B27-43C6-B8D2-1BD49EAE75BB}" name="2016 2nd quarter" dataDxfId="32"/>
    <tableColumn id="76" xr3:uid="{672E9D22-72F8-44D2-8553-69525F4BA6E3}" name="2016 3rd quarter" dataDxfId="31"/>
    <tableColumn id="77" xr3:uid="{BA7740E5-0CBD-4D0F-A312-EA4A3345FE55}" name="2016 4th quarter" dataDxfId="30"/>
    <tableColumn id="78" xr3:uid="{ADC921D0-EE45-4BA4-B75E-5D7D55C6AC96}" name="2017 1st quarter" dataDxfId="29"/>
    <tableColumn id="79" xr3:uid="{14331172-847F-4E70-A669-AA656BF46692}" name="2017 2nd quarter" dataDxfId="28"/>
    <tableColumn id="80" xr3:uid="{5ECFD11D-217D-434D-AC24-A6E7B84C8F61}" name="2017 3rd quarter" dataDxfId="27"/>
    <tableColumn id="81" xr3:uid="{7BB5094D-CA26-429A-93C7-CE8758413212}" name="2017 4th quarter" dataDxfId="26"/>
    <tableColumn id="82" xr3:uid="{7613099B-133E-43D2-9A33-C49615294441}" name="2018 1st quarter" dataDxfId="25"/>
    <tableColumn id="83" xr3:uid="{32DDD810-BD3C-4D93-BBE9-C41C901E9A7B}" name="2018 2nd quarter" dataDxfId="24"/>
    <tableColumn id="84" xr3:uid="{A792BE9D-3366-4F14-A3CB-09B2B26BEDB4}" name="2018 3rd quarter" dataDxfId="23"/>
    <tableColumn id="85" xr3:uid="{7EE459FA-8F1E-46A4-82FF-3E05A490B067}" name="2018 4th quarter" dataDxfId="22"/>
    <tableColumn id="86" xr3:uid="{DDBC70F0-3A48-4237-9DAE-91A28C50D898}" name="2019 1st quarter" dataDxfId="21"/>
    <tableColumn id="87" xr3:uid="{A93BBEA3-0528-440F-9640-8EEBE0A00FF9}" name="2019 2nd quarter" dataDxfId="20"/>
    <tableColumn id="88" xr3:uid="{2AA25D0A-690F-4E4E-9A52-8DF1168AC1BD}" name="2019 3rd quarter" dataDxfId="19"/>
    <tableColumn id="89" xr3:uid="{37419590-9001-45CB-82B1-EC2A1619721E}" name="2019 4th quarter" dataDxfId="18"/>
    <tableColumn id="90" xr3:uid="{CB750FB1-7A69-410B-AB60-423CD9381B79}" name="2020 1st quarter" dataDxfId="17"/>
    <tableColumn id="91" xr3:uid="{D6A4797F-A3D2-470A-A399-D5D918F08C9D}" name="2020 2nd quarter" dataDxfId="16"/>
    <tableColumn id="92" xr3:uid="{188868F2-9C9D-4E0C-B8F5-564957BFE070}" name="2020 3rd quarter" dataDxfId="15"/>
    <tableColumn id="93" xr3:uid="{47E85243-0102-463C-971D-2A53361E8518}" name="2020 4th quarter" dataDxfId="14"/>
    <tableColumn id="94" xr3:uid="{191624A9-8546-4632-B199-D5253FEA8C79}" name="2021 1st quarter" dataDxfId="13"/>
    <tableColumn id="95" xr3:uid="{49460D17-45C2-4B06-A75A-9642B10262DE}" name="2021 2nd quarter" dataDxfId="12"/>
    <tableColumn id="96" xr3:uid="{83ED14F6-35F8-48D6-838A-0A4F04291AC5}" name="2021 3rd quarter" dataDxfId="11"/>
    <tableColumn id="97" xr3:uid="{977EDF4D-4EA2-45D1-9436-3543FDFD1252}" name="2021 4th quarter " dataDxfId="10"/>
    <tableColumn id="98" xr3:uid="{569B882C-8E6F-45FD-8B7D-E2B98DE22591}" name="2022 1st quarter" dataDxfId="9" dataCellStyle="Normal 4"/>
    <tableColumn id="99" xr3:uid="{6BAB77A0-A436-4128-930A-B86A5AB0453F}" name="2022 2nd quarter" dataDxfId="8"/>
    <tableColumn id="100" xr3:uid="{97AAEBDB-6549-41EE-8F45-00266D30AC1F}" name="2022 3rd quarter " dataDxfId="7"/>
    <tableColumn id="101" xr3:uid="{C92C4ED0-30B8-4191-B754-8E72C7F2E26C}" name="2022 4th quarter" dataDxfId="6"/>
    <tableColumn id="102" xr3:uid="{2B10899A-B324-48DD-98E0-DAC5021C749B}" name="2023 1st quarter" dataDxfId="5"/>
    <tableColumn id="103" xr3:uid="{BF97B577-8ADF-456A-8067-8ABECF9486BE}" name="2023 2nd quarter" dataDxfId="4"/>
    <tableColumn id="104" xr3:uid="{691A4355-DB3F-4F68-8B30-CF7A9C7CC3A5}" name="2023 3rd quarter" dataDxfId="3"/>
    <tableColumn id="105" xr3:uid="{23F68439-328E-4366-BE36-48892F6F9BF3}" name="2023 4th quarter" dataDxfId="2"/>
    <tableColumn id="106" xr3:uid="{0FAECB91-329F-4610-8649-4E2EAEAE69DC}" name="2024 1st quarter" dataDxfId="1"/>
    <tableColumn id="107" xr3:uid="{C6439AE7-FD0C-4D26-A749-C2D25EDB9219}" name="2024 2nd quarter" dataDxfId="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nergy.stats@energysecurity.gov.uk" TargetMode="External"/><Relationship Id="rId3" Type="http://schemas.openxmlformats.org/officeDocument/2006/relationships/hyperlink" Target="https://www.gov.uk/government/statistics/solid-fuels-and-derived-gases-statistics-data-sources-and-methodologies" TargetMode="External"/><Relationship Id="rId7" Type="http://schemas.openxmlformats.org/officeDocument/2006/relationships/hyperlink" Target="mailto:coalstatistics@energysecurity.gov.uk" TargetMode="External"/><Relationship Id="rId2" Type="http://schemas.openxmlformats.org/officeDocument/2006/relationships/hyperlink" Target="https://www.gov.uk/government/statistics/solid-fuels-and-derived-gases-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desnz-standards-for-official-statistics/statistical-revisions-policy"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solid-fuels-and-derived-gases-statistics-data-sources-and-methodologies" TargetMode="External"/><Relationship Id="rId9" Type="http://schemas.openxmlformats.org/officeDocument/2006/relationships/hyperlink" Target="https://www.gov.uk/government/statistics/digest-of-uk-energy-statistics-dukes-2024"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05420-DE60-4AC6-A570-2DCA1718D457}">
  <dimension ref="A1:IW26"/>
  <sheetViews>
    <sheetView showGridLines="0" tabSelected="1" zoomScaleNormal="100" zoomScaleSheetLayoutView="100" workbookViewId="0"/>
  </sheetViews>
  <sheetFormatPr defaultColWidth="8.81640625" defaultRowHeight="15.5" x14ac:dyDescent="0.35"/>
  <cols>
    <col min="1" max="1" width="150.54296875" style="10" customWidth="1"/>
    <col min="2" max="256" width="9.1796875" style="2" customWidth="1"/>
    <col min="257" max="16384" width="8.81640625" style="2"/>
  </cols>
  <sheetData>
    <row r="1" spans="1:257" s="3" customFormat="1" ht="45" customHeight="1" x14ac:dyDescent="0.35">
      <c r="A1" s="1" t="s">
        <v>55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229</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245</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2" t="s">
        <v>242</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31" x14ac:dyDescent="0.35">
      <c r="A8" s="17" t="s">
        <v>246</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162" t="s">
        <v>234</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145" t="s">
        <v>38</v>
      </c>
      <c r="B16" s="145"/>
      <c r="C16" s="145"/>
      <c r="D16" s="145"/>
      <c r="E16" s="145"/>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162" customFormat="1" ht="20.25" customHeight="1" x14ac:dyDescent="0.35">
      <c r="A17" s="162" t="s">
        <v>9</v>
      </c>
    </row>
    <row r="18" spans="1:257" s="3" customFormat="1" ht="20.25" customHeight="1" x14ac:dyDescent="0.35">
      <c r="A18" s="7" t="s">
        <v>222</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x14ac:dyDescent="0.55000000000000004">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8" t="s">
        <v>11</v>
      </c>
    </row>
    <row r="21" spans="1:257" s="3" customFormat="1" ht="20.25" customHeight="1" x14ac:dyDescent="0.35">
      <c r="A21" s="2" t="s">
        <v>39</v>
      </c>
    </row>
    <row r="22" spans="1:257" s="3" customFormat="1" ht="20.25" customHeight="1" x14ac:dyDescent="0.35">
      <c r="A22" s="162" t="s">
        <v>233</v>
      </c>
    </row>
    <row r="23" spans="1:257" s="3" customFormat="1" ht="20.25" customHeight="1" x14ac:dyDescent="0.35">
      <c r="A23" s="2" t="s">
        <v>221</v>
      </c>
    </row>
    <row r="24" spans="1:257" s="3" customFormat="1" ht="20.25" customHeight="1" x14ac:dyDescent="0.45">
      <c r="A24" s="8" t="s">
        <v>12</v>
      </c>
    </row>
    <row r="25" spans="1:257" s="3" customFormat="1" ht="20.25" customHeight="1" x14ac:dyDescent="0.35">
      <c r="A25" s="9" t="s">
        <v>232</v>
      </c>
    </row>
    <row r="26" spans="1:257" s="3" customFormat="1" ht="20.25" customHeight="1" x14ac:dyDescent="0.35">
      <c r="A26" s="3" t="s">
        <v>13</v>
      </c>
    </row>
  </sheetData>
  <hyperlinks>
    <hyperlink ref="A15" r:id="rId1" display="Energy trends publication (opens in a new window) " xr:uid="{87F4F122-42B4-4EBD-9B5A-F3B4F5786AF4}"/>
    <hyperlink ref="A16" r:id="rId2" display="Solid fuels and derived gases: methodology note" xr:uid="{EECA90CD-3BCA-41FA-B6C8-0ACD913CA760}"/>
    <hyperlink ref="A16:D16" r:id="rId3" display="Solid fuels and derived gases: methodology note" xr:uid="{8D461FA8-5471-4C80-8648-9C72B18A8B01}"/>
    <hyperlink ref="A16:E16" r:id="rId4" display="Solid fuels and derived gases: methodology note" xr:uid="{2EC1ADEB-3C13-4B9C-B5AD-CB2371F8C239}"/>
    <hyperlink ref="A17" r:id="rId5" xr:uid="{6B83BE20-449A-4BEF-B2AE-98149AC6675E}"/>
    <hyperlink ref="A25" r:id="rId6" xr:uid="{2B8CCADD-7BC9-4415-97D8-41BCF67988BD}"/>
    <hyperlink ref="A22" r:id="rId7" xr:uid="{1168744B-597B-4065-954A-641C1BA628D9}"/>
    <hyperlink ref="A11" r:id="rId8" xr:uid="{147A3EEA-3776-4052-9670-F639EB07BE0C}"/>
    <hyperlink ref="A18" r:id="rId9" xr:uid="{B22746D4-848D-4CAB-818F-650C113D3359}"/>
  </hyperlinks>
  <pageMargins left="0.7" right="0.7" top="0.75" bottom="0.75" header="0.3" footer="0.3"/>
  <pageSetup paperSize="9" scale="46" orientation="portrait" verticalDpi="4"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1A7BD-10D1-4D21-A492-043AD66BA6DB}">
  <dimension ref="A1:B15"/>
  <sheetViews>
    <sheetView showGridLines="0" zoomScaleNormal="100" zoomScaleSheetLayoutView="100" workbookViewId="0"/>
  </sheetViews>
  <sheetFormatPr defaultColWidth="9.1796875" defaultRowHeight="15" customHeight="1" x14ac:dyDescent="0.25"/>
  <cols>
    <col min="1" max="1" width="75.54296875" style="11" customWidth="1"/>
    <col min="2" max="2" width="30.54296875" style="11" customWidth="1"/>
    <col min="3" max="16384" width="9.1796875" style="11"/>
  </cols>
  <sheetData>
    <row r="1" spans="1:2" ht="45" customHeight="1" x14ac:dyDescent="0.25">
      <c r="A1" s="13" t="s">
        <v>15</v>
      </c>
    </row>
    <row r="2" spans="1:2" ht="20.25" customHeight="1" x14ac:dyDescent="0.25">
      <c r="A2" s="2" t="s">
        <v>19</v>
      </c>
    </row>
    <row r="3" spans="1:2" ht="20.25" customHeight="1" x14ac:dyDescent="0.25">
      <c r="A3" s="3" t="s">
        <v>18</v>
      </c>
    </row>
    <row r="4" spans="1:2" ht="30" customHeight="1" x14ac:dyDescent="0.55000000000000004">
      <c r="A4" s="6" t="s">
        <v>27</v>
      </c>
      <c r="B4" s="12" t="s">
        <v>28</v>
      </c>
    </row>
    <row r="5" spans="1:2" ht="20.25" customHeight="1" x14ac:dyDescent="0.25">
      <c r="A5" s="37" t="s">
        <v>29</v>
      </c>
      <c r="B5" s="38" t="s">
        <v>16</v>
      </c>
    </row>
    <row r="6" spans="1:2" ht="20.25" customHeight="1" x14ac:dyDescent="0.25">
      <c r="A6" s="37" t="s">
        <v>40</v>
      </c>
      <c r="B6" s="38" t="s">
        <v>15</v>
      </c>
    </row>
    <row r="7" spans="1:2" ht="20.25" customHeight="1" x14ac:dyDescent="0.25">
      <c r="A7" s="37" t="s">
        <v>41</v>
      </c>
      <c r="B7" s="38" t="s">
        <v>25</v>
      </c>
    </row>
    <row r="8" spans="1:2" ht="20.25" customHeight="1" x14ac:dyDescent="0.25">
      <c r="A8" s="37" t="s">
        <v>42</v>
      </c>
      <c r="B8" s="38" t="s">
        <v>14</v>
      </c>
    </row>
    <row r="9" spans="1:2" ht="20.25" customHeight="1" x14ac:dyDescent="0.25">
      <c r="A9" s="37" t="s">
        <v>43</v>
      </c>
      <c r="B9" s="38" t="s">
        <v>44</v>
      </c>
    </row>
    <row r="10" spans="1:2" ht="20.25" customHeight="1" x14ac:dyDescent="0.25">
      <c r="A10" s="37" t="s">
        <v>218</v>
      </c>
      <c r="B10" s="38" t="s">
        <v>45</v>
      </c>
    </row>
    <row r="11" spans="1:2" ht="20.25" customHeight="1" x14ac:dyDescent="0.25">
      <c r="A11" s="37" t="s">
        <v>219</v>
      </c>
      <c r="B11" s="38" t="s">
        <v>46</v>
      </c>
    </row>
    <row r="12" spans="1:2" ht="20.25" customHeight="1" x14ac:dyDescent="0.25">
      <c r="A12" s="3"/>
      <c r="B12" s="9"/>
    </row>
    <row r="13" spans="1:2" ht="20.25" customHeight="1" x14ac:dyDescent="0.25">
      <c r="A13" s="3"/>
      <c r="B13" s="9"/>
    </row>
    <row r="14" spans="1:2" ht="20.25" customHeight="1" x14ac:dyDescent="0.25">
      <c r="A14" s="3"/>
      <c r="B14" s="9"/>
    </row>
    <row r="15" spans="1:2" ht="20.25" customHeight="1" x14ac:dyDescent="0.25">
      <c r="A15" s="3"/>
      <c r="B15" s="9"/>
    </row>
  </sheetData>
  <hyperlinks>
    <hyperlink ref="B5" location="'Cover Sheet'!A1" display="Cover Sheet" xr:uid="{1C7AA1FC-81BE-4B06-B2F2-44324E5A6F69}"/>
    <hyperlink ref="B6" location="Contents!A1" display="Contents" xr:uid="{6A5CCA1F-18F2-450E-9CB1-2B87EB67F1A4}"/>
    <hyperlink ref="B8" location="Commentary!A1" display="Commentary" xr:uid="{C5337266-0A8C-403C-94DB-D6407B58A955}"/>
    <hyperlink ref="B9" location="'Main Table'!A1" display="Main table (TWh)" xr:uid="{5E9B9898-1C93-475C-9EA9-50646CF95433}"/>
    <hyperlink ref="B10" location="Annual!A1" display="Annual (TWh)" xr:uid="{5593C049-2102-4966-8884-EE8E9891DE78}"/>
    <hyperlink ref="B11" location="Quarter!A1" display="Quarter (TWh)" xr:uid="{40D1BDC5-80E5-4A6A-B6D7-81411B27060C}"/>
    <hyperlink ref="B7" location="Notes!A1" display="Notes" xr:uid="{623B5D2E-CD71-4A3F-B867-1FBF279A510F}"/>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14"/>
  <sheetViews>
    <sheetView showGridLines="0" zoomScaleNormal="100" workbookViewId="0"/>
  </sheetViews>
  <sheetFormatPr defaultColWidth="9.1796875" defaultRowHeight="15.5" x14ac:dyDescent="0.35"/>
  <cols>
    <col min="1" max="1" width="10" style="2" customWidth="1"/>
    <col min="2" max="2" width="150.54296875" style="2" customWidth="1"/>
    <col min="3" max="16384" width="9.1796875" style="2"/>
  </cols>
  <sheetData>
    <row r="1" spans="1:2" ht="45" customHeight="1" x14ac:dyDescent="0.35">
      <c r="A1" s="13" t="s">
        <v>25</v>
      </c>
    </row>
    <row r="2" spans="1:2" s="3" customFormat="1" ht="20.25" customHeight="1" x14ac:dyDescent="0.35">
      <c r="A2" s="3" t="s">
        <v>24</v>
      </c>
    </row>
    <row r="3" spans="1:2" s="3" customFormat="1" ht="20.25" customHeight="1" x14ac:dyDescent="0.35">
      <c r="A3" s="3" t="s">
        <v>47</v>
      </c>
    </row>
    <row r="4" spans="1:2" s="3" customFormat="1" ht="30" customHeight="1" x14ac:dyDescent="0.55000000000000004">
      <c r="A4" s="6" t="s">
        <v>23</v>
      </c>
      <c r="B4" s="6" t="s">
        <v>17</v>
      </c>
    </row>
    <row r="5" spans="1:2" ht="22.5" customHeight="1" x14ac:dyDescent="0.35">
      <c r="A5" s="39" t="s">
        <v>22</v>
      </c>
      <c r="B5" s="40" t="s">
        <v>56</v>
      </c>
    </row>
    <row r="6" spans="1:2" ht="20.25" customHeight="1" x14ac:dyDescent="0.35">
      <c r="A6" s="39" t="s">
        <v>21</v>
      </c>
      <c r="B6" s="40" t="s">
        <v>57</v>
      </c>
    </row>
    <row r="7" spans="1:2" ht="20.25" customHeight="1" x14ac:dyDescent="0.35">
      <c r="A7" s="39" t="s">
        <v>48</v>
      </c>
      <c r="B7" s="40" t="s">
        <v>58</v>
      </c>
    </row>
    <row r="8" spans="1:2" ht="22.5" customHeight="1" x14ac:dyDescent="0.35">
      <c r="A8" s="39" t="s">
        <v>20</v>
      </c>
      <c r="B8" s="40" t="s">
        <v>59</v>
      </c>
    </row>
    <row r="9" spans="1:2" ht="51.75" customHeight="1" x14ac:dyDescent="0.35">
      <c r="A9" s="39" t="s">
        <v>30</v>
      </c>
      <c r="B9" s="41" t="s">
        <v>60</v>
      </c>
    </row>
    <row r="10" spans="1:2" ht="20.25" customHeight="1" x14ac:dyDescent="0.35">
      <c r="A10" s="39" t="s">
        <v>31</v>
      </c>
      <c r="B10" s="40" t="s">
        <v>61</v>
      </c>
    </row>
    <row r="11" spans="1:2" ht="31" x14ac:dyDescent="0.35">
      <c r="A11" s="39" t="s">
        <v>32</v>
      </c>
      <c r="B11" s="41" t="s">
        <v>240</v>
      </c>
    </row>
    <row r="12" spans="1:2" ht="20.25" customHeight="1" x14ac:dyDescent="0.35">
      <c r="A12" s="39" t="s">
        <v>33</v>
      </c>
      <c r="B12" s="42" t="s">
        <v>62</v>
      </c>
    </row>
    <row r="13" spans="1:2" x14ac:dyDescent="0.35">
      <c r="A13" s="39" t="s">
        <v>49</v>
      </c>
      <c r="B13" s="42" t="s">
        <v>63</v>
      </c>
    </row>
    <row r="14" spans="1:2" x14ac:dyDescent="0.35">
      <c r="A14" s="39" t="s">
        <v>226</v>
      </c>
      <c r="B14" s="148" t="s">
        <v>244</v>
      </c>
    </row>
  </sheetData>
  <phoneticPr fontId="10"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C9"/>
  <sheetViews>
    <sheetView showGridLines="0" zoomScaleNormal="100" workbookViewId="0"/>
  </sheetViews>
  <sheetFormatPr defaultColWidth="9.1796875" defaultRowHeight="15.5" x14ac:dyDescent="0.35"/>
  <cols>
    <col min="1" max="1" width="150.54296875" style="2" customWidth="1"/>
    <col min="2" max="16384" width="9.1796875" style="2"/>
  </cols>
  <sheetData>
    <row r="1" spans="1:3" ht="45" customHeight="1" x14ac:dyDescent="0.35">
      <c r="A1" s="1" t="s">
        <v>26</v>
      </c>
    </row>
    <row r="2" spans="1:3" ht="36" customHeight="1" x14ac:dyDescent="0.55000000000000004">
      <c r="A2" s="6" t="s">
        <v>64</v>
      </c>
    </row>
    <row r="3" spans="1:3" ht="42" customHeight="1" x14ac:dyDescent="0.45">
      <c r="A3" s="166" t="s">
        <v>249</v>
      </c>
    </row>
    <row r="4" spans="1:3" s="3" customFormat="1" ht="62" x14ac:dyDescent="0.35">
      <c r="A4" s="164" t="s">
        <v>251</v>
      </c>
      <c r="C4" s="163"/>
    </row>
    <row r="5" spans="1:3" ht="36" customHeight="1" x14ac:dyDescent="0.45">
      <c r="A5" s="165" t="s">
        <v>250</v>
      </c>
    </row>
    <row r="6" spans="1:3" ht="99" customHeight="1" x14ac:dyDescent="0.35">
      <c r="A6" s="164" t="s">
        <v>252</v>
      </c>
    </row>
    <row r="7" spans="1:3" x14ac:dyDescent="0.35">
      <c r="A7" s="17"/>
    </row>
    <row r="8" spans="1:3" ht="30" customHeight="1" x14ac:dyDescent="0.35">
      <c r="A8" s="18"/>
    </row>
    <row r="9" spans="1:3" ht="30" customHeight="1" x14ac:dyDescent="0.35">
      <c r="A9" s="18"/>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AC8E2-5F73-4857-9127-3BEE6F3CA7B4}">
  <sheetPr codeName="Sheet2">
    <pageSetUpPr fitToPage="1"/>
  </sheetPr>
  <dimension ref="A1:AG38"/>
  <sheetViews>
    <sheetView showGridLines="0" zoomScaleNormal="100" workbookViewId="0"/>
  </sheetViews>
  <sheetFormatPr defaultColWidth="9" defaultRowHeight="15.5" x14ac:dyDescent="0.35"/>
  <cols>
    <col min="1" max="1" width="40.453125" style="16" customWidth="1"/>
    <col min="2" max="2" width="12" style="2" customWidth="1"/>
    <col min="3" max="3" width="15.453125" style="2" customWidth="1"/>
    <col min="4" max="4" width="14.453125" style="2" customWidth="1"/>
    <col min="5" max="5" width="13.1796875" style="2" customWidth="1"/>
    <col min="6" max="6" width="10.453125" style="2" customWidth="1"/>
    <col min="7" max="7" width="10" style="2" customWidth="1"/>
    <col min="8" max="8" width="10.81640625" style="2" customWidth="1"/>
    <col min="9" max="9" width="11.453125" style="2" customWidth="1"/>
    <col min="10" max="10" width="9.1796875" style="2" customWidth="1"/>
    <col min="11" max="11" width="10.54296875" style="2" customWidth="1"/>
    <col min="12" max="12" width="10.1796875" style="2" customWidth="1"/>
    <col min="13" max="13" width="13.54296875" style="2" customWidth="1"/>
    <col min="14" max="14" width="17" style="2" bestFit="1" customWidth="1"/>
    <col min="15" max="15" width="15.54296875" style="2" bestFit="1" customWidth="1"/>
    <col min="16" max="17" width="14.453125" style="2" bestFit="1" customWidth="1"/>
    <col min="18" max="18" width="12" style="2" bestFit="1" customWidth="1"/>
    <col min="19" max="19" width="11.81640625" style="2" bestFit="1" customWidth="1"/>
    <col min="20" max="23" width="9" style="2"/>
    <col min="24" max="24" width="11.81640625" style="2" bestFit="1" customWidth="1"/>
    <col min="25" max="25" width="9" style="2"/>
    <col min="26" max="26" width="11.81640625" style="2" bestFit="1" customWidth="1"/>
    <col min="27" max="247" width="9" style="2"/>
    <col min="248" max="248" width="7.453125" style="2" customWidth="1"/>
    <col min="249" max="249" width="9.54296875" style="2" customWidth="1"/>
    <col min="250" max="250" width="11" style="2" customWidth="1"/>
    <col min="251" max="251" width="17.54296875" style="2" customWidth="1"/>
    <col min="252" max="252" width="9" style="2" customWidth="1"/>
    <col min="253" max="253" width="16.81640625" style="2" customWidth="1"/>
    <col min="254" max="254" width="13.453125" style="2" customWidth="1"/>
    <col min="255" max="255" width="9" style="2" customWidth="1"/>
    <col min="256" max="256" width="11" style="2" bestFit="1" customWidth="1"/>
    <col min="257" max="257" width="14.1796875" style="2" customWidth="1"/>
    <col min="258" max="259" width="11.1796875" style="2" customWidth="1"/>
    <col min="260" max="260" width="11.81640625" style="2" customWidth="1"/>
    <col min="261" max="261" width="9" style="2" customWidth="1"/>
    <col min="262" max="262" width="8.54296875" style="2" bestFit="1" customWidth="1"/>
    <col min="263" max="263" width="10.453125" style="2" bestFit="1" customWidth="1"/>
    <col min="264" max="264" width="12" style="2" customWidth="1"/>
    <col min="265" max="265" width="11" style="2" bestFit="1" customWidth="1"/>
    <col min="266" max="266" width="11" style="2" customWidth="1"/>
    <col min="267" max="267" width="9.54296875" style="2" customWidth="1"/>
    <col min="268" max="268" width="9" style="2" customWidth="1"/>
    <col min="269" max="269" width="11.81640625" style="2" customWidth="1"/>
    <col min="270" max="270" width="17" style="2" bestFit="1" customWidth="1"/>
    <col min="271" max="271" width="15.54296875" style="2" bestFit="1" customWidth="1"/>
    <col min="272" max="273" width="14.453125" style="2" bestFit="1" customWidth="1"/>
    <col min="274" max="503" width="9" style="2"/>
    <col min="504" max="504" width="7.453125" style="2" customWidth="1"/>
    <col min="505" max="505" width="9.54296875" style="2" customWidth="1"/>
    <col min="506" max="506" width="11" style="2" customWidth="1"/>
    <col min="507" max="507" width="17.54296875" style="2" customWidth="1"/>
    <col min="508" max="508" width="9" style="2" customWidth="1"/>
    <col min="509" max="509" width="16.81640625" style="2" customWidth="1"/>
    <col min="510" max="510" width="13.453125" style="2" customWidth="1"/>
    <col min="511" max="511" width="9" style="2" customWidth="1"/>
    <col min="512" max="512" width="11" style="2" bestFit="1" customWidth="1"/>
    <col min="513" max="513" width="14.1796875" style="2" customWidth="1"/>
    <col min="514" max="515" width="11.1796875" style="2" customWidth="1"/>
    <col min="516" max="516" width="11.81640625" style="2" customWidth="1"/>
    <col min="517" max="517" width="9" style="2" customWidth="1"/>
    <col min="518" max="518" width="8.54296875" style="2" bestFit="1" customWidth="1"/>
    <col min="519" max="519" width="10.453125" style="2" bestFit="1" customWidth="1"/>
    <col min="520" max="520" width="12" style="2" customWidth="1"/>
    <col min="521" max="521" width="11" style="2" bestFit="1" customWidth="1"/>
    <col min="522" max="522" width="11" style="2" customWidth="1"/>
    <col min="523" max="523" width="9.54296875" style="2" customWidth="1"/>
    <col min="524" max="524" width="9" style="2" customWidth="1"/>
    <col min="525" max="525" width="11.81640625" style="2" customWidth="1"/>
    <col min="526" max="526" width="17" style="2" bestFit="1" customWidth="1"/>
    <col min="527" max="527" width="15.54296875" style="2" bestFit="1" customWidth="1"/>
    <col min="528" max="529" width="14.453125" style="2" bestFit="1" customWidth="1"/>
    <col min="530" max="759" width="9" style="2"/>
    <col min="760" max="760" width="7.453125" style="2" customWidth="1"/>
    <col min="761" max="761" width="9.54296875" style="2" customWidth="1"/>
    <col min="762" max="762" width="11" style="2" customWidth="1"/>
    <col min="763" max="763" width="17.54296875" style="2" customWidth="1"/>
    <col min="764" max="764" width="9" style="2" customWidth="1"/>
    <col min="765" max="765" width="16.81640625" style="2" customWidth="1"/>
    <col min="766" max="766" width="13.453125" style="2" customWidth="1"/>
    <col min="767" max="767" width="9" style="2" customWidth="1"/>
    <col min="768" max="768" width="11" style="2" bestFit="1" customWidth="1"/>
    <col min="769" max="769" width="14.1796875" style="2" customWidth="1"/>
    <col min="770" max="771" width="11.1796875" style="2" customWidth="1"/>
    <col min="772" max="772" width="11.81640625" style="2" customWidth="1"/>
    <col min="773" max="773" width="9" style="2" customWidth="1"/>
    <col min="774" max="774" width="8.54296875" style="2" bestFit="1" customWidth="1"/>
    <col min="775" max="775" width="10.453125" style="2" bestFit="1" customWidth="1"/>
    <col min="776" max="776" width="12" style="2" customWidth="1"/>
    <col min="777" max="777" width="11" style="2" bestFit="1" customWidth="1"/>
    <col min="778" max="778" width="11" style="2" customWidth="1"/>
    <col min="779" max="779" width="9.54296875" style="2" customWidth="1"/>
    <col min="780" max="780" width="9" style="2" customWidth="1"/>
    <col min="781" max="781" width="11.81640625" style="2" customWidth="1"/>
    <col min="782" max="782" width="17" style="2" bestFit="1" customWidth="1"/>
    <col min="783" max="783" width="15.54296875" style="2" bestFit="1" customWidth="1"/>
    <col min="784" max="785" width="14.453125" style="2" bestFit="1" customWidth="1"/>
    <col min="786" max="1015" width="9" style="2"/>
    <col min="1016" max="1016" width="7.453125" style="2" customWidth="1"/>
    <col min="1017" max="1017" width="9.54296875" style="2" customWidth="1"/>
    <col min="1018" max="1018" width="11" style="2" customWidth="1"/>
    <col min="1019" max="1019" width="17.54296875" style="2" customWidth="1"/>
    <col min="1020" max="1020" width="9" style="2" customWidth="1"/>
    <col min="1021" max="1021" width="16.81640625" style="2" customWidth="1"/>
    <col min="1022" max="1022" width="13.453125" style="2" customWidth="1"/>
    <col min="1023" max="1023" width="9" style="2" customWidth="1"/>
    <col min="1024" max="1024" width="11" style="2" bestFit="1" customWidth="1"/>
    <col min="1025" max="1025" width="14.1796875" style="2" customWidth="1"/>
    <col min="1026" max="1027" width="11.1796875" style="2" customWidth="1"/>
    <col min="1028" max="1028" width="11.81640625" style="2" customWidth="1"/>
    <col min="1029" max="1029" width="9" style="2" customWidth="1"/>
    <col min="1030" max="1030" width="8.54296875" style="2" bestFit="1" customWidth="1"/>
    <col min="1031" max="1031" width="10.453125" style="2" bestFit="1" customWidth="1"/>
    <col min="1032" max="1032" width="12" style="2" customWidth="1"/>
    <col min="1033" max="1033" width="11" style="2" bestFit="1" customWidth="1"/>
    <col min="1034" max="1034" width="11" style="2" customWidth="1"/>
    <col min="1035" max="1035" width="9.54296875" style="2" customWidth="1"/>
    <col min="1036" max="1036" width="9" style="2" customWidth="1"/>
    <col min="1037" max="1037" width="11.81640625" style="2" customWidth="1"/>
    <col min="1038" max="1038" width="17" style="2" bestFit="1" customWidth="1"/>
    <col min="1039" max="1039" width="15.54296875" style="2" bestFit="1" customWidth="1"/>
    <col min="1040" max="1041" width="14.453125" style="2" bestFit="1" customWidth="1"/>
    <col min="1042" max="1271" width="9" style="2"/>
    <col min="1272" max="1272" width="7.453125" style="2" customWidth="1"/>
    <col min="1273" max="1273" width="9.54296875" style="2" customWidth="1"/>
    <col min="1274" max="1274" width="11" style="2" customWidth="1"/>
    <col min="1275" max="1275" width="17.54296875" style="2" customWidth="1"/>
    <col min="1276" max="1276" width="9" style="2" customWidth="1"/>
    <col min="1277" max="1277" width="16.81640625" style="2" customWidth="1"/>
    <col min="1278" max="1278" width="13.453125" style="2" customWidth="1"/>
    <col min="1279" max="1279" width="9" style="2" customWidth="1"/>
    <col min="1280" max="1280" width="11" style="2" bestFit="1" customWidth="1"/>
    <col min="1281" max="1281" width="14.1796875" style="2" customWidth="1"/>
    <col min="1282" max="1283" width="11.1796875" style="2" customWidth="1"/>
    <col min="1284" max="1284" width="11.81640625" style="2" customWidth="1"/>
    <col min="1285" max="1285" width="9" style="2" customWidth="1"/>
    <col min="1286" max="1286" width="8.54296875" style="2" bestFit="1" customWidth="1"/>
    <col min="1287" max="1287" width="10.453125" style="2" bestFit="1" customWidth="1"/>
    <col min="1288" max="1288" width="12" style="2" customWidth="1"/>
    <col min="1289" max="1289" width="11" style="2" bestFit="1" customWidth="1"/>
    <col min="1290" max="1290" width="11" style="2" customWidth="1"/>
    <col min="1291" max="1291" width="9.54296875" style="2" customWidth="1"/>
    <col min="1292" max="1292" width="9" style="2" customWidth="1"/>
    <col min="1293" max="1293" width="11.81640625" style="2" customWidth="1"/>
    <col min="1294" max="1294" width="17" style="2" bestFit="1" customWidth="1"/>
    <col min="1295" max="1295" width="15.54296875" style="2" bestFit="1" customWidth="1"/>
    <col min="1296" max="1297" width="14.453125" style="2" bestFit="1" customWidth="1"/>
    <col min="1298" max="1527" width="9" style="2"/>
    <col min="1528" max="1528" width="7.453125" style="2" customWidth="1"/>
    <col min="1529" max="1529" width="9.54296875" style="2" customWidth="1"/>
    <col min="1530" max="1530" width="11" style="2" customWidth="1"/>
    <col min="1531" max="1531" width="17.54296875" style="2" customWidth="1"/>
    <col min="1532" max="1532" width="9" style="2" customWidth="1"/>
    <col min="1533" max="1533" width="16.81640625" style="2" customWidth="1"/>
    <col min="1534" max="1534" width="13.453125" style="2" customWidth="1"/>
    <col min="1535" max="1535" width="9" style="2" customWidth="1"/>
    <col min="1536" max="1536" width="11" style="2" bestFit="1" customWidth="1"/>
    <col min="1537" max="1537" width="14.1796875" style="2" customWidth="1"/>
    <col min="1538" max="1539" width="11.1796875" style="2" customWidth="1"/>
    <col min="1540" max="1540" width="11.81640625" style="2" customWidth="1"/>
    <col min="1541" max="1541" width="9" style="2" customWidth="1"/>
    <col min="1542" max="1542" width="8.54296875" style="2" bestFit="1" customWidth="1"/>
    <col min="1543" max="1543" width="10.453125" style="2" bestFit="1" customWidth="1"/>
    <col min="1544" max="1544" width="12" style="2" customWidth="1"/>
    <col min="1545" max="1545" width="11" style="2" bestFit="1" customWidth="1"/>
    <col min="1546" max="1546" width="11" style="2" customWidth="1"/>
    <col min="1547" max="1547" width="9.54296875" style="2" customWidth="1"/>
    <col min="1548" max="1548" width="9" style="2" customWidth="1"/>
    <col min="1549" max="1549" width="11.81640625" style="2" customWidth="1"/>
    <col min="1550" max="1550" width="17" style="2" bestFit="1" customWidth="1"/>
    <col min="1551" max="1551" width="15.54296875" style="2" bestFit="1" customWidth="1"/>
    <col min="1552" max="1553" width="14.453125" style="2" bestFit="1" customWidth="1"/>
    <col min="1554" max="1783" width="9" style="2"/>
    <col min="1784" max="1784" width="7.453125" style="2" customWidth="1"/>
    <col min="1785" max="1785" width="9.54296875" style="2" customWidth="1"/>
    <col min="1786" max="1786" width="11" style="2" customWidth="1"/>
    <col min="1787" max="1787" width="17.54296875" style="2" customWidth="1"/>
    <col min="1788" max="1788" width="9" style="2" customWidth="1"/>
    <col min="1789" max="1789" width="16.81640625" style="2" customWidth="1"/>
    <col min="1790" max="1790" width="13.453125" style="2" customWidth="1"/>
    <col min="1791" max="1791" width="9" style="2" customWidth="1"/>
    <col min="1792" max="1792" width="11" style="2" bestFit="1" customWidth="1"/>
    <col min="1793" max="1793" width="14.1796875" style="2" customWidth="1"/>
    <col min="1794" max="1795" width="11.1796875" style="2" customWidth="1"/>
    <col min="1796" max="1796" width="11.81640625" style="2" customWidth="1"/>
    <col min="1797" max="1797" width="9" style="2" customWidth="1"/>
    <col min="1798" max="1798" width="8.54296875" style="2" bestFit="1" customWidth="1"/>
    <col min="1799" max="1799" width="10.453125" style="2" bestFit="1" customWidth="1"/>
    <col min="1800" max="1800" width="12" style="2" customWidth="1"/>
    <col min="1801" max="1801" width="11" style="2" bestFit="1" customWidth="1"/>
    <col min="1802" max="1802" width="11" style="2" customWidth="1"/>
    <col min="1803" max="1803" width="9.54296875" style="2" customWidth="1"/>
    <col min="1804" max="1804" width="9" style="2" customWidth="1"/>
    <col min="1805" max="1805" width="11.81640625" style="2" customWidth="1"/>
    <col min="1806" max="1806" width="17" style="2" bestFit="1" customWidth="1"/>
    <col min="1807" max="1807" width="15.54296875" style="2" bestFit="1" customWidth="1"/>
    <col min="1808" max="1809" width="14.453125" style="2" bestFit="1" customWidth="1"/>
    <col min="1810" max="2039" width="9" style="2"/>
    <col min="2040" max="2040" width="7.453125" style="2" customWidth="1"/>
    <col min="2041" max="2041" width="9.54296875" style="2" customWidth="1"/>
    <col min="2042" max="2042" width="11" style="2" customWidth="1"/>
    <col min="2043" max="2043" width="17.54296875" style="2" customWidth="1"/>
    <col min="2044" max="2044" width="9" style="2" customWidth="1"/>
    <col min="2045" max="2045" width="16.81640625" style="2" customWidth="1"/>
    <col min="2046" max="2046" width="13.453125" style="2" customWidth="1"/>
    <col min="2047" max="2047" width="9" style="2" customWidth="1"/>
    <col min="2048" max="2048" width="11" style="2" bestFit="1" customWidth="1"/>
    <col min="2049" max="2049" width="14.1796875" style="2" customWidth="1"/>
    <col min="2050" max="2051" width="11.1796875" style="2" customWidth="1"/>
    <col min="2052" max="2052" width="11.81640625" style="2" customWidth="1"/>
    <col min="2053" max="2053" width="9" style="2" customWidth="1"/>
    <col min="2054" max="2054" width="8.54296875" style="2" bestFit="1" customWidth="1"/>
    <col min="2055" max="2055" width="10.453125" style="2" bestFit="1" customWidth="1"/>
    <col min="2056" max="2056" width="12" style="2" customWidth="1"/>
    <col min="2057" max="2057" width="11" style="2" bestFit="1" customWidth="1"/>
    <col min="2058" max="2058" width="11" style="2" customWidth="1"/>
    <col min="2059" max="2059" width="9.54296875" style="2" customWidth="1"/>
    <col min="2060" max="2060" width="9" style="2" customWidth="1"/>
    <col min="2061" max="2061" width="11.81640625" style="2" customWidth="1"/>
    <col min="2062" max="2062" width="17" style="2" bestFit="1" customWidth="1"/>
    <col min="2063" max="2063" width="15.54296875" style="2" bestFit="1" customWidth="1"/>
    <col min="2064" max="2065" width="14.453125" style="2" bestFit="1" customWidth="1"/>
    <col min="2066" max="2295" width="9" style="2"/>
    <col min="2296" max="2296" width="7.453125" style="2" customWidth="1"/>
    <col min="2297" max="2297" width="9.54296875" style="2" customWidth="1"/>
    <col min="2298" max="2298" width="11" style="2" customWidth="1"/>
    <col min="2299" max="2299" width="17.54296875" style="2" customWidth="1"/>
    <col min="2300" max="2300" width="9" style="2" customWidth="1"/>
    <col min="2301" max="2301" width="16.81640625" style="2" customWidth="1"/>
    <col min="2302" max="2302" width="13.453125" style="2" customWidth="1"/>
    <col min="2303" max="2303" width="9" style="2" customWidth="1"/>
    <col min="2304" max="2304" width="11" style="2" bestFit="1" customWidth="1"/>
    <col min="2305" max="2305" width="14.1796875" style="2" customWidth="1"/>
    <col min="2306" max="2307" width="11.1796875" style="2" customWidth="1"/>
    <col min="2308" max="2308" width="11.81640625" style="2" customWidth="1"/>
    <col min="2309" max="2309" width="9" style="2" customWidth="1"/>
    <col min="2310" max="2310" width="8.54296875" style="2" bestFit="1" customWidth="1"/>
    <col min="2311" max="2311" width="10.453125" style="2" bestFit="1" customWidth="1"/>
    <col min="2312" max="2312" width="12" style="2" customWidth="1"/>
    <col min="2313" max="2313" width="11" style="2" bestFit="1" customWidth="1"/>
    <col min="2314" max="2314" width="11" style="2" customWidth="1"/>
    <col min="2315" max="2315" width="9.54296875" style="2" customWidth="1"/>
    <col min="2316" max="2316" width="9" style="2" customWidth="1"/>
    <col min="2317" max="2317" width="11.81640625" style="2" customWidth="1"/>
    <col min="2318" max="2318" width="17" style="2" bestFit="1" customWidth="1"/>
    <col min="2319" max="2319" width="15.54296875" style="2" bestFit="1" customWidth="1"/>
    <col min="2320" max="2321" width="14.453125" style="2" bestFit="1" customWidth="1"/>
    <col min="2322" max="2551" width="9" style="2"/>
    <col min="2552" max="2552" width="7.453125" style="2" customWidth="1"/>
    <col min="2553" max="2553" width="9.54296875" style="2" customWidth="1"/>
    <col min="2554" max="2554" width="11" style="2" customWidth="1"/>
    <col min="2555" max="2555" width="17.54296875" style="2" customWidth="1"/>
    <col min="2556" max="2556" width="9" style="2" customWidth="1"/>
    <col min="2557" max="2557" width="16.81640625" style="2" customWidth="1"/>
    <col min="2558" max="2558" width="13.453125" style="2" customWidth="1"/>
    <col min="2559" max="2559" width="9" style="2" customWidth="1"/>
    <col min="2560" max="2560" width="11" style="2" bestFit="1" customWidth="1"/>
    <col min="2561" max="2561" width="14.1796875" style="2" customWidth="1"/>
    <col min="2562" max="2563" width="11.1796875" style="2" customWidth="1"/>
    <col min="2564" max="2564" width="11.81640625" style="2" customWidth="1"/>
    <col min="2565" max="2565" width="9" style="2" customWidth="1"/>
    <col min="2566" max="2566" width="8.54296875" style="2" bestFit="1" customWidth="1"/>
    <col min="2567" max="2567" width="10.453125" style="2" bestFit="1" customWidth="1"/>
    <col min="2568" max="2568" width="12" style="2" customWidth="1"/>
    <col min="2569" max="2569" width="11" style="2" bestFit="1" customWidth="1"/>
    <col min="2570" max="2570" width="11" style="2" customWidth="1"/>
    <col min="2571" max="2571" width="9.54296875" style="2" customWidth="1"/>
    <col min="2572" max="2572" width="9" style="2" customWidth="1"/>
    <col min="2573" max="2573" width="11.81640625" style="2" customWidth="1"/>
    <col min="2574" max="2574" width="17" style="2" bestFit="1" customWidth="1"/>
    <col min="2575" max="2575" width="15.54296875" style="2" bestFit="1" customWidth="1"/>
    <col min="2576" max="2577" width="14.453125" style="2" bestFit="1" customWidth="1"/>
    <col min="2578" max="2807" width="9" style="2"/>
    <col min="2808" max="2808" width="7.453125" style="2" customWidth="1"/>
    <col min="2809" max="2809" width="9.54296875" style="2" customWidth="1"/>
    <col min="2810" max="2810" width="11" style="2" customWidth="1"/>
    <col min="2811" max="2811" width="17.54296875" style="2" customWidth="1"/>
    <col min="2812" max="2812" width="9" style="2" customWidth="1"/>
    <col min="2813" max="2813" width="16.81640625" style="2" customWidth="1"/>
    <col min="2814" max="2814" width="13.453125" style="2" customWidth="1"/>
    <col min="2815" max="2815" width="9" style="2" customWidth="1"/>
    <col min="2816" max="2816" width="11" style="2" bestFit="1" customWidth="1"/>
    <col min="2817" max="2817" width="14.1796875" style="2" customWidth="1"/>
    <col min="2818" max="2819" width="11.1796875" style="2" customWidth="1"/>
    <col min="2820" max="2820" width="11.81640625" style="2" customWidth="1"/>
    <col min="2821" max="2821" width="9" style="2" customWidth="1"/>
    <col min="2822" max="2822" width="8.54296875" style="2" bestFit="1" customWidth="1"/>
    <col min="2823" max="2823" width="10.453125" style="2" bestFit="1" customWidth="1"/>
    <col min="2824" max="2824" width="12" style="2" customWidth="1"/>
    <col min="2825" max="2825" width="11" style="2" bestFit="1" customWidth="1"/>
    <col min="2826" max="2826" width="11" style="2" customWidth="1"/>
    <col min="2827" max="2827" width="9.54296875" style="2" customWidth="1"/>
    <col min="2828" max="2828" width="9" style="2" customWidth="1"/>
    <col min="2829" max="2829" width="11.81640625" style="2" customWidth="1"/>
    <col min="2830" max="2830" width="17" style="2" bestFit="1" customWidth="1"/>
    <col min="2831" max="2831" width="15.54296875" style="2" bestFit="1" customWidth="1"/>
    <col min="2832" max="2833" width="14.453125" style="2" bestFit="1" customWidth="1"/>
    <col min="2834" max="3063" width="9" style="2"/>
    <col min="3064" max="3064" width="7.453125" style="2" customWidth="1"/>
    <col min="3065" max="3065" width="9.54296875" style="2" customWidth="1"/>
    <col min="3066" max="3066" width="11" style="2" customWidth="1"/>
    <col min="3067" max="3067" width="17.54296875" style="2" customWidth="1"/>
    <col min="3068" max="3068" width="9" style="2" customWidth="1"/>
    <col min="3069" max="3069" width="16.81640625" style="2" customWidth="1"/>
    <col min="3070" max="3070" width="13.453125" style="2" customWidth="1"/>
    <col min="3071" max="3071" width="9" style="2" customWidth="1"/>
    <col min="3072" max="3072" width="11" style="2" bestFit="1" customWidth="1"/>
    <col min="3073" max="3073" width="14.1796875" style="2" customWidth="1"/>
    <col min="3074" max="3075" width="11.1796875" style="2" customWidth="1"/>
    <col min="3076" max="3076" width="11.81640625" style="2" customWidth="1"/>
    <col min="3077" max="3077" width="9" style="2" customWidth="1"/>
    <col min="3078" max="3078" width="8.54296875" style="2" bestFit="1" customWidth="1"/>
    <col min="3079" max="3079" width="10.453125" style="2" bestFit="1" customWidth="1"/>
    <col min="3080" max="3080" width="12" style="2" customWidth="1"/>
    <col min="3081" max="3081" width="11" style="2" bestFit="1" customWidth="1"/>
    <col min="3082" max="3082" width="11" style="2" customWidth="1"/>
    <col min="3083" max="3083" width="9.54296875" style="2" customWidth="1"/>
    <col min="3084" max="3084" width="9" style="2" customWidth="1"/>
    <col min="3085" max="3085" width="11.81640625" style="2" customWidth="1"/>
    <col min="3086" max="3086" width="17" style="2" bestFit="1" customWidth="1"/>
    <col min="3087" max="3087" width="15.54296875" style="2" bestFit="1" customWidth="1"/>
    <col min="3088" max="3089" width="14.453125" style="2" bestFit="1" customWidth="1"/>
    <col min="3090" max="3319" width="9" style="2"/>
    <col min="3320" max="3320" width="7.453125" style="2" customWidth="1"/>
    <col min="3321" max="3321" width="9.54296875" style="2" customWidth="1"/>
    <col min="3322" max="3322" width="11" style="2" customWidth="1"/>
    <col min="3323" max="3323" width="17.54296875" style="2" customWidth="1"/>
    <col min="3324" max="3324" width="9" style="2" customWidth="1"/>
    <col min="3325" max="3325" width="16.81640625" style="2" customWidth="1"/>
    <col min="3326" max="3326" width="13.453125" style="2" customWidth="1"/>
    <col min="3327" max="3327" width="9" style="2" customWidth="1"/>
    <col min="3328" max="3328" width="11" style="2" bestFit="1" customWidth="1"/>
    <col min="3329" max="3329" width="14.1796875" style="2" customWidth="1"/>
    <col min="3330" max="3331" width="11.1796875" style="2" customWidth="1"/>
    <col min="3332" max="3332" width="11.81640625" style="2" customWidth="1"/>
    <col min="3333" max="3333" width="9" style="2" customWidth="1"/>
    <col min="3334" max="3334" width="8.54296875" style="2" bestFit="1" customWidth="1"/>
    <col min="3335" max="3335" width="10.453125" style="2" bestFit="1" customWidth="1"/>
    <col min="3336" max="3336" width="12" style="2" customWidth="1"/>
    <col min="3337" max="3337" width="11" style="2" bestFit="1" customWidth="1"/>
    <col min="3338" max="3338" width="11" style="2" customWidth="1"/>
    <col min="3339" max="3339" width="9.54296875" style="2" customWidth="1"/>
    <col min="3340" max="3340" width="9" style="2" customWidth="1"/>
    <col min="3341" max="3341" width="11.81640625" style="2" customWidth="1"/>
    <col min="3342" max="3342" width="17" style="2" bestFit="1" customWidth="1"/>
    <col min="3343" max="3343" width="15.54296875" style="2" bestFit="1" customWidth="1"/>
    <col min="3344" max="3345" width="14.453125" style="2" bestFit="1" customWidth="1"/>
    <col min="3346" max="3575" width="9" style="2"/>
    <col min="3576" max="3576" width="7.453125" style="2" customWidth="1"/>
    <col min="3577" max="3577" width="9.54296875" style="2" customWidth="1"/>
    <col min="3578" max="3578" width="11" style="2" customWidth="1"/>
    <col min="3579" max="3579" width="17.54296875" style="2" customWidth="1"/>
    <col min="3580" max="3580" width="9" style="2" customWidth="1"/>
    <col min="3581" max="3581" width="16.81640625" style="2" customWidth="1"/>
    <col min="3582" max="3582" width="13.453125" style="2" customWidth="1"/>
    <col min="3583" max="3583" width="9" style="2" customWidth="1"/>
    <col min="3584" max="3584" width="11" style="2" bestFit="1" customWidth="1"/>
    <col min="3585" max="3585" width="14.1796875" style="2" customWidth="1"/>
    <col min="3586" max="3587" width="11.1796875" style="2" customWidth="1"/>
    <col min="3588" max="3588" width="11.81640625" style="2" customWidth="1"/>
    <col min="3589" max="3589" width="9" style="2" customWidth="1"/>
    <col min="3590" max="3590" width="8.54296875" style="2" bestFit="1" customWidth="1"/>
    <col min="3591" max="3591" width="10.453125" style="2" bestFit="1" customWidth="1"/>
    <col min="3592" max="3592" width="12" style="2" customWidth="1"/>
    <col min="3593" max="3593" width="11" style="2" bestFit="1" customWidth="1"/>
    <col min="3594" max="3594" width="11" style="2" customWidth="1"/>
    <col min="3595" max="3595" width="9.54296875" style="2" customWidth="1"/>
    <col min="3596" max="3596" width="9" style="2" customWidth="1"/>
    <col min="3597" max="3597" width="11.81640625" style="2" customWidth="1"/>
    <col min="3598" max="3598" width="17" style="2" bestFit="1" customWidth="1"/>
    <col min="3599" max="3599" width="15.54296875" style="2" bestFit="1" customWidth="1"/>
    <col min="3600" max="3601" width="14.453125" style="2" bestFit="1" customWidth="1"/>
    <col min="3602" max="3831" width="9" style="2"/>
    <col min="3832" max="3832" width="7.453125" style="2" customWidth="1"/>
    <col min="3833" max="3833" width="9.54296875" style="2" customWidth="1"/>
    <col min="3834" max="3834" width="11" style="2" customWidth="1"/>
    <col min="3835" max="3835" width="17.54296875" style="2" customWidth="1"/>
    <col min="3836" max="3836" width="9" style="2" customWidth="1"/>
    <col min="3837" max="3837" width="16.81640625" style="2" customWidth="1"/>
    <col min="3838" max="3838" width="13.453125" style="2" customWidth="1"/>
    <col min="3839" max="3839" width="9" style="2" customWidth="1"/>
    <col min="3840" max="3840" width="11" style="2" bestFit="1" customWidth="1"/>
    <col min="3841" max="3841" width="14.1796875" style="2" customWidth="1"/>
    <col min="3842" max="3843" width="11.1796875" style="2" customWidth="1"/>
    <col min="3844" max="3844" width="11.81640625" style="2" customWidth="1"/>
    <col min="3845" max="3845" width="9" style="2" customWidth="1"/>
    <col min="3846" max="3846" width="8.54296875" style="2" bestFit="1" customWidth="1"/>
    <col min="3847" max="3847" width="10.453125" style="2" bestFit="1" customWidth="1"/>
    <col min="3848" max="3848" width="12" style="2" customWidth="1"/>
    <col min="3849" max="3849" width="11" style="2" bestFit="1" customWidth="1"/>
    <col min="3850" max="3850" width="11" style="2" customWidth="1"/>
    <col min="3851" max="3851" width="9.54296875" style="2" customWidth="1"/>
    <col min="3852" max="3852" width="9" style="2" customWidth="1"/>
    <col min="3853" max="3853" width="11.81640625" style="2" customWidth="1"/>
    <col min="3854" max="3854" width="17" style="2" bestFit="1" customWidth="1"/>
    <col min="3855" max="3855" width="15.54296875" style="2" bestFit="1" customWidth="1"/>
    <col min="3856" max="3857" width="14.453125" style="2" bestFit="1" customWidth="1"/>
    <col min="3858" max="4087" width="9" style="2"/>
    <col min="4088" max="4088" width="7.453125" style="2" customWidth="1"/>
    <col min="4089" max="4089" width="9.54296875" style="2" customWidth="1"/>
    <col min="4090" max="4090" width="11" style="2" customWidth="1"/>
    <col min="4091" max="4091" width="17.54296875" style="2" customWidth="1"/>
    <col min="4092" max="4092" width="9" style="2" customWidth="1"/>
    <col min="4093" max="4093" width="16.81640625" style="2" customWidth="1"/>
    <col min="4094" max="4094" width="13.453125" style="2" customWidth="1"/>
    <col min="4095" max="4095" width="9" style="2" customWidth="1"/>
    <col min="4096" max="4096" width="11" style="2" bestFit="1" customWidth="1"/>
    <col min="4097" max="4097" width="14.1796875" style="2" customWidth="1"/>
    <col min="4098" max="4099" width="11.1796875" style="2" customWidth="1"/>
    <col min="4100" max="4100" width="11.81640625" style="2" customWidth="1"/>
    <col min="4101" max="4101" width="9" style="2" customWidth="1"/>
    <col min="4102" max="4102" width="8.54296875" style="2" bestFit="1" customWidth="1"/>
    <col min="4103" max="4103" width="10.453125" style="2" bestFit="1" customWidth="1"/>
    <col min="4104" max="4104" width="12" style="2" customWidth="1"/>
    <col min="4105" max="4105" width="11" style="2" bestFit="1" customWidth="1"/>
    <col min="4106" max="4106" width="11" style="2" customWidth="1"/>
    <col min="4107" max="4107" width="9.54296875" style="2" customWidth="1"/>
    <col min="4108" max="4108" width="9" style="2" customWidth="1"/>
    <col min="4109" max="4109" width="11.81640625" style="2" customWidth="1"/>
    <col min="4110" max="4110" width="17" style="2" bestFit="1" customWidth="1"/>
    <col min="4111" max="4111" width="15.54296875" style="2" bestFit="1" customWidth="1"/>
    <col min="4112" max="4113" width="14.453125" style="2" bestFit="1" customWidth="1"/>
    <col min="4114" max="4343" width="9" style="2"/>
    <col min="4344" max="4344" width="7.453125" style="2" customWidth="1"/>
    <col min="4345" max="4345" width="9.54296875" style="2" customWidth="1"/>
    <col min="4346" max="4346" width="11" style="2" customWidth="1"/>
    <col min="4347" max="4347" width="17.54296875" style="2" customWidth="1"/>
    <col min="4348" max="4348" width="9" style="2" customWidth="1"/>
    <col min="4349" max="4349" width="16.81640625" style="2" customWidth="1"/>
    <col min="4350" max="4350" width="13.453125" style="2" customWidth="1"/>
    <col min="4351" max="4351" width="9" style="2" customWidth="1"/>
    <col min="4352" max="4352" width="11" style="2" bestFit="1" customWidth="1"/>
    <col min="4353" max="4353" width="14.1796875" style="2" customWidth="1"/>
    <col min="4354" max="4355" width="11.1796875" style="2" customWidth="1"/>
    <col min="4356" max="4356" width="11.81640625" style="2" customWidth="1"/>
    <col min="4357" max="4357" width="9" style="2" customWidth="1"/>
    <col min="4358" max="4358" width="8.54296875" style="2" bestFit="1" customWidth="1"/>
    <col min="4359" max="4359" width="10.453125" style="2" bestFit="1" customWidth="1"/>
    <col min="4360" max="4360" width="12" style="2" customWidth="1"/>
    <col min="4361" max="4361" width="11" style="2" bestFit="1" customWidth="1"/>
    <col min="4362" max="4362" width="11" style="2" customWidth="1"/>
    <col min="4363" max="4363" width="9.54296875" style="2" customWidth="1"/>
    <col min="4364" max="4364" width="9" style="2" customWidth="1"/>
    <col min="4365" max="4365" width="11.81640625" style="2" customWidth="1"/>
    <col min="4366" max="4366" width="17" style="2" bestFit="1" customWidth="1"/>
    <col min="4367" max="4367" width="15.54296875" style="2" bestFit="1" customWidth="1"/>
    <col min="4368" max="4369" width="14.453125" style="2" bestFit="1" customWidth="1"/>
    <col min="4370" max="4599" width="9" style="2"/>
    <col min="4600" max="4600" width="7.453125" style="2" customWidth="1"/>
    <col min="4601" max="4601" width="9.54296875" style="2" customWidth="1"/>
    <col min="4602" max="4602" width="11" style="2" customWidth="1"/>
    <col min="4603" max="4603" width="17.54296875" style="2" customWidth="1"/>
    <col min="4604" max="4604" width="9" style="2" customWidth="1"/>
    <col min="4605" max="4605" width="16.81640625" style="2" customWidth="1"/>
    <col min="4606" max="4606" width="13.453125" style="2" customWidth="1"/>
    <col min="4607" max="4607" width="9" style="2" customWidth="1"/>
    <col min="4608" max="4608" width="11" style="2" bestFit="1" customWidth="1"/>
    <col min="4609" max="4609" width="14.1796875" style="2" customWidth="1"/>
    <col min="4610" max="4611" width="11.1796875" style="2" customWidth="1"/>
    <col min="4612" max="4612" width="11.81640625" style="2" customWidth="1"/>
    <col min="4613" max="4613" width="9" style="2" customWidth="1"/>
    <col min="4614" max="4614" width="8.54296875" style="2" bestFit="1" customWidth="1"/>
    <col min="4615" max="4615" width="10.453125" style="2" bestFit="1" customWidth="1"/>
    <col min="4616" max="4616" width="12" style="2" customWidth="1"/>
    <col min="4617" max="4617" width="11" style="2" bestFit="1" customWidth="1"/>
    <col min="4618" max="4618" width="11" style="2" customWidth="1"/>
    <col min="4619" max="4619" width="9.54296875" style="2" customWidth="1"/>
    <col min="4620" max="4620" width="9" style="2" customWidth="1"/>
    <col min="4621" max="4621" width="11.81640625" style="2" customWidth="1"/>
    <col min="4622" max="4622" width="17" style="2" bestFit="1" customWidth="1"/>
    <col min="4623" max="4623" width="15.54296875" style="2" bestFit="1" customWidth="1"/>
    <col min="4624" max="4625" width="14.453125" style="2" bestFit="1" customWidth="1"/>
    <col min="4626" max="4855" width="9" style="2"/>
    <col min="4856" max="4856" width="7.453125" style="2" customWidth="1"/>
    <col min="4857" max="4857" width="9.54296875" style="2" customWidth="1"/>
    <col min="4858" max="4858" width="11" style="2" customWidth="1"/>
    <col min="4859" max="4859" width="17.54296875" style="2" customWidth="1"/>
    <col min="4860" max="4860" width="9" style="2" customWidth="1"/>
    <col min="4861" max="4861" width="16.81640625" style="2" customWidth="1"/>
    <col min="4862" max="4862" width="13.453125" style="2" customWidth="1"/>
    <col min="4863" max="4863" width="9" style="2" customWidth="1"/>
    <col min="4864" max="4864" width="11" style="2" bestFit="1" customWidth="1"/>
    <col min="4865" max="4865" width="14.1796875" style="2" customWidth="1"/>
    <col min="4866" max="4867" width="11.1796875" style="2" customWidth="1"/>
    <col min="4868" max="4868" width="11.81640625" style="2" customWidth="1"/>
    <col min="4869" max="4869" width="9" style="2" customWidth="1"/>
    <col min="4870" max="4870" width="8.54296875" style="2" bestFit="1" customWidth="1"/>
    <col min="4871" max="4871" width="10.453125" style="2" bestFit="1" customWidth="1"/>
    <col min="4872" max="4872" width="12" style="2" customWidth="1"/>
    <col min="4873" max="4873" width="11" style="2" bestFit="1" customWidth="1"/>
    <col min="4874" max="4874" width="11" style="2" customWidth="1"/>
    <col min="4875" max="4875" width="9.54296875" style="2" customWidth="1"/>
    <col min="4876" max="4876" width="9" style="2" customWidth="1"/>
    <col min="4877" max="4877" width="11.81640625" style="2" customWidth="1"/>
    <col min="4878" max="4878" width="17" style="2" bestFit="1" customWidth="1"/>
    <col min="4879" max="4879" width="15.54296875" style="2" bestFit="1" customWidth="1"/>
    <col min="4880" max="4881" width="14.453125" style="2" bestFit="1" customWidth="1"/>
    <col min="4882" max="5111" width="9" style="2"/>
    <col min="5112" max="5112" width="7.453125" style="2" customWidth="1"/>
    <col min="5113" max="5113" width="9.54296875" style="2" customWidth="1"/>
    <col min="5114" max="5114" width="11" style="2" customWidth="1"/>
    <col min="5115" max="5115" width="17.54296875" style="2" customWidth="1"/>
    <col min="5116" max="5116" width="9" style="2" customWidth="1"/>
    <col min="5117" max="5117" width="16.81640625" style="2" customWidth="1"/>
    <col min="5118" max="5118" width="13.453125" style="2" customWidth="1"/>
    <col min="5119" max="5119" width="9" style="2" customWidth="1"/>
    <col min="5120" max="5120" width="11" style="2" bestFit="1" customWidth="1"/>
    <col min="5121" max="5121" width="14.1796875" style="2" customWidth="1"/>
    <col min="5122" max="5123" width="11.1796875" style="2" customWidth="1"/>
    <col min="5124" max="5124" width="11.81640625" style="2" customWidth="1"/>
    <col min="5125" max="5125" width="9" style="2" customWidth="1"/>
    <col min="5126" max="5126" width="8.54296875" style="2" bestFit="1" customWidth="1"/>
    <col min="5127" max="5127" width="10.453125" style="2" bestFit="1" customWidth="1"/>
    <col min="5128" max="5128" width="12" style="2" customWidth="1"/>
    <col min="5129" max="5129" width="11" style="2" bestFit="1" customWidth="1"/>
    <col min="5130" max="5130" width="11" style="2" customWidth="1"/>
    <col min="5131" max="5131" width="9.54296875" style="2" customWidth="1"/>
    <col min="5132" max="5132" width="9" style="2" customWidth="1"/>
    <col min="5133" max="5133" width="11.81640625" style="2" customWidth="1"/>
    <col min="5134" max="5134" width="17" style="2" bestFit="1" customWidth="1"/>
    <col min="5135" max="5135" width="15.54296875" style="2" bestFit="1" customWidth="1"/>
    <col min="5136" max="5137" width="14.453125" style="2" bestFit="1" customWidth="1"/>
    <col min="5138" max="5367" width="9" style="2"/>
    <col min="5368" max="5368" width="7.453125" style="2" customWidth="1"/>
    <col min="5369" max="5369" width="9.54296875" style="2" customWidth="1"/>
    <col min="5370" max="5370" width="11" style="2" customWidth="1"/>
    <col min="5371" max="5371" width="17.54296875" style="2" customWidth="1"/>
    <col min="5372" max="5372" width="9" style="2" customWidth="1"/>
    <col min="5373" max="5373" width="16.81640625" style="2" customWidth="1"/>
    <col min="5374" max="5374" width="13.453125" style="2" customWidth="1"/>
    <col min="5375" max="5375" width="9" style="2" customWidth="1"/>
    <col min="5376" max="5376" width="11" style="2" bestFit="1" customWidth="1"/>
    <col min="5377" max="5377" width="14.1796875" style="2" customWidth="1"/>
    <col min="5378" max="5379" width="11.1796875" style="2" customWidth="1"/>
    <col min="5380" max="5380" width="11.81640625" style="2" customWidth="1"/>
    <col min="5381" max="5381" width="9" style="2" customWidth="1"/>
    <col min="5382" max="5382" width="8.54296875" style="2" bestFit="1" customWidth="1"/>
    <col min="5383" max="5383" width="10.453125" style="2" bestFit="1" customWidth="1"/>
    <col min="5384" max="5384" width="12" style="2" customWidth="1"/>
    <col min="5385" max="5385" width="11" style="2" bestFit="1" customWidth="1"/>
    <col min="5386" max="5386" width="11" style="2" customWidth="1"/>
    <col min="5387" max="5387" width="9.54296875" style="2" customWidth="1"/>
    <col min="5388" max="5388" width="9" style="2" customWidth="1"/>
    <col min="5389" max="5389" width="11.81640625" style="2" customWidth="1"/>
    <col min="5390" max="5390" width="17" style="2" bestFit="1" customWidth="1"/>
    <col min="5391" max="5391" width="15.54296875" style="2" bestFit="1" customWidth="1"/>
    <col min="5392" max="5393" width="14.453125" style="2" bestFit="1" customWidth="1"/>
    <col min="5394" max="5623" width="9" style="2"/>
    <col min="5624" max="5624" width="7.453125" style="2" customWidth="1"/>
    <col min="5625" max="5625" width="9.54296875" style="2" customWidth="1"/>
    <col min="5626" max="5626" width="11" style="2" customWidth="1"/>
    <col min="5627" max="5627" width="17.54296875" style="2" customWidth="1"/>
    <col min="5628" max="5628" width="9" style="2" customWidth="1"/>
    <col min="5629" max="5629" width="16.81640625" style="2" customWidth="1"/>
    <col min="5630" max="5630" width="13.453125" style="2" customWidth="1"/>
    <col min="5631" max="5631" width="9" style="2" customWidth="1"/>
    <col min="5632" max="5632" width="11" style="2" bestFit="1" customWidth="1"/>
    <col min="5633" max="5633" width="14.1796875" style="2" customWidth="1"/>
    <col min="5634" max="5635" width="11.1796875" style="2" customWidth="1"/>
    <col min="5636" max="5636" width="11.81640625" style="2" customWidth="1"/>
    <col min="5637" max="5637" width="9" style="2" customWidth="1"/>
    <col min="5638" max="5638" width="8.54296875" style="2" bestFit="1" customWidth="1"/>
    <col min="5639" max="5639" width="10.453125" style="2" bestFit="1" customWidth="1"/>
    <col min="5640" max="5640" width="12" style="2" customWidth="1"/>
    <col min="5641" max="5641" width="11" style="2" bestFit="1" customWidth="1"/>
    <col min="5642" max="5642" width="11" style="2" customWidth="1"/>
    <col min="5643" max="5643" width="9.54296875" style="2" customWidth="1"/>
    <col min="5644" max="5644" width="9" style="2" customWidth="1"/>
    <col min="5645" max="5645" width="11.81640625" style="2" customWidth="1"/>
    <col min="5646" max="5646" width="17" style="2" bestFit="1" customWidth="1"/>
    <col min="5647" max="5647" width="15.54296875" style="2" bestFit="1" customWidth="1"/>
    <col min="5648" max="5649" width="14.453125" style="2" bestFit="1" customWidth="1"/>
    <col min="5650" max="5879" width="9" style="2"/>
    <col min="5880" max="5880" width="7.453125" style="2" customWidth="1"/>
    <col min="5881" max="5881" width="9.54296875" style="2" customWidth="1"/>
    <col min="5882" max="5882" width="11" style="2" customWidth="1"/>
    <col min="5883" max="5883" width="17.54296875" style="2" customWidth="1"/>
    <col min="5884" max="5884" width="9" style="2" customWidth="1"/>
    <col min="5885" max="5885" width="16.81640625" style="2" customWidth="1"/>
    <col min="5886" max="5886" width="13.453125" style="2" customWidth="1"/>
    <col min="5887" max="5887" width="9" style="2" customWidth="1"/>
    <col min="5888" max="5888" width="11" style="2" bestFit="1" customWidth="1"/>
    <col min="5889" max="5889" width="14.1796875" style="2" customWidth="1"/>
    <col min="5890" max="5891" width="11.1796875" style="2" customWidth="1"/>
    <col min="5892" max="5892" width="11.81640625" style="2" customWidth="1"/>
    <col min="5893" max="5893" width="9" style="2" customWidth="1"/>
    <col min="5894" max="5894" width="8.54296875" style="2" bestFit="1" customWidth="1"/>
    <col min="5895" max="5895" width="10.453125" style="2" bestFit="1" customWidth="1"/>
    <col min="5896" max="5896" width="12" style="2" customWidth="1"/>
    <col min="5897" max="5897" width="11" style="2" bestFit="1" customWidth="1"/>
    <col min="5898" max="5898" width="11" style="2" customWidth="1"/>
    <col min="5899" max="5899" width="9.54296875" style="2" customWidth="1"/>
    <col min="5900" max="5900" width="9" style="2" customWidth="1"/>
    <col min="5901" max="5901" width="11.81640625" style="2" customWidth="1"/>
    <col min="5902" max="5902" width="17" style="2" bestFit="1" customWidth="1"/>
    <col min="5903" max="5903" width="15.54296875" style="2" bestFit="1" customWidth="1"/>
    <col min="5904" max="5905" width="14.453125" style="2" bestFit="1" customWidth="1"/>
    <col min="5906" max="6135" width="9" style="2"/>
    <col min="6136" max="6136" width="7.453125" style="2" customWidth="1"/>
    <col min="6137" max="6137" width="9.54296875" style="2" customWidth="1"/>
    <col min="6138" max="6138" width="11" style="2" customWidth="1"/>
    <col min="6139" max="6139" width="17.54296875" style="2" customWidth="1"/>
    <col min="6140" max="6140" width="9" style="2" customWidth="1"/>
    <col min="6141" max="6141" width="16.81640625" style="2" customWidth="1"/>
    <col min="6142" max="6142" width="13.453125" style="2" customWidth="1"/>
    <col min="6143" max="6143" width="9" style="2" customWidth="1"/>
    <col min="6144" max="6144" width="11" style="2" bestFit="1" customWidth="1"/>
    <col min="6145" max="6145" width="14.1796875" style="2" customWidth="1"/>
    <col min="6146" max="6147" width="11.1796875" style="2" customWidth="1"/>
    <col min="6148" max="6148" width="11.81640625" style="2" customWidth="1"/>
    <col min="6149" max="6149" width="9" style="2" customWidth="1"/>
    <col min="6150" max="6150" width="8.54296875" style="2" bestFit="1" customWidth="1"/>
    <col min="6151" max="6151" width="10.453125" style="2" bestFit="1" customWidth="1"/>
    <col min="6152" max="6152" width="12" style="2" customWidth="1"/>
    <col min="6153" max="6153" width="11" style="2" bestFit="1" customWidth="1"/>
    <col min="6154" max="6154" width="11" style="2" customWidth="1"/>
    <col min="6155" max="6155" width="9.54296875" style="2" customWidth="1"/>
    <col min="6156" max="6156" width="9" style="2" customWidth="1"/>
    <col min="6157" max="6157" width="11.81640625" style="2" customWidth="1"/>
    <col min="6158" max="6158" width="17" style="2" bestFit="1" customWidth="1"/>
    <col min="6159" max="6159" width="15.54296875" style="2" bestFit="1" customWidth="1"/>
    <col min="6160" max="6161" width="14.453125" style="2" bestFit="1" customWidth="1"/>
    <col min="6162" max="6391" width="9" style="2"/>
    <col min="6392" max="6392" width="7.453125" style="2" customWidth="1"/>
    <col min="6393" max="6393" width="9.54296875" style="2" customWidth="1"/>
    <col min="6394" max="6394" width="11" style="2" customWidth="1"/>
    <col min="6395" max="6395" width="17.54296875" style="2" customWidth="1"/>
    <col min="6396" max="6396" width="9" style="2" customWidth="1"/>
    <col min="6397" max="6397" width="16.81640625" style="2" customWidth="1"/>
    <col min="6398" max="6398" width="13.453125" style="2" customWidth="1"/>
    <col min="6399" max="6399" width="9" style="2" customWidth="1"/>
    <col min="6400" max="6400" width="11" style="2" bestFit="1" customWidth="1"/>
    <col min="6401" max="6401" width="14.1796875" style="2" customWidth="1"/>
    <col min="6402" max="6403" width="11.1796875" style="2" customWidth="1"/>
    <col min="6404" max="6404" width="11.81640625" style="2" customWidth="1"/>
    <col min="6405" max="6405" width="9" style="2" customWidth="1"/>
    <col min="6406" max="6406" width="8.54296875" style="2" bestFit="1" customWidth="1"/>
    <col min="6407" max="6407" width="10.453125" style="2" bestFit="1" customWidth="1"/>
    <col min="6408" max="6408" width="12" style="2" customWidth="1"/>
    <col min="6409" max="6409" width="11" style="2" bestFit="1" customWidth="1"/>
    <col min="6410" max="6410" width="11" style="2" customWidth="1"/>
    <col min="6411" max="6411" width="9.54296875" style="2" customWidth="1"/>
    <col min="6412" max="6412" width="9" style="2" customWidth="1"/>
    <col min="6413" max="6413" width="11.81640625" style="2" customWidth="1"/>
    <col min="6414" max="6414" width="17" style="2" bestFit="1" customWidth="1"/>
    <col min="6415" max="6415" width="15.54296875" style="2" bestFit="1" customWidth="1"/>
    <col min="6416" max="6417" width="14.453125" style="2" bestFit="1" customWidth="1"/>
    <col min="6418" max="6647" width="9" style="2"/>
    <col min="6648" max="6648" width="7.453125" style="2" customWidth="1"/>
    <col min="6649" max="6649" width="9.54296875" style="2" customWidth="1"/>
    <col min="6650" max="6650" width="11" style="2" customWidth="1"/>
    <col min="6651" max="6651" width="17.54296875" style="2" customWidth="1"/>
    <col min="6652" max="6652" width="9" style="2" customWidth="1"/>
    <col min="6653" max="6653" width="16.81640625" style="2" customWidth="1"/>
    <col min="6654" max="6654" width="13.453125" style="2" customWidth="1"/>
    <col min="6655" max="6655" width="9" style="2" customWidth="1"/>
    <col min="6656" max="6656" width="11" style="2" bestFit="1" customWidth="1"/>
    <col min="6657" max="6657" width="14.1796875" style="2" customWidth="1"/>
    <col min="6658" max="6659" width="11.1796875" style="2" customWidth="1"/>
    <col min="6660" max="6660" width="11.81640625" style="2" customWidth="1"/>
    <col min="6661" max="6661" width="9" style="2" customWidth="1"/>
    <col min="6662" max="6662" width="8.54296875" style="2" bestFit="1" customWidth="1"/>
    <col min="6663" max="6663" width="10.453125" style="2" bestFit="1" customWidth="1"/>
    <col min="6664" max="6664" width="12" style="2" customWidth="1"/>
    <col min="6665" max="6665" width="11" style="2" bestFit="1" customWidth="1"/>
    <col min="6666" max="6666" width="11" style="2" customWidth="1"/>
    <col min="6667" max="6667" width="9.54296875" style="2" customWidth="1"/>
    <col min="6668" max="6668" width="9" style="2" customWidth="1"/>
    <col min="6669" max="6669" width="11.81640625" style="2" customWidth="1"/>
    <col min="6670" max="6670" width="17" style="2" bestFit="1" customWidth="1"/>
    <col min="6671" max="6671" width="15.54296875" style="2" bestFit="1" customWidth="1"/>
    <col min="6672" max="6673" width="14.453125" style="2" bestFit="1" customWidth="1"/>
    <col min="6674" max="6903" width="9" style="2"/>
    <col min="6904" max="6904" width="7.453125" style="2" customWidth="1"/>
    <col min="6905" max="6905" width="9.54296875" style="2" customWidth="1"/>
    <col min="6906" max="6906" width="11" style="2" customWidth="1"/>
    <col min="6907" max="6907" width="17.54296875" style="2" customWidth="1"/>
    <col min="6908" max="6908" width="9" style="2" customWidth="1"/>
    <col min="6909" max="6909" width="16.81640625" style="2" customWidth="1"/>
    <col min="6910" max="6910" width="13.453125" style="2" customWidth="1"/>
    <col min="6911" max="6911" width="9" style="2" customWidth="1"/>
    <col min="6912" max="6912" width="11" style="2" bestFit="1" customWidth="1"/>
    <col min="6913" max="6913" width="14.1796875" style="2" customWidth="1"/>
    <col min="6914" max="6915" width="11.1796875" style="2" customWidth="1"/>
    <col min="6916" max="6916" width="11.81640625" style="2" customWidth="1"/>
    <col min="6917" max="6917" width="9" style="2" customWidth="1"/>
    <col min="6918" max="6918" width="8.54296875" style="2" bestFit="1" customWidth="1"/>
    <col min="6919" max="6919" width="10.453125" style="2" bestFit="1" customWidth="1"/>
    <col min="6920" max="6920" width="12" style="2" customWidth="1"/>
    <col min="6921" max="6921" width="11" style="2" bestFit="1" customWidth="1"/>
    <col min="6922" max="6922" width="11" style="2" customWidth="1"/>
    <col min="6923" max="6923" width="9.54296875" style="2" customWidth="1"/>
    <col min="6924" max="6924" width="9" style="2" customWidth="1"/>
    <col min="6925" max="6925" width="11.81640625" style="2" customWidth="1"/>
    <col min="6926" max="6926" width="17" style="2" bestFit="1" customWidth="1"/>
    <col min="6927" max="6927" width="15.54296875" style="2" bestFit="1" customWidth="1"/>
    <col min="6928" max="6929" width="14.453125" style="2" bestFit="1" customWidth="1"/>
    <col min="6930" max="7159" width="9" style="2"/>
    <col min="7160" max="7160" width="7.453125" style="2" customWidth="1"/>
    <col min="7161" max="7161" width="9.54296875" style="2" customWidth="1"/>
    <col min="7162" max="7162" width="11" style="2" customWidth="1"/>
    <col min="7163" max="7163" width="17.54296875" style="2" customWidth="1"/>
    <col min="7164" max="7164" width="9" style="2" customWidth="1"/>
    <col min="7165" max="7165" width="16.81640625" style="2" customWidth="1"/>
    <col min="7166" max="7166" width="13.453125" style="2" customWidth="1"/>
    <col min="7167" max="7167" width="9" style="2" customWidth="1"/>
    <col min="7168" max="7168" width="11" style="2" bestFit="1" customWidth="1"/>
    <col min="7169" max="7169" width="14.1796875" style="2" customWidth="1"/>
    <col min="7170" max="7171" width="11.1796875" style="2" customWidth="1"/>
    <col min="7172" max="7172" width="11.81640625" style="2" customWidth="1"/>
    <col min="7173" max="7173" width="9" style="2" customWidth="1"/>
    <col min="7174" max="7174" width="8.54296875" style="2" bestFit="1" customWidth="1"/>
    <col min="7175" max="7175" width="10.453125" style="2" bestFit="1" customWidth="1"/>
    <col min="7176" max="7176" width="12" style="2" customWidth="1"/>
    <col min="7177" max="7177" width="11" style="2" bestFit="1" customWidth="1"/>
    <col min="7178" max="7178" width="11" style="2" customWidth="1"/>
    <col min="7179" max="7179" width="9.54296875" style="2" customWidth="1"/>
    <col min="7180" max="7180" width="9" style="2" customWidth="1"/>
    <col min="7181" max="7181" width="11.81640625" style="2" customWidth="1"/>
    <col min="7182" max="7182" width="17" style="2" bestFit="1" customWidth="1"/>
    <col min="7183" max="7183" width="15.54296875" style="2" bestFit="1" customWidth="1"/>
    <col min="7184" max="7185" width="14.453125" style="2" bestFit="1" customWidth="1"/>
    <col min="7186" max="7415" width="9" style="2"/>
    <col min="7416" max="7416" width="7.453125" style="2" customWidth="1"/>
    <col min="7417" max="7417" width="9.54296875" style="2" customWidth="1"/>
    <col min="7418" max="7418" width="11" style="2" customWidth="1"/>
    <col min="7419" max="7419" width="17.54296875" style="2" customWidth="1"/>
    <col min="7420" max="7420" width="9" style="2" customWidth="1"/>
    <col min="7421" max="7421" width="16.81640625" style="2" customWidth="1"/>
    <col min="7422" max="7422" width="13.453125" style="2" customWidth="1"/>
    <col min="7423" max="7423" width="9" style="2" customWidth="1"/>
    <col min="7424" max="7424" width="11" style="2" bestFit="1" customWidth="1"/>
    <col min="7425" max="7425" width="14.1796875" style="2" customWidth="1"/>
    <col min="7426" max="7427" width="11.1796875" style="2" customWidth="1"/>
    <col min="7428" max="7428" width="11.81640625" style="2" customWidth="1"/>
    <col min="7429" max="7429" width="9" style="2" customWidth="1"/>
    <col min="7430" max="7430" width="8.54296875" style="2" bestFit="1" customWidth="1"/>
    <col min="7431" max="7431" width="10.453125" style="2" bestFit="1" customWidth="1"/>
    <col min="7432" max="7432" width="12" style="2" customWidth="1"/>
    <col min="7433" max="7433" width="11" style="2" bestFit="1" customWidth="1"/>
    <col min="7434" max="7434" width="11" style="2" customWidth="1"/>
    <col min="7435" max="7435" width="9.54296875" style="2" customWidth="1"/>
    <col min="7436" max="7436" width="9" style="2" customWidth="1"/>
    <col min="7437" max="7437" width="11.81640625" style="2" customWidth="1"/>
    <col min="7438" max="7438" width="17" style="2" bestFit="1" customWidth="1"/>
    <col min="7439" max="7439" width="15.54296875" style="2" bestFit="1" customWidth="1"/>
    <col min="7440" max="7441" width="14.453125" style="2" bestFit="1" customWidth="1"/>
    <col min="7442" max="7671" width="9" style="2"/>
    <col min="7672" max="7672" width="7.453125" style="2" customWidth="1"/>
    <col min="7673" max="7673" width="9.54296875" style="2" customWidth="1"/>
    <col min="7674" max="7674" width="11" style="2" customWidth="1"/>
    <col min="7675" max="7675" width="17.54296875" style="2" customWidth="1"/>
    <col min="7676" max="7676" width="9" style="2" customWidth="1"/>
    <col min="7677" max="7677" width="16.81640625" style="2" customWidth="1"/>
    <col min="7678" max="7678" width="13.453125" style="2" customWidth="1"/>
    <col min="7679" max="7679" width="9" style="2" customWidth="1"/>
    <col min="7680" max="7680" width="11" style="2" bestFit="1" customWidth="1"/>
    <col min="7681" max="7681" width="14.1796875" style="2" customWidth="1"/>
    <col min="7682" max="7683" width="11.1796875" style="2" customWidth="1"/>
    <col min="7684" max="7684" width="11.81640625" style="2" customWidth="1"/>
    <col min="7685" max="7685" width="9" style="2" customWidth="1"/>
    <col min="7686" max="7686" width="8.54296875" style="2" bestFit="1" customWidth="1"/>
    <col min="7687" max="7687" width="10.453125" style="2" bestFit="1" customWidth="1"/>
    <col min="7688" max="7688" width="12" style="2" customWidth="1"/>
    <col min="7689" max="7689" width="11" style="2" bestFit="1" customWidth="1"/>
    <col min="7690" max="7690" width="11" style="2" customWidth="1"/>
    <col min="7691" max="7691" width="9.54296875" style="2" customWidth="1"/>
    <col min="7692" max="7692" width="9" style="2" customWidth="1"/>
    <col min="7693" max="7693" width="11.81640625" style="2" customWidth="1"/>
    <col min="7694" max="7694" width="17" style="2" bestFit="1" customWidth="1"/>
    <col min="7695" max="7695" width="15.54296875" style="2" bestFit="1" customWidth="1"/>
    <col min="7696" max="7697" width="14.453125" style="2" bestFit="1" customWidth="1"/>
    <col min="7698" max="7927" width="9" style="2"/>
    <col min="7928" max="7928" width="7.453125" style="2" customWidth="1"/>
    <col min="7929" max="7929" width="9.54296875" style="2" customWidth="1"/>
    <col min="7930" max="7930" width="11" style="2" customWidth="1"/>
    <col min="7931" max="7931" width="17.54296875" style="2" customWidth="1"/>
    <col min="7932" max="7932" width="9" style="2" customWidth="1"/>
    <col min="7933" max="7933" width="16.81640625" style="2" customWidth="1"/>
    <col min="7934" max="7934" width="13.453125" style="2" customWidth="1"/>
    <col min="7935" max="7935" width="9" style="2" customWidth="1"/>
    <col min="7936" max="7936" width="11" style="2" bestFit="1" customWidth="1"/>
    <col min="7937" max="7937" width="14.1796875" style="2" customWidth="1"/>
    <col min="7938" max="7939" width="11.1796875" style="2" customWidth="1"/>
    <col min="7940" max="7940" width="11.81640625" style="2" customWidth="1"/>
    <col min="7941" max="7941" width="9" style="2" customWidth="1"/>
    <col min="7942" max="7942" width="8.54296875" style="2" bestFit="1" customWidth="1"/>
    <col min="7943" max="7943" width="10.453125" style="2" bestFit="1" customWidth="1"/>
    <col min="7944" max="7944" width="12" style="2" customWidth="1"/>
    <col min="7945" max="7945" width="11" style="2" bestFit="1" customWidth="1"/>
    <col min="7946" max="7946" width="11" style="2" customWidth="1"/>
    <col min="7947" max="7947" width="9.54296875" style="2" customWidth="1"/>
    <col min="7948" max="7948" width="9" style="2" customWidth="1"/>
    <col min="7949" max="7949" width="11.81640625" style="2" customWidth="1"/>
    <col min="7950" max="7950" width="17" style="2" bestFit="1" customWidth="1"/>
    <col min="7951" max="7951" width="15.54296875" style="2" bestFit="1" customWidth="1"/>
    <col min="7952" max="7953" width="14.453125" style="2" bestFit="1" customWidth="1"/>
    <col min="7954" max="8183" width="9" style="2"/>
    <col min="8184" max="8184" width="7.453125" style="2" customWidth="1"/>
    <col min="8185" max="8185" width="9.54296875" style="2" customWidth="1"/>
    <col min="8186" max="8186" width="11" style="2" customWidth="1"/>
    <col min="8187" max="8187" width="17.54296875" style="2" customWidth="1"/>
    <col min="8188" max="8188" width="9" style="2" customWidth="1"/>
    <col min="8189" max="8189" width="16.81640625" style="2" customWidth="1"/>
    <col min="8190" max="8190" width="13.453125" style="2" customWidth="1"/>
    <col min="8191" max="8191" width="9" style="2" customWidth="1"/>
    <col min="8192" max="8192" width="11" style="2" bestFit="1" customWidth="1"/>
    <col min="8193" max="8193" width="14.1796875" style="2" customWidth="1"/>
    <col min="8194" max="8195" width="11.1796875" style="2" customWidth="1"/>
    <col min="8196" max="8196" width="11.81640625" style="2" customWidth="1"/>
    <col min="8197" max="8197" width="9" style="2" customWidth="1"/>
    <col min="8198" max="8198" width="8.54296875" style="2" bestFit="1" customWidth="1"/>
    <col min="8199" max="8199" width="10.453125" style="2" bestFit="1" customWidth="1"/>
    <col min="8200" max="8200" width="12" style="2" customWidth="1"/>
    <col min="8201" max="8201" width="11" style="2" bestFit="1" customWidth="1"/>
    <col min="8202" max="8202" width="11" style="2" customWidth="1"/>
    <col min="8203" max="8203" width="9.54296875" style="2" customWidth="1"/>
    <col min="8204" max="8204" width="9" style="2" customWidth="1"/>
    <col min="8205" max="8205" width="11.81640625" style="2" customWidth="1"/>
    <col min="8206" max="8206" width="17" style="2" bestFit="1" customWidth="1"/>
    <col min="8207" max="8207" width="15.54296875" style="2" bestFit="1" customWidth="1"/>
    <col min="8208" max="8209" width="14.453125" style="2" bestFit="1" customWidth="1"/>
    <col min="8210" max="8439" width="9" style="2"/>
    <col min="8440" max="8440" width="7.453125" style="2" customWidth="1"/>
    <col min="8441" max="8441" width="9.54296875" style="2" customWidth="1"/>
    <col min="8442" max="8442" width="11" style="2" customWidth="1"/>
    <col min="8443" max="8443" width="17.54296875" style="2" customWidth="1"/>
    <col min="8444" max="8444" width="9" style="2" customWidth="1"/>
    <col min="8445" max="8445" width="16.81640625" style="2" customWidth="1"/>
    <col min="8446" max="8446" width="13.453125" style="2" customWidth="1"/>
    <col min="8447" max="8447" width="9" style="2" customWidth="1"/>
    <col min="8448" max="8448" width="11" style="2" bestFit="1" customWidth="1"/>
    <col min="8449" max="8449" width="14.1796875" style="2" customWidth="1"/>
    <col min="8450" max="8451" width="11.1796875" style="2" customWidth="1"/>
    <col min="8452" max="8452" width="11.81640625" style="2" customWidth="1"/>
    <col min="8453" max="8453" width="9" style="2" customWidth="1"/>
    <col min="8454" max="8454" width="8.54296875" style="2" bestFit="1" customWidth="1"/>
    <col min="8455" max="8455" width="10.453125" style="2" bestFit="1" customWidth="1"/>
    <col min="8456" max="8456" width="12" style="2" customWidth="1"/>
    <col min="8457" max="8457" width="11" style="2" bestFit="1" customWidth="1"/>
    <col min="8458" max="8458" width="11" style="2" customWidth="1"/>
    <col min="8459" max="8459" width="9.54296875" style="2" customWidth="1"/>
    <col min="8460" max="8460" width="9" style="2" customWidth="1"/>
    <col min="8461" max="8461" width="11.81640625" style="2" customWidth="1"/>
    <col min="8462" max="8462" width="17" style="2" bestFit="1" customWidth="1"/>
    <col min="8463" max="8463" width="15.54296875" style="2" bestFit="1" customWidth="1"/>
    <col min="8464" max="8465" width="14.453125" style="2" bestFit="1" customWidth="1"/>
    <col min="8466" max="8695" width="9" style="2"/>
    <col min="8696" max="8696" width="7.453125" style="2" customWidth="1"/>
    <col min="8697" max="8697" width="9.54296875" style="2" customWidth="1"/>
    <col min="8698" max="8698" width="11" style="2" customWidth="1"/>
    <col min="8699" max="8699" width="17.54296875" style="2" customWidth="1"/>
    <col min="8700" max="8700" width="9" style="2" customWidth="1"/>
    <col min="8701" max="8701" width="16.81640625" style="2" customWidth="1"/>
    <col min="8702" max="8702" width="13.453125" style="2" customWidth="1"/>
    <col min="8703" max="8703" width="9" style="2" customWidth="1"/>
    <col min="8704" max="8704" width="11" style="2" bestFit="1" customWidth="1"/>
    <col min="8705" max="8705" width="14.1796875" style="2" customWidth="1"/>
    <col min="8706" max="8707" width="11.1796875" style="2" customWidth="1"/>
    <col min="8708" max="8708" width="11.81640625" style="2" customWidth="1"/>
    <col min="8709" max="8709" width="9" style="2" customWidth="1"/>
    <col min="8710" max="8710" width="8.54296875" style="2" bestFit="1" customWidth="1"/>
    <col min="8711" max="8711" width="10.453125" style="2" bestFit="1" customWidth="1"/>
    <col min="8712" max="8712" width="12" style="2" customWidth="1"/>
    <col min="8713" max="8713" width="11" style="2" bestFit="1" customWidth="1"/>
    <col min="8714" max="8714" width="11" style="2" customWidth="1"/>
    <col min="8715" max="8715" width="9.54296875" style="2" customWidth="1"/>
    <col min="8716" max="8716" width="9" style="2" customWidth="1"/>
    <col min="8717" max="8717" width="11.81640625" style="2" customWidth="1"/>
    <col min="8718" max="8718" width="17" style="2" bestFit="1" customWidth="1"/>
    <col min="8719" max="8719" width="15.54296875" style="2" bestFit="1" customWidth="1"/>
    <col min="8720" max="8721" width="14.453125" style="2" bestFit="1" customWidth="1"/>
    <col min="8722" max="8951" width="9" style="2"/>
    <col min="8952" max="8952" width="7.453125" style="2" customWidth="1"/>
    <col min="8953" max="8953" width="9.54296875" style="2" customWidth="1"/>
    <col min="8954" max="8954" width="11" style="2" customWidth="1"/>
    <col min="8955" max="8955" width="17.54296875" style="2" customWidth="1"/>
    <col min="8956" max="8956" width="9" style="2" customWidth="1"/>
    <col min="8957" max="8957" width="16.81640625" style="2" customWidth="1"/>
    <col min="8958" max="8958" width="13.453125" style="2" customWidth="1"/>
    <col min="8959" max="8959" width="9" style="2" customWidth="1"/>
    <col min="8960" max="8960" width="11" style="2" bestFit="1" customWidth="1"/>
    <col min="8961" max="8961" width="14.1796875" style="2" customWidth="1"/>
    <col min="8962" max="8963" width="11.1796875" style="2" customWidth="1"/>
    <col min="8964" max="8964" width="11.81640625" style="2" customWidth="1"/>
    <col min="8965" max="8965" width="9" style="2" customWidth="1"/>
    <col min="8966" max="8966" width="8.54296875" style="2" bestFit="1" customWidth="1"/>
    <col min="8967" max="8967" width="10.453125" style="2" bestFit="1" customWidth="1"/>
    <col min="8968" max="8968" width="12" style="2" customWidth="1"/>
    <col min="8969" max="8969" width="11" style="2" bestFit="1" customWidth="1"/>
    <col min="8970" max="8970" width="11" style="2" customWidth="1"/>
    <col min="8971" max="8971" width="9.54296875" style="2" customWidth="1"/>
    <col min="8972" max="8972" width="9" style="2" customWidth="1"/>
    <col min="8973" max="8973" width="11.81640625" style="2" customWidth="1"/>
    <col min="8974" max="8974" width="17" style="2" bestFit="1" customWidth="1"/>
    <col min="8975" max="8975" width="15.54296875" style="2" bestFit="1" customWidth="1"/>
    <col min="8976" max="8977" width="14.453125" style="2" bestFit="1" customWidth="1"/>
    <col min="8978" max="9207" width="9" style="2"/>
    <col min="9208" max="9208" width="7.453125" style="2" customWidth="1"/>
    <col min="9209" max="9209" width="9.54296875" style="2" customWidth="1"/>
    <col min="9210" max="9210" width="11" style="2" customWidth="1"/>
    <col min="9211" max="9211" width="17.54296875" style="2" customWidth="1"/>
    <col min="9212" max="9212" width="9" style="2" customWidth="1"/>
    <col min="9213" max="9213" width="16.81640625" style="2" customWidth="1"/>
    <col min="9214" max="9214" width="13.453125" style="2" customWidth="1"/>
    <col min="9215" max="9215" width="9" style="2" customWidth="1"/>
    <col min="9216" max="9216" width="11" style="2" bestFit="1" customWidth="1"/>
    <col min="9217" max="9217" width="14.1796875" style="2" customWidth="1"/>
    <col min="9218" max="9219" width="11.1796875" style="2" customWidth="1"/>
    <col min="9220" max="9220" width="11.81640625" style="2" customWidth="1"/>
    <col min="9221" max="9221" width="9" style="2" customWidth="1"/>
    <col min="9222" max="9222" width="8.54296875" style="2" bestFit="1" customWidth="1"/>
    <col min="9223" max="9223" width="10.453125" style="2" bestFit="1" customWidth="1"/>
    <col min="9224" max="9224" width="12" style="2" customWidth="1"/>
    <col min="9225" max="9225" width="11" style="2" bestFit="1" customWidth="1"/>
    <col min="9226" max="9226" width="11" style="2" customWidth="1"/>
    <col min="9227" max="9227" width="9.54296875" style="2" customWidth="1"/>
    <col min="9228" max="9228" width="9" style="2" customWidth="1"/>
    <col min="9229" max="9229" width="11.81640625" style="2" customWidth="1"/>
    <col min="9230" max="9230" width="17" style="2" bestFit="1" customWidth="1"/>
    <col min="9231" max="9231" width="15.54296875" style="2" bestFit="1" customWidth="1"/>
    <col min="9232" max="9233" width="14.453125" style="2" bestFit="1" customWidth="1"/>
    <col min="9234" max="9463" width="9" style="2"/>
    <col min="9464" max="9464" width="7.453125" style="2" customWidth="1"/>
    <col min="9465" max="9465" width="9.54296875" style="2" customWidth="1"/>
    <col min="9466" max="9466" width="11" style="2" customWidth="1"/>
    <col min="9467" max="9467" width="17.54296875" style="2" customWidth="1"/>
    <col min="9468" max="9468" width="9" style="2" customWidth="1"/>
    <col min="9469" max="9469" width="16.81640625" style="2" customWidth="1"/>
    <col min="9470" max="9470" width="13.453125" style="2" customWidth="1"/>
    <col min="9471" max="9471" width="9" style="2" customWidth="1"/>
    <col min="9472" max="9472" width="11" style="2" bestFit="1" customWidth="1"/>
    <col min="9473" max="9473" width="14.1796875" style="2" customWidth="1"/>
    <col min="9474" max="9475" width="11.1796875" style="2" customWidth="1"/>
    <col min="9476" max="9476" width="11.81640625" style="2" customWidth="1"/>
    <col min="9477" max="9477" width="9" style="2" customWidth="1"/>
    <col min="9478" max="9478" width="8.54296875" style="2" bestFit="1" customWidth="1"/>
    <col min="9479" max="9479" width="10.453125" style="2" bestFit="1" customWidth="1"/>
    <col min="9480" max="9480" width="12" style="2" customWidth="1"/>
    <col min="9481" max="9481" width="11" style="2" bestFit="1" customWidth="1"/>
    <col min="9482" max="9482" width="11" style="2" customWidth="1"/>
    <col min="9483" max="9483" width="9.54296875" style="2" customWidth="1"/>
    <col min="9484" max="9484" width="9" style="2" customWidth="1"/>
    <col min="9485" max="9485" width="11.81640625" style="2" customWidth="1"/>
    <col min="9486" max="9486" width="17" style="2" bestFit="1" customWidth="1"/>
    <col min="9487" max="9487" width="15.54296875" style="2" bestFit="1" customWidth="1"/>
    <col min="9488" max="9489" width="14.453125" style="2" bestFit="1" customWidth="1"/>
    <col min="9490" max="9719" width="9" style="2"/>
    <col min="9720" max="9720" width="7.453125" style="2" customWidth="1"/>
    <col min="9721" max="9721" width="9.54296875" style="2" customWidth="1"/>
    <col min="9722" max="9722" width="11" style="2" customWidth="1"/>
    <col min="9723" max="9723" width="17.54296875" style="2" customWidth="1"/>
    <col min="9724" max="9724" width="9" style="2" customWidth="1"/>
    <col min="9725" max="9725" width="16.81640625" style="2" customWidth="1"/>
    <col min="9726" max="9726" width="13.453125" style="2" customWidth="1"/>
    <col min="9727" max="9727" width="9" style="2" customWidth="1"/>
    <col min="9728" max="9728" width="11" style="2" bestFit="1" customWidth="1"/>
    <col min="9729" max="9729" width="14.1796875" style="2" customWidth="1"/>
    <col min="9730" max="9731" width="11.1796875" style="2" customWidth="1"/>
    <col min="9732" max="9732" width="11.81640625" style="2" customWidth="1"/>
    <col min="9733" max="9733" width="9" style="2" customWidth="1"/>
    <col min="9734" max="9734" width="8.54296875" style="2" bestFit="1" customWidth="1"/>
    <col min="9735" max="9735" width="10.453125" style="2" bestFit="1" customWidth="1"/>
    <col min="9736" max="9736" width="12" style="2" customWidth="1"/>
    <col min="9737" max="9737" width="11" style="2" bestFit="1" customWidth="1"/>
    <col min="9738" max="9738" width="11" style="2" customWidth="1"/>
    <col min="9739" max="9739" width="9.54296875" style="2" customWidth="1"/>
    <col min="9740" max="9740" width="9" style="2" customWidth="1"/>
    <col min="9741" max="9741" width="11.81640625" style="2" customWidth="1"/>
    <col min="9742" max="9742" width="17" style="2" bestFit="1" customWidth="1"/>
    <col min="9743" max="9743" width="15.54296875" style="2" bestFit="1" customWidth="1"/>
    <col min="9744" max="9745" width="14.453125" style="2" bestFit="1" customWidth="1"/>
    <col min="9746" max="9975" width="9" style="2"/>
    <col min="9976" max="9976" width="7.453125" style="2" customWidth="1"/>
    <col min="9977" max="9977" width="9.54296875" style="2" customWidth="1"/>
    <col min="9978" max="9978" width="11" style="2" customWidth="1"/>
    <col min="9979" max="9979" width="17.54296875" style="2" customWidth="1"/>
    <col min="9980" max="9980" width="9" style="2" customWidth="1"/>
    <col min="9981" max="9981" width="16.81640625" style="2" customWidth="1"/>
    <col min="9982" max="9982" width="13.453125" style="2" customWidth="1"/>
    <col min="9983" max="9983" width="9" style="2" customWidth="1"/>
    <col min="9984" max="9984" width="11" style="2" bestFit="1" customWidth="1"/>
    <col min="9985" max="9985" width="14.1796875" style="2" customWidth="1"/>
    <col min="9986" max="9987" width="11.1796875" style="2" customWidth="1"/>
    <col min="9988" max="9988" width="11.81640625" style="2" customWidth="1"/>
    <col min="9989" max="9989" width="9" style="2" customWidth="1"/>
    <col min="9990" max="9990" width="8.54296875" style="2" bestFit="1" customWidth="1"/>
    <col min="9991" max="9991" width="10.453125" style="2" bestFit="1" customWidth="1"/>
    <col min="9992" max="9992" width="12" style="2" customWidth="1"/>
    <col min="9993" max="9993" width="11" style="2" bestFit="1" customWidth="1"/>
    <col min="9994" max="9994" width="11" style="2" customWidth="1"/>
    <col min="9995" max="9995" width="9.54296875" style="2" customWidth="1"/>
    <col min="9996" max="9996" width="9" style="2" customWidth="1"/>
    <col min="9997" max="9997" width="11.81640625" style="2" customWidth="1"/>
    <col min="9998" max="9998" width="17" style="2" bestFit="1" customWidth="1"/>
    <col min="9999" max="9999" width="15.54296875" style="2" bestFit="1" customWidth="1"/>
    <col min="10000" max="10001" width="14.453125" style="2" bestFit="1" customWidth="1"/>
    <col min="10002" max="10231" width="9" style="2"/>
    <col min="10232" max="10232" width="7.453125" style="2" customWidth="1"/>
    <col min="10233" max="10233" width="9.54296875" style="2" customWidth="1"/>
    <col min="10234" max="10234" width="11" style="2" customWidth="1"/>
    <col min="10235" max="10235" width="17.54296875" style="2" customWidth="1"/>
    <col min="10236" max="10236" width="9" style="2" customWidth="1"/>
    <col min="10237" max="10237" width="16.81640625" style="2" customWidth="1"/>
    <col min="10238" max="10238" width="13.453125" style="2" customWidth="1"/>
    <col min="10239" max="10239" width="9" style="2" customWidth="1"/>
    <col min="10240" max="10240" width="11" style="2" bestFit="1" customWidth="1"/>
    <col min="10241" max="10241" width="14.1796875" style="2" customWidth="1"/>
    <col min="10242" max="10243" width="11.1796875" style="2" customWidth="1"/>
    <col min="10244" max="10244" width="11.81640625" style="2" customWidth="1"/>
    <col min="10245" max="10245" width="9" style="2" customWidth="1"/>
    <col min="10246" max="10246" width="8.54296875" style="2" bestFit="1" customWidth="1"/>
    <col min="10247" max="10247" width="10.453125" style="2" bestFit="1" customWidth="1"/>
    <col min="10248" max="10248" width="12" style="2" customWidth="1"/>
    <col min="10249" max="10249" width="11" style="2" bestFit="1" customWidth="1"/>
    <col min="10250" max="10250" width="11" style="2" customWidth="1"/>
    <col min="10251" max="10251" width="9.54296875" style="2" customWidth="1"/>
    <col min="10252" max="10252" width="9" style="2" customWidth="1"/>
    <col min="10253" max="10253" width="11.81640625" style="2" customWidth="1"/>
    <col min="10254" max="10254" width="17" style="2" bestFit="1" customWidth="1"/>
    <col min="10255" max="10255" width="15.54296875" style="2" bestFit="1" customWidth="1"/>
    <col min="10256" max="10257" width="14.453125" style="2" bestFit="1" customWidth="1"/>
    <col min="10258" max="10487" width="9" style="2"/>
    <col min="10488" max="10488" width="7.453125" style="2" customWidth="1"/>
    <col min="10489" max="10489" width="9.54296875" style="2" customWidth="1"/>
    <col min="10490" max="10490" width="11" style="2" customWidth="1"/>
    <col min="10491" max="10491" width="17.54296875" style="2" customWidth="1"/>
    <col min="10492" max="10492" width="9" style="2" customWidth="1"/>
    <col min="10493" max="10493" width="16.81640625" style="2" customWidth="1"/>
    <col min="10494" max="10494" width="13.453125" style="2" customWidth="1"/>
    <col min="10495" max="10495" width="9" style="2" customWidth="1"/>
    <col min="10496" max="10496" width="11" style="2" bestFit="1" customWidth="1"/>
    <col min="10497" max="10497" width="14.1796875" style="2" customWidth="1"/>
    <col min="10498" max="10499" width="11.1796875" style="2" customWidth="1"/>
    <col min="10500" max="10500" width="11.81640625" style="2" customWidth="1"/>
    <col min="10501" max="10501" width="9" style="2" customWidth="1"/>
    <col min="10502" max="10502" width="8.54296875" style="2" bestFit="1" customWidth="1"/>
    <col min="10503" max="10503" width="10.453125" style="2" bestFit="1" customWidth="1"/>
    <col min="10504" max="10504" width="12" style="2" customWidth="1"/>
    <col min="10505" max="10505" width="11" style="2" bestFit="1" customWidth="1"/>
    <col min="10506" max="10506" width="11" style="2" customWidth="1"/>
    <col min="10507" max="10507" width="9.54296875" style="2" customWidth="1"/>
    <col min="10508" max="10508" width="9" style="2" customWidth="1"/>
    <col min="10509" max="10509" width="11.81640625" style="2" customWidth="1"/>
    <col min="10510" max="10510" width="17" style="2" bestFit="1" customWidth="1"/>
    <col min="10511" max="10511" width="15.54296875" style="2" bestFit="1" customWidth="1"/>
    <col min="10512" max="10513" width="14.453125" style="2" bestFit="1" customWidth="1"/>
    <col min="10514" max="10743" width="9" style="2"/>
    <col min="10744" max="10744" width="7.453125" style="2" customWidth="1"/>
    <col min="10745" max="10745" width="9.54296875" style="2" customWidth="1"/>
    <col min="10746" max="10746" width="11" style="2" customWidth="1"/>
    <col min="10747" max="10747" width="17.54296875" style="2" customWidth="1"/>
    <col min="10748" max="10748" width="9" style="2" customWidth="1"/>
    <col min="10749" max="10749" width="16.81640625" style="2" customWidth="1"/>
    <col min="10750" max="10750" width="13.453125" style="2" customWidth="1"/>
    <col min="10751" max="10751" width="9" style="2" customWidth="1"/>
    <col min="10752" max="10752" width="11" style="2" bestFit="1" customWidth="1"/>
    <col min="10753" max="10753" width="14.1796875" style="2" customWidth="1"/>
    <col min="10754" max="10755" width="11.1796875" style="2" customWidth="1"/>
    <col min="10756" max="10756" width="11.81640625" style="2" customWidth="1"/>
    <col min="10757" max="10757" width="9" style="2" customWidth="1"/>
    <col min="10758" max="10758" width="8.54296875" style="2" bestFit="1" customWidth="1"/>
    <col min="10759" max="10759" width="10.453125" style="2" bestFit="1" customWidth="1"/>
    <col min="10760" max="10760" width="12" style="2" customWidth="1"/>
    <col min="10761" max="10761" width="11" style="2" bestFit="1" customWidth="1"/>
    <col min="10762" max="10762" width="11" style="2" customWidth="1"/>
    <col min="10763" max="10763" width="9.54296875" style="2" customWidth="1"/>
    <col min="10764" max="10764" width="9" style="2" customWidth="1"/>
    <col min="10765" max="10765" width="11.81640625" style="2" customWidth="1"/>
    <col min="10766" max="10766" width="17" style="2" bestFit="1" customWidth="1"/>
    <col min="10767" max="10767" width="15.54296875" style="2" bestFit="1" customWidth="1"/>
    <col min="10768" max="10769" width="14.453125" style="2" bestFit="1" customWidth="1"/>
    <col min="10770" max="10999" width="9" style="2"/>
    <col min="11000" max="11000" width="7.453125" style="2" customWidth="1"/>
    <col min="11001" max="11001" width="9.54296875" style="2" customWidth="1"/>
    <col min="11002" max="11002" width="11" style="2" customWidth="1"/>
    <col min="11003" max="11003" width="17.54296875" style="2" customWidth="1"/>
    <col min="11004" max="11004" width="9" style="2" customWidth="1"/>
    <col min="11005" max="11005" width="16.81640625" style="2" customWidth="1"/>
    <col min="11006" max="11006" width="13.453125" style="2" customWidth="1"/>
    <col min="11007" max="11007" width="9" style="2" customWidth="1"/>
    <col min="11008" max="11008" width="11" style="2" bestFit="1" customWidth="1"/>
    <col min="11009" max="11009" width="14.1796875" style="2" customWidth="1"/>
    <col min="11010" max="11011" width="11.1796875" style="2" customWidth="1"/>
    <col min="11012" max="11012" width="11.81640625" style="2" customWidth="1"/>
    <col min="11013" max="11013" width="9" style="2" customWidth="1"/>
    <col min="11014" max="11014" width="8.54296875" style="2" bestFit="1" customWidth="1"/>
    <col min="11015" max="11015" width="10.453125" style="2" bestFit="1" customWidth="1"/>
    <col min="11016" max="11016" width="12" style="2" customWidth="1"/>
    <col min="11017" max="11017" width="11" style="2" bestFit="1" customWidth="1"/>
    <col min="11018" max="11018" width="11" style="2" customWidth="1"/>
    <col min="11019" max="11019" width="9.54296875" style="2" customWidth="1"/>
    <col min="11020" max="11020" width="9" style="2" customWidth="1"/>
    <col min="11021" max="11021" width="11.81640625" style="2" customWidth="1"/>
    <col min="11022" max="11022" width="17" style="2" bestFit="1" customWidth="1"/>
    <col min="11023" max="11023" width="15.54296875" style="2" bestFit="1" customWidth="1"/>
    <col min="11024" max="11025" width="14.453125" style="2" bestFit="1" customWidth="1"/>
    <col min="11026" max="11255" width="9" style="2"/>
    <col min="11256" max="11256" width="7.453125" style="2" customWidth="1"/>
    <col min="11257" max="11257" width="9.54296875" style="2" customWidth="1"/>
    <col min="11258" max="11258" width="11" style="2" customWidth="1"/>
    <col min="11259" max="11259" width="17.54296875" style="2" customWidth="1"/>
    <col min="11260" max="11260" width="9" style="2" customWidth="1"/>
    <col min="11261" max="11261" width="16.81640625" style="2" customWidth="1"/>
    <col min="11262" max="11262" width="13.453125" style="2" customWidth="1"/>
    <col min="11263" max="11263" width="9" style="2" customWidth="1"/>
    <col min="11264" max="11264" width="11" style="2" bestFit="1" customWidth="1"/>
    <col min="11265" max="11265" width="14.1796875" style="2" customWidth="1"/>
    <col min="11266" max="11267" width="11.1796875" style="2" customWidth="1"/>
    <col min="11268" max="11268" width="11.81640625" style="2" customWidth="1"/>
    <col min="11269" max="11269" width="9" style="2" customWidth="1"/>
    <col min="11270" max="11270" width="8.54296875" style="2" bestFit="1" customWidth="1"/>
    <col min="11271" max="11271" width="10.453125" style="2" bestFit="1" customWidth="1"/>
    <col min="11272" max="11272" width="12" style="2" customWidth="1"/>
    <col min="11273" max="11273" width="11" style="2" bestFit="1" customWidth="1"/>
    <col min="11274" max="11274" width="11" style="2" customWidth="1"/>
    <col min="11275" max="11275" width="9.54296875" style="2" customWidth="1"/>
    <col min="11276" max="11276" width="9" style="2" customWidth="1"/>
    <col min="11277" max="11277" width="11.81640625" style="2" customWidth="1"/>
    <col min="11278" max="11278" width="17" style="2" bestFit="1" customWidth="1"/>
    <col min="11279" max="11279" width="15.54296875" style="2" bestFit="1" customWidth="1"/>
    <col min="11280" max="11281" width="14.453125" style="2" bestFit="1" customWidth="1"/>
    <col min="11282" max="11511" width="9" style="2"/>
    <col min="11512" max="11512" width="7.453125" style="2" customWidth="1"/>
    <col min="11513" max="11513" width="9.54296875" style="2" customWidth="1"/>
    <col min="11514" max="11514" width="11" style="2" customWidth="1"/>
    <col min="11515" max="11515" width="17.54296875" style="2" customWidth="1"/>
    <col min="11516" max="11516" width="9" style="2" customWidth="1"/>
    <col min="11517" max="11517" width="16.81640625" style="2" customWidth="1"/>
    <col min="11518" max="11518" width="13.453125" style="2" customWidth="1"/>
    <col min="11519" max="11519" width="9" style="2" customWidth="1"/>
    <col min="11520" max="11520" width="11" style="2" bestFit="1" customWidth="1"/>
    <col min="11521" max="11521" width="14.1796875" style="2" customWidth="1"/>
    <col min="11522" max="11523" width="11.1796875" style="2" customWidth="1"/>
    <col min="11524" max="11524" width="11.81640625" style="2" customWidth="1"/>
    <col min="11525" max="11525" width="9" style="2" customWidth="1"/>
    <col min="11526" max="11526" width="8.54296875" style="2" bestFit="1" customWidth="1"/>
    <col min="11527" max="11527" width="10.453125" style="2" bestFit="1" customWidth="1"/>
    <col min="11528" max="11528" width="12" style="2" customWidth="1"/>
    <col min="11529" max="11529" width="11" style="2" bestFit="1" customWidth="1"/>
    <col min="11530" max="11530" width="11" style="2" customWidth="1"/>
    <col min="11531" max="11531" width="9.54296875" style="2" customWidth="1"/>
    <col min="11532" max="11532" width="9" style="2" customWidth="1"/>
    <col min="11533" max="11533" width="11.81640625" style="2" customWidth="1"/>
    <col min="11534" max="11534" width="17" style="2" bestFit="1" customWidth="1"/>
    <col min="11535" max="11535" width="15.54296875" style="2" bestFit="1" customWidth="1"/>
    <col min="11536" max="11537" width="14.453125" style="2" bestFit="1" customWidth="1"/>
    <col min="11538" max="11767" width="9" style="2"/>
    <col min="11768" max="11768" width="7.453125" style="2" customWidth="1"/>
    <col min="11769" max="11769" width="9.54296875" style="2" customWidth="1"/>
    <col min="11770" max="11770" width="11" style="2" customWidth="1"/>
    <col min="11771" max="11771" width="17.54296875" style="2" customWidth="1"/>
    <col min="11772" max="11772" width="9" style="2" customWidth="1"/>
    <col min="11773" max="11773" width="16.81640625" style="2" customWidth="1"/>
    <col min="11774" max="11774" width="13.453125" style="2" customWidth="1"/>
    <col min="11775" max="11775" width="9" style="2" customWidth="1"/>
    <col min="11776" max="11776" width="11" style="2" bestFit="1" customWidth="1"/>
    <col min="11777" max="11777" width="14.1796875" style="2" customWidth="1"/>
    <col min="11778" max="11779" width="11.1796875" style="2" customWidth="1"/>
    <col min="11780" max="11780" width="11.81640625" style="2" customWidth="1"/>
    <col min="11781" max="11781" width="9" style="2" customWidth="1"/>
    <col min="11782" max="11782" width="8.54296875" style="2" bestFit="1" customWidth="1"/>
    <col min="11783" max="11783" width="10.453125" style="2" bestFit="1" customWidth="1"/>
    <col min="11784" max="11784" width="12" style="2" customWidth="1"/>
    <col min="11785" max="11785" width="11" style="2" bestFit="1" customWidth="1"/>
    <col min="11786" max="11786" width="11" style="2" customWidth="1"/>
    <col min="11787" max="11787" width="9.54296875" style="2" customWidth="1"/>
    <col min="11788" max="11788" width="9" style="2" customWidth="1"/>
    <col min="11789" max="11789" width="11.81640625" style="2" customWidth="1"/>
    <col min="11790" max="11790" width="17" style="2" bestFit="1" customWidth="1"/>
    <col min="11791" max="11791" width="15.54296875" style="2" bestFit="1" customWidth="1"/>
    <col min="11792" max="11793" width="14.453125" style="2" bestFit="1" customWidth="1"/>
    <col min="11794" max="12023" width="9" style="2"/>
    <col min="12024" max="12024" width="7.453125" style="2" customWidth="1"/>
    <col min="12025" max="12025" width="9.54296875" style="2" customWidth="1"/>
    <col min="12026" max="12026" width="11" style="2" customWidth="1"/>
    <col min="12027" max="12027" width="17.54296875" style="2" customWidth="1"/>
    <col min="12028" max="12028" width="9" style="2" customWidth="1"/>
    <col min="12029" max="12029" width="16.81640625" style="2" customWidth="1"/>
    <col min="12030" max="12030" width="13.453125" style="2" customWidth="1"/>
    <col min="12031" max="12031" width="9" style="2" customWidth="1"/>
    <col min="12032" max="12032" width="11" style="2" bestFit="1" customWidth="1"/>
    <col min="12033" max="12033" width="14.1796875" style="2" customWidth="1"/>
    <col min="12034" max="12035" width="11.1796875" style="2" customWidth="1"/>
    <col min="12036" max="12036" width="11.81640625" style="2" customWidth="1"/>
    <col min="12037" max="12037" width="9" style="2" customWidth="1"/>
    <col min="12038" max="12038" width="8.54296875" style="2" bestFit="1" customWidth="1"/>
    <col min="12039" max="12039" width="10.453125" style="2" bestFit="1" customWidth="1"/>
    <col min="12040" max="12040" width="12" style="2" customWidth="1"/>
    <col min="12041" max="12041" width="11" style="2" bestFit="1" customWidth="1"/>
    <col min="12042" max="12042" width="11" style="2" customWidth="1"/>
    <col min="12043" max="12043" width="9.54296875" style="2" customWidth="1"/>
    <col min="12044" max="12044" width="9" style="2" customWidth="1"/>
    <col min="12045" max="12045" width="11.81640625" style="2" customWidth="1"/>
    <col min="12046" max="12046" width="17" style="2" bestFit="1" customWidth="1"/>
    <col min="12047" max="12047" width="15.54296875" style="2" bestFit="1" customWidth="1"/>
    <col min="12048" max="12049" width="14.453125" style="2" bestFit="1" customWidth="1"/>
    <col min="12050" max="12279" width="9" style="2"/>
    <col min="12280" max="12280" width="7.453125" style="2" customWidth="1"/>
    <col min="12281" max="12281" width="9.54296875" style="2" customWidth="1"/>
    <col min="12282" max="12282" width="11" style="2" customWidth="1"/>
    <col min="12283" max="12283" width="17.54296875" style="2" customWidth="1"/>
    <col min="12284" max="12284" width="9" style="2" customWidth="1"/>
    <col min="12285" max="12285" width="16.81640625" style="2" customWidth="1"/>
    <col min="12286" max="12286" width="13.453125" style="2" customWidth="1"/>
    <col min="12287" max="12287" width="9" style="2" customWidth="1"/>
    <col min="12288" max="12288" width="11" style="2" bestFit="1" customWidth="1"/>
    <col min="12289" max="12289" width="14.1796875" style="2" customWidth="1"/>
    <col min="12290" max="12291" width="11.1796875" style="2" customWidth="1"/>
    <col min="12292" max="12292" width="11.81640625" style="2" customWidth="1"/>
    <col min="12293" max="12293" width="9" style="2" customWidth="1"/>
    <col min="12294" max="12294" width="8.54296875" style="2" bestFit="1" customWidth="1"/>
    <col min="12295" max="12295" width="10.453125" style="2" bestFit="1" customWidth="1"/>
    <col min="12296" max="12296" width="12" style="2" customWidth="1"/>
    <col min="12297" max="12297" width="11" style="2" bestFit="1" customWidth="1"/>
    <col min="12298" max="12298" width="11" style="2" customWidth="1"/>
    <col min="12299" max="12299" width="9.54296875" style="2" customWidth="1"/>
    <col min="12300" max="12300" width="9" style="2" customWidth="1"/>
    <col min="12301" max="12301" width="11.81640625" style="2" customWidth="1"/>
    <col min="12302" max="12302" width="17" style="2" bestFit="1" customWidth="1"/>
    <col min="12303" max="12303" width="15.54296875" style="2" bestFit="1" customWidth="1"/>
    <col min="12304" max="12305" width="14.453125" style="2" bestFit="1" customWidth="1"/>
    <col min="12306" max="12535" width="9" style="2"/>
    <col min="12536" max="12536" width="7.453125" style="2" customWidth="1"/>
    <col min="12537" max="12537" width="9.54296875" style="2" customWidth="1"/>
    <col min="12538" max="12538" width="11" style="2" customWidth="1"/>
    <col min="12539" max="12539" width="17.54296875" style="2" customWidth="1"/>
    <col min="12540" max="12540" width="9" style="2" customWidth="1"/>
    <col min="12541" max="12541" width="16.81640625" style="2" customWidth="1"/>
    <col min="12542" max="12542" width="13.453125" style="2" customWidth="1"/>
    <col min="12543" max="12543" width="9" style="2" customWidth="1"/>
    <col min="12544" max="12544" width="11" style="2" bestFit="1" customWidth="1"/>
    <col min="12545" max="12545" width="14.1796875" style="2" customWidth="1"/>
    <col min="12546" max="12547" width="11.1796875" style="2" customWidth="1"/>
    <col min="12548" max="12548" width="11.81640625" style="2" customWidth="1"/>
    <col min="12549" max="12549" width="9" style="2" customWidth="1"/>
    <col min="12550" max="12550" width="8.54296875" style="2" bestFit="1" customWidth="1"/>
    <col min="12551" max="12551" width="10.453125" style="2" bestFit="1" customWidth="1"/>
    <col min="12552" max="12552" width="12" style="2" customWidth="1"/>
    <col min="12553" max="12553" width="11" style="2" bestFit="1" customWidth="1"/>
    <col min="12554" max="12554" width="11" style="2" customWidth="1"/>
    <col min="12555" max="12555" width="9.54296875" style="2" customWidth="1"/>
    <col min="12556" max="12556" width="9" style="2" customWidth="1"/>
    <col min="12557" max="12557" width="11.81640625" style="2" customWidth="1"/>
    <col min="12558" max="12558" width="17" style="2" bestFit="1" customWidth="1"/>
    <col min="12559" max="12559" width="15.54296875" style="2" bestFit="1" customWidth="1"/>
    <col min="12560" max="12561" width="14.453125" style="2" bestFit="1" customWidth="1"/>
    <col min="12562" max="12791" width="9" style="2"/>
    <col min="12792" max="12792" width="7.453125" style="2" customWidth="1"/>
    <col min="12793" max="12793" width="9.54296875" style="2" customWidth="1"/>
    <col min="12794" max="12794" width="11" style="2" customWidth="1"/>
    <col min="12795" max="12795" width="17.54296875" style="2" customWidth="1"/>
    <col min="12796" max="12796" width="9" style="2" customWidth="1"/>
    <col min="12797" max="12797" width="16.81640625" style="2" customWidth="1"/>
    <col min="12798" max="12798" width="13.453125" style="2" customWidth="1"/>
    <col min="12799" max="12799" width="9" style="2" customWidth="1"/>
    <col min="12800" max="12800" width="11" style="2" bestFit="1" customWidth="1"/>
    <col min="12801" max="12801" width="14.1796875" style="2" customWidth="1"/>
    <col min="12802" max="12803" width="11.1796875" style="2" customWidth="1"/>
    <col min="12804" max="12804" width="11.81640625" style="2" customWidth="1"/>
    <col min="12805" max="12805" width="9" style="2" customWidth="1"/>
    <col min="12806" max="12806" width="8.54296875" style="2" bestFit="1" customWidth="1"/>
    <col min="12807" max="12807" width="10.453125" style="2" bestFit="1" customWidth="1"/>
    <col min="12808" max="12808" width="12" style="2" customWidth="1"/>
    <col min="12809" max="12809" width="11" style="2" bestFit="1" customWidth="1"/>
    <col min="12810" max="12810" width="11" style="2" customWidth="1"/>
    <col min="12811" max="12811" width="9.54296875" style="2" customWidth="1"/>
    <col min="12812" max="12812" width="9" style="2" customWidth="1"/>
    <col min="12813" max="12813" width="11.81640625" style="2" customWidth="1"/>
    <col min="12814" max="12814" width="17" style="2" bestFit="1" customWidth="1"/>
    <col min="12815" max="12815" width="15.54296875" style="2" bestFit="1" customWidth="1"/>
    <col min="12816" max="12817" width="14.453125" style="2" bestFit="1" customWidth="1"/>
    <col min="12818" max="13047" width="9" style="2"/>
    <col min="13048" max="13048" width="7.453125" style="2" customWidth="1"/>
    <col min="13049" max="13049" width="9.54296875" style="2" customWidth="1"/>
    <col min="13050" max="13050" width="11" style="2" customWidth="1"/>
    <col min="13051" max="13051" width="17.54296875" style="2" customWidth="1"/>
    <col min="13052" max="13052" width="9" style="2" customWidth="1"/>
    <col min="13053" max="13053" width="16.81640625" style="2" customWidth="1"/>
    <col min="13054" max="13054" width="13.453125" style="2" customWidth="1"/>
    <col min="13055" max="13055" width="9" style="2" customWidth="1"/>
    <col min="13056" max="13056" width="11" style="2" bestFit="1" customWidth="1"/>
    <col min="13057" max="13057" width="14.1796875" style="2" customWidth="1"/>
    <col min="13058" max="13059" width="11.1796875" style="2" customWidth="1"/>
    <col min="13060" max="13060" width="11.81640625" style="2" customWidth="1"/>
    <col min="13061" max="13061" width="9" style="2" customWidth="1"/>
    <col min="13062" max="13062" width="8.54296875" style="2" bestFit="1" customWidth="1"/>
    <col min="13063" max="13063" width="10.453125" style="2" bestFit="1" customWidth="1"/>
    <col min="13064" max="13064" width="12" style="2" customWidth="1"/>
    <col min="13065" max="13065" width="11" style="2" bestFit="1" customWidth="1"/>
    <col min="13066" max="13066" width="11" style="2" customWidth="1"/>
    <col min="13067" max="13067" width="9.54296875" style="2" customWidth="1"/>
    <col min="13068" max="13068" width="9" style="2" customWidth="1"/>
    <col min="13069" max="13069" width="11.81640625" style="2" customWidth="1"/>
    <col min="13070" max="13070" width="17" style="2" bestFit="1" customWidth="1"/>
    <col min="13071" max="13071" width="15.54296875" style="2" bestFit="1" customWidth="1"/>
    <col min="13072" max="13073" width="14.453125" style="2" bestFit="1" customWidth="1"/>
    <col min="13074" max="13303" width="9" style="2"/>
    <col min="13304" max="13304" width="7.453125" style="2" customWidth="1"/>
    <col min="13305" max="13305" width="9.54296875" style="2" customWidth="1"/>
    <col min="13306" max="13306" width="11" style="2" customWidth="1"/>
    <col min="13307" max="13307" width="17.54296875" style="2" customWidth="1"/>
    <col min="13308" max="13308" width="9" style="2" customWidth="1"/>
    <col min="13309" max="13309" width="16.81640625" style="2" customWidth="1"/>
    <col min="13310" max="13310" width="13.453125" style="2" customWidth="1"/>
    <col min="13311" max="13311" width="9" style="2" customWidth="1"/>
    <col min="13312" max="13312" width="11" style="2" bestFit="1" customWidth="1"/>
    <col min="13313" max="13313" width="14.1796875" style="2" customWidth="1"/>
    <col min="13314" max="13315" width="11.1796875" style="2" customWidth="1"/>
    <col min="13316" max="13316" width="11.81640625" style="2" customWidth="1"/>
    <col min="13317" max="13317" width="9" style="2" customWidth="1"/>
    <col min="13318" max="13318" width="8.54296875" style="2" bestFit="1" customWidth="1"/>
    <col min="13319" max="13319" width="10.453125" style="2" bestFit="1" customWidth="1"/>
    <col min="13320" max="13320" width="12" style="2" customWidth="1"/>
    <col min="13321" max="13321" width="11" style="2" bestFit="1" customWidth="1"/>
    <col min="13322" max="13322" width="11" style="2" customWidth="1"/>
    <col min="13323" max="13323" width="9.54296875" style="2" customWidth="1"/>
    <col min="13324" max="13324" width="9" style="2" customWidth="1"/>
    <col min="13325" max="13325" width="11.81640625" style="2" customWidth="1"/>
    <col min="13326" max="13326" width="17" style="2" bestFit="1" customWidth="1"/>
    <col min="13327" max="13327" width="15.54296875" style="2" bestFit="1" customWidth="1"/>
    <col min="13328" max="13329" width="14.453125" style="2" bestFit="1" customWidth="1"/>
    <col min="13330" max="13559" width="9" style="2"/>
    <col min="13560" max="13560" width="7.453125" style="2" customWidth="1"/>
    <col min="13561" max="13561" width="9.54296875" style="2" customWidth="1"/>
    <col min="13562" max="13562" width="11" style="2" customWidth="1"/>
    <col min="13563" max="13563" width="17.54296875" style="2" customWidth="1"/>
    <col min="13564" max="13564" width="9" style="2" customWidth="1"/>
    <col min="13565" max="13565" width="16.81640625" style="2" customWidth="1"/>
    <col min="13566" max="13566" width="13.453125" style="2" customWidth="1"/>
    <col min="13567" max="13567" width="9" style="2" customWidth="1"/>
    <col min="13568" max="13568" width="11" style="2" bestFit="1" customWidth="1"/>
    <col min="13569" max="13569" width="14.1796875" style="2" customWidth="1"/>
    <col min="13570" max="13571" width="11.1796875" style="2" customWidth="1"/>
    <col min="13572" max="13572" width="11.81640625" style="2" customWidth="1"/>
    <col min="13573" max="13573" width="9" style="2" customWidth="1"/>
    <col min="13574" max="13574" width="8.54296875" style="2" bestFit="1" customWidth="1"/>
    <col min="13575" max="13575" width="10.453125" style="2" bestFit="1" customWidth="1"/>
    <col min="13576" max="13576" width="12" style="2" customWidth="1"/>
    <col min="13577" max="13577" width="11" style="2" bestFit="1" customWidth="1"/>
    <col min="13578" max="13578" width="11" style="2" customWidth="1"/>
    <col min="13579" max="13579" width="9.54296875" style="2" customWidth="1"/>
    <col min="13580" max="13580" width="9" style="2" customWidth="1"/>
    <col min="13581" max="13581" width="11.81640625" style="2" customWidth="1"/>
    <col min="13582" max="13582" width="17" style="2" bestFit="1" customWidth="1"/>
    <col min="13583" max="13583" width="15.54296875" style="2" bestFit="1" customWidth="1"/>
    <col min="13584" max="13585" width="14.453125" style="2" bestFit="1" customWidth="1"/>
    <col min="13586" max="13815" width="9" style="2"/>
    <col min="13816" max="13816" width="7.453125" style="2" customWidth="1"/>
    <col min="13817" max="13817" width="9.54296875" style="2" customWidth="1"/>
    <col min="13818" max="13818" width="11" style="2" customWidth="1"/>
    <col min="13819" max="13819" width="17.54296875" style="2" customWidth="1"/>
    <col min="13820" max="13820" width="9" style="2" customWidth="1"/>
    <col min="13821" max="13821" width="16.81640625" style="2" customWidth="1"/>
    <col min="13822" max="13822" width="13.453125" style="2" customWidth="1"/>
    <col min="13823" max="13823" width="9" style="2" customWidth="1"/>
    <col min="13824" max="13824" width="11" style="2" bestFit="1" customWidth="1"/>
    <col min="13825" max="13825" width="14.1796875" style="2" customWidth="1"/>
    <col min="13826" max="13827" width="11.1796875" style="2" customWidth="1"/>
    <col min="13828" max="13828" width="11.81640625" style="2" customWidth="1"/>
    <col min="13829" max="13829" width="9" style="2" customWidth="1"/>
    <col min="13830" max="13830" width="8.54296875" style="2" bestFit="1" customWidth="1"/>
    <col min="13831" max="13831" width="10.453125" style="2" bestFit="1" customWidth="1"/>
    <col min="13832" max="13832" width="12" style="2" customWidth="1"/>
    <col min="13833" max="13833" width="11" style="2" bestFit="1" customWidth="1"/>
    <col min="13834" max="13834" width="11" style="2" customWidth="1"/>
    <col min="13835" max="13835" width="9.54296875" style="2" customWidth="1"/>
    <col min="13836" max="13836" width="9" style="2" customWidth="1"/>
    <col min="13837" max="13837" width="11.81640625" style="2" customWidth="1"/>
    <col min="13838" max="13838" width="17" style="2" bestFit="1" customWidth="1"/>
    <col min="13839" max="13839" width="15.54296875" style="2" bestFit="1" customWidth="1"/>
    <col min="13840" max="13841" width="14.453125" style="2" bestFit="1" customWidth="1"/>
    <col min="13842" max="14071" width="9" style="2"/>
    <col min="14072" max="14072" width="7.453125" style="2" customWidth="1"/>
    <col min="14073" max="14073" width="9.54296875" style="2" customWidth="1"/>
    <col min="14074" max="14074" width="11" style="2" customWidth="1"/>
    <col min="14075" max="14075" width="17.54296875" style="2" customWidth="1"/>
    <col min="14076" max="14076" width="9" style="2" customWidth="1"/>
    <col min="14077" max="14077" width="16.81640625" style="2" customWidth="1"/>
    <col min="14078" max="14078" width="13.453125" style="2" customWidth="1"/>
    <col min="14079" max="14079" width="9" style="2" customWidth="1"/>
    <col min="14080" max="14080" width="11" style="2" bestFit="1" customWidth="1"/>
    <col min="14081" max="14081" width="14.1796875" style="2" customWidth="1"/>
    <col min="14082" max="14083" width="11.1796875" style="2" customWidth="1"/>
    <col min="14084" max="14084" width="11.81640625" style="2" customWidth="1"/>
    <col min="14085" max="14085" width="9" style="2" customWidth="1"/>
    <col min="14086" max="14086" width="8.54296875" style="2" bestFit="1" customWidth="1"/>
    <col min="14087" max="14087" width="10.453125" style="2" bestFit="1" customWidth="1"/>
    <col min="14088" max="14088" width="12" style="2" customWidth="1"/>
    <col min="14089" max="14089" width="11" style="2" bestFit="1" customWidth="1"/>
    <col min="14090" max="14090" width="11" style="2" customWidth="1"/>
    <col min="14091" max="14091" width="9.54296875" style="2" customWidth="1"/>
    <col min="14092" max="14092" width="9" style="2" customWidth="1"/>
    <col min="14093" max="14093" width="11.81640625" style="2" customWidth="1"/>
    <col min="14094" max="14094" width="17" style="2" bestFit="1" customWidth="1"/>
    <col min="14095" max="14095" width="15.54296875" style="2" bestFit="1" customWidth="1"/>
    <col min="14096" max="14097" width="14.453125" style="2" bestFit="1" customWidth="1"/>
    <col min="14098" max="14327" width="9" style="2"/>
    <col min="14328" max="14328" width="7.453125" style="2" customWidth="1"/>
    <col min="14329" max="14329" width="9.54296875" style="2" customWidth="1"/>
    <col min="14330" max="14330" width="11" style="2" customWidth="1"/>
    <col min="14331" max="14331" width="17.54296875" style="2" customWidth="1"/>
    <col min="14332" max="14332" width="9" style="2" customWidth="1"/>
    <col min="14333" max="14333" width="16.81640625" style="2" customWidth="1"/>
    <col min="14334" max="14334" width="13.453125" style="2" customWidth="1"/>
    <col min="14335" max="14335" width="9" style="2" customWidth="1"/>
    <col min="14336" max="14336" width="11" style="2" bestFit="1" customWidth="1"/>
    <col min="14337" max="14337" width="14.1796875" style="2" customWidth="1"/>
    <col min="14338" max="14339" width="11.1796875" style="2" customWidth="1"/>
    <col min="14340" max="14340" width="11.81640625" style="2" customWidth="1"/>
    <col min="14341" max="14341" width="9" style="2" customWidth="1"/>
    <col min="14342" max="14342" width="8.54296875" style="2" bestFit="1" customWidth="1"/>
    <col min="14343" max="14343" width="10.453125" style="2" bestFit="1" customWidth="1"/>
    <col min="14344" max="14344" width="12" style="2" customWidth="1"/>
    <col min="14345" max="14345" width="11" style="2" bestFit="1" customWidth="1"/>
    <col min="14346" max="14346" width="11" style="2" customWidth="1"/>
    <col min="14347" max="14347" width="9.54296875" style="2" customWidth="1"/>
    <col min="14348" max="14348" width="9" style="2" customWidth="1"/>
    <col min="14349" max="14349" width="11.81640625" style="2" customWidth="1"/>
    <col min="14350" max="14350" width="17" style="2" bestFit="1" customWidth="1"/>
    <col min="14351" max="14351" width="15.54296875" style="2" bestFit="1" customWidth="1"/>
    <col min="14352" max="14353" width="14.453125" style="2" bestFit="1" customWidth="1"/>
    <col min="14354" max="14583" width="9" style="2"/>
    <col min="14584" max="14584" width="7.453125" style="2" customWidth="1"/>
    <col min="14585" max="14585" width="9.54296875" style="2" customWidth="1"/>
    <col min="14586" max="14586" width="11" style="2" customWidth="1"/>
    <col min="14587" max="14587" width="17.54296875" style="2" customWidth="1"/>
    <col min="14588" max="14588" width="9" style="2" customWidth="1"/>
    <col min="14589" max="14589" width="16.81640625" style="2" customWidth="1"/>
    <col min="14590" max="14590" width="13.453125" style="2" customWidth="1"/>
    <col min="14591" max="14591" width="9" style="2" customWidth="1"/>
    <col min="14592" max="14592" width="11" style="2" bestFit="1" customWidth="1"/>
    <col min="14593" max="14593" width="14.1796875" style="2" customWidth="1"/>
    <col min="14594" max="14595" width="11.1796875" style="2" customWidth="1"/>
    <col min="14596" max="14596" width="11.81640625" style="2" customWidth="1"/>
    <col min="14597" max="14597" width="9" style="2" customWidth="1"/>
    <col min="14598" max="14598" width="8.54296875" style="2" bestFit="1" customWidth="1"/>
    <col min="14599" max="14599" width="10.453125" style="2" bestFit="1" customWidth="1"/>
    <col min="14600" max="14600" width="12" style="2" customWidth="1"/>
    <col min="14601" max="14601" width="11" style="2" bestFit="1" customWidth="1"/>
    <col min="14602" max="14602" width="11" style="2" customWidth="1"/>
    <col min="14603" max="14603" width="9.54296875" style="2" customWidth="1"/>
    <col min="14604" max="14604" width="9" style="2" customWidth="1"/>
    <col min="14605" max="14605" width="11.81640625" style="2" customWidth="1"/>
    <col min="14606" max="14606" width="17" style="2" bestFit="1" customWidth="1"/>
    <col min="14607" max="14607" width="15.54296875" style="2" bestFit="1" customWidth="1"/>
    <col min="14608" max="14609" width="14.453125" style="2" bestFit="1" customWidth="1"/>
    <col min="14610" max="14839" width="9" style="2"/>
    <col min="14840" max="14840" width="7.453125" style="2" customWidth="1"/>
    <col min="14841" max="14841" width="9.54296875" style="2" customWidth="1"/>
    <col min="14842" max="14842" width="11" style="2" customWidth="1"/>
    <col min="14843" max="14843" width="17.54296875" style="2" customWidth="1"/>
    <col min="14844" max="14844" width="9" style="2" customWidth="1"/>
    <col min="14845" max="14845" width="16.81640625" style="2" customWidth="1"/>
    <col min="14846" max="14846" width="13.453125" style="2" customWidth="1"/>
    <col min="14847" max="14847" width="9" style="2" customWidth="1"/>
    <col min="14848" max="14848" width="11" style="2" bestFit="1" customWidth="1"/>
    <col min="14849" max="14849" width="14.1796875" style="2" customWidth="1"/>
    <col min="14850" max="14851" width="11.1796875" style="2" customWidth="1"/>
    <col min="14852" max="14852" width="11.81640625" style="2" customWidth="1"/>
    <col min="14853" max="14853" width="9" style="2" customWidth="1"/>
    <col min="14854" max="14854" width="8.54296875" style="2" bestFit="1" customWidth="1"/>
    <col min="14855" max="14855" width="10.453125" style="2" bestFit="1" customWidth="1"/>
    <col min="14856" max="14856" width="12" style="2" customWidth="1"/>
    <col min="14857" max="14857" width="11" style="2" bestFit="1" customWidth="1"/>
    <col min="14858" max="14858" width="11" style="2" customWidth="1"/>
    <col min="14859" max="14859" width="9.54296875" style="2" customWidth="1"/>
    <col min="14860" max="14860" width="9" style="2" customWidth="1"/>
    <col min="14861" max="14861" width="11.81640625" style="2" customWidth="1"/>
    <col min="14862" max="14862" width="17" style="2" bestFit="1" customWidth="1"/>
    <col min="14863" max="14863" width="15.54296875" style="2" bestFit="1" customWidth="1"/>
    <col min="14864" max="14865" width="14.453125" style="2" bestFit="1" customWidth="1"/>
    <col min="14866" max="15095" width="9" style="2"/>
    <col min="15096" max="15096" width="7.453125" style="2" customWidth="1"/>
    <col min="15097" max="15097" width="9.54296875" style="2" customWidth="1"/>
    <col min="15098" max="15098" width="11" style="2" customWidth="1"/>
    <col min="15099" max="15099" width="17.54296875" style="2" customWidth="1"/>
    <col min="15100" max="15100" width="9" style="2" customWidth="1"/>
    <col min="15101" max="15101" width="16.81640625" style="2" customWidth="1"/>
    <col min="15102" max="15102" width="13.453125" style="2" customWidth="1"/>
    <col min="15103" max="15103" width="9" style="2" customWidth="1"/>
    <col min="15104" max="15104" width="11" style="2" bestFit="1" customWidth="1"/>
    <col min="15105" max="15105" width="14.1796875" style="2" customWidth="1"/>
    <col min="15106" max="15107" width="11.1796875" style="2" customWidth="1"/>
    <col min="15108" max="15108" width="11.81640625" style="2" customWidth="1"/>
    <col min="15109" max="15109" width="9" style="2" customWidth="1"/>
    <col min="15110" max="15110" width="8.54296875" style="2" bestFit="1" customWidth="1"/>
    <col min="15111" max="15111" width="10.453125" style="2" bestFit="1" customWidth="1"/>
    <col min="15112" max="15112" width="12" style="2" customWidth="1"/>
    <col min="15113" max="15113" width="11" style="2" bestFit="1" customWidth="1"/>
    <col min="15114" max="15114" width="11" style="2" customWidth="1"/>
    <col min="15115" max="15115" width="9.54296875" style="2" customWidth="1"/>
    <col min="15116" max="15116" width="9" style="2" customWidth="1"/>
    <col min="15117" max="15117" width="11.81640625" style="2" customWidth="1"/>
    <col min="15118" max="15118" width="17" style="2" bestFit="1" customWidth="1"/>
    <col min="15119" max="15119" width="15.54296875" style="2" bestFit="1" customWidth="1"/>
    <col min="15120" max="15121" width="14.453125" style="2" bestFit="1" customWidth="1"/>
    <col min="15122" max="15351" width="9" style="2"/>
    <col min="15352" max="15352" width="7.453125" style="2" customWidth="1"/>
    <col min="15353" max="15353" width="9.54296875" style="2" customWidth="1"/>
    <col min="15354" max="15354" width="11" style="2" customWidth="1"/>
    <col min="15355" max="15355" width="17.54296875" style="2" customWidth="1"/>
    <col min="15356" max="15356" width="9" style="2" customWidth="1"/>
    <col min="15357" max="15357" width="16.81640625" style="2" customWidth="1"/>
    <col min="15358" max="15358" width="13.453125" style="2" customWidth="1"/>
    <col min="15359" max="15359" width="9" style="2" customWidth="1"/>
    <col min="15360" max="15360" width="11" style="2" bestFit="1" customWidth="1"/>
    <col min="15361" max="15361" width="14.1796875" style="2" customWidth="1"/>
    <col min="15362" max="15363" width="11.1796875" style="2" customWidth="1"/>
    <col min="15364" max="15364" width="11.81640625" style="2" customWidth="1"/>
    <col min="15365" max="15365" width="9" style="2" customWidth="1"/>
    <col min="15366" max="15366" width="8.54296875" style="2" bestFit="1" customWidth="1"/>
    <col min="15367" max="15367" width="10.453125" style="2" bestFit="1" customWidth="1"/>
    <col min="15368" max="15368" width="12" style="2" customWidth="1"/>
    <col min="15369" max="15369" width="11" style="2" bestFit="1" customWidth="1"/>
    <col min="15370" max="15370" width="11" style="2" customWidth="1"/>
    <col min="15371" max="15371" width="9.54296875" style="2" customWidth="1"/>
    <col min="15372" max="15372" width="9" style="2" customWidth="1"/>
    <col min="15373" max="15373" width="11.81640625" style="2" customWidth="1"/>
    <col min="15374" max="15374" width="17" style="2" bestFit="1" customWidth="1"/>
    <col min="15375" max="15375" width="15.54296875" style="2" bestFit="1" customWidth="1"/>
    <col min="15376" max="15377" width="14.453125" style="2" bestFit="1" customWidth="1"/>
    <col min="15378" max="15607" width="9" style="2"/>
    <col min="15608" max="15608" width="7.453125" style="2" customWidth="1"/>
    <col min="15609" max="15609" width="9.54296875" style="2" customWidth="1"/>
    <col min="15610" max="15610" width="11" style="2" customWidth="1"/>
    <col min="15611" max="15611" width="17.54296875" style="2" customWidth="1"/>
    <col min="15612" max="15612" width="9" style="2" customWidth="1"/>
    <col min="15613" max="15613" width="16.81640625" style="2" customWidth="1"/>
    <col min="15614" max="15614" width="13.453125" style="2" customWidth="1"/>
    <col min="15615" max="15615" width="9" style="2" customWidth="1"/>
    <col min="15616" max="15616" width="11" style="2" bestFit="1" customWidth="1"/>
    <col min="15617" max="15617" width="14.1796875" style="2" customWidth="1"/>
    <col min="15618" max="15619" width="11.1796875" style="2" customWidth="1"/>
    <col min="15620" max="15620" width="11.81640625" style="2" customWidth="1"/>
    <col min="15621" max="15621" width="9" style="2" customWidth="1"/>
    <col min="15622" max="15622" width="8.54296875" style="2" bestFit="1" customWidth="1"/>
    <col min="15623" max="15623" width="10.453125" style="2" bestFit="1" customWidth="1"/>
    <col min="15624" max="15624" width="12" style="2" customWidth="1"/>
    <col min="15625" max="15625" width="11" style="2" bestFit="1" customWidth="1"/>
    <col min="15626" max="15626" width="11" style="2" customWidth="1"/>
    <col min="15627" max="15627" width="9.54296875" style="2" customWidth="1"/>
    <col min="15628" max="15628" width="9" style="2" customWidth="1"/>
    <col min="15629" max="15629" width="11.81640625" style="2" customWidth="1"/>
    <col min="15630" max="15630" width="17" style="2" bestFit="1" customWidth="1"/>
    <col min="15631" max="15631" width="15.54296875" style="2" bestFit="1" customWidth="1"/>
    <col min="15632" max="15633" width="14.453125" style="2" bestFit="1" customWidth="1"/>
    <col min="15634" max="15863" width="9" style="2"/>
    <col min="15864" max="15864" width="7.453125" style="2" customWidth="1"/>
    <col min="15865" max="15865" width="9.54296875" style="2" customWidth="1"/>
    <col min="15866" max="15866" width="11" style="2" customWidth="1"/>
    <col min="15867" max="15867" width="17.54296875" style="2" customWidth="1"/>
    <col min="15868" max="15868" width="9" style="2" customWidth="1"/>
    <col min="15869" max="15869" width="16.81640625" style="2" customWidth="1"/>
    <col min="15870" max="15870" width="13.453125" style="2" customWidth="1"/>
    <col min="15871" max="15871" width="9" style="2" customWidth="1"/>
    <col min="15872" max="15872" width="11" style="2" bestFit="1" customWidth="1"/>
    <col min="15873" max="15873" width="14.1796875" style="2" customWidth="1"/>
    <col min="15874" max="15875" width="11.1796875" style="2" customWidth="1"/>
    <col min="15876" max="15876" width="11.81640625" style="2" customWidth="1"/>
    <col min="15877" max="15877" width="9" style="2" customWidth="1"/>
    <col min="15878" max="15878" width="8.54296875" style="2" bestFit="1" customWidth="1"/>
    <col min="15879" max="15879" width="10.453125" style="2" bestFit="1" customWidth="1"/>
    <col min="15880" max="15880" width="12" style="2" customWidth="1"/>
    <col min="15881" max="15881" width="11" style="2" bestFit="1" customWidth="1"/>
    <col min="15882" max="15882" width="11" style="2" customWidth="1"/>
    <col min="15883" max="15883" width="9.54296875" style="2" customWidth="1"/>
    <col min="15884" max="15884" width="9" style="2" customWidth="1"/>
    <col min="15885" max="15885" width="11.81640625" style="2" customWidth="1"/>
    <col min="15886" max="15886" width="17" style="2" bestFit="1" customWidth="1"/>
    <col min="15887" max="15887" width="15.54296875" style="2" bestFit="1" customWidth="1"/>
    <col min="15888" max="15889" width="14.453125" style="2" bestFit="1" customWidth="1"/>
    <col min="15890" max="16119" width="9" style="2"/>
    <col min="16120" max="16120" width="7.453125" style="2" customWidth="1"/>
    <col min="16121" max="16121" width="9.54296875" style="2" customWidth="1"/>
    <col min="16122" max="16122" width="11" style="2" customWidth="1"/>
    <col min="16123" max="16123" width="17.54296875" style="2" customWidth="1"/>
    <col min="16124" max="16124" width="9" style="2" customWidth="1"/>
    <col min="16125" max="16125" width="16.81640625" style="2" customWidth="1"/>
    <col min="16126" max="16126" width="13.453125" style="2" customWidth="1"/>
    <col min="16127" max="16127" width="9" style="2" customWidth="1"/>
    <col min="16128" max="16128" width="11" style="2" bestFit="1" customWidth="1"/>
    <col min="16129" max="16129" width="14.1796875" style="2" customWidth="1"/>
    <col min="16130" max="16131" width="11.1796875" style="2" customWidth="1"/>
    <col min="16132" max="16132" width="11.81640625" style="2" customWidth="1"/>
    <col min="16133" max="16133" width="9" style="2" customWidth="1"/>
    <col min="16134" max="16134" width="8.54296875" style="2" bestFit="1" customWidth="1"/>
    <col min="16135" max="16135" width="10.453125" style="2" bestFit="1" customWidth="1"/>
    <col min="16136" max="16136" width="12" style="2" customWidth="1"/>
    <col min="16137" max="16137" width="11" style="2" bestFit="1" customWidth="1"/>
    <col min="16138" max="16138" width="11" style="2" customWidth="1"/>
    <col min="16139" max="16139" width="9.54296875" style="2" customWidth="1"/>
    <col min="16140" max="16140" width="9" style="2" customWidth="1"/>
    <col min="16141" max="16141" width="11.81640625" style="2" customWidth="1"/>
    <col min="16142" max="16142" width="17" style="2" bestFit="1" customWidth="1"/>
    <col min="16143" max="16143" width="15.54296875" style="2" bestFit="1" customWidth="1"/>
    <col min="16144" max="16145" width="14.453125" style="2" bestFit="1" customWidth="1"/>
    <col min="16146" max="16384" width="9" style="2"/>
  </cols>
  <sheetData>
    <row r="1" spans="1:33" ht="45" customHeight="1" x14ac:dyDescent="0.35">
      <c r="A1" s="14" t="s">
        <v>53</v>
      </c>
      <c r="H1" s="140"/>
    </row>
    <row r="2" spans="1:33" ht="15" customHeight="1" x14ac:dyDescent="0.35">
      <c r="A2" s="15" t="s">
        <v>19</v>
      </c>
    </row>
    <row r="3" spans="1:33" ht="15" customHeight="1" x14ac:dyDescent="0.35">
      <c r="A3" s="15" t="s">
        <v>35</v>
      </c>
    </row>
    <row r="4" spans="1:33" ht="15" customHeight="1" x14ac:dyDescent="0.35">
      <c r="A4" s="26" t="s">
        <v>52</v>
      </c>
    </row>
    <row r="5" spans="1:33" ht="15" customHeight="1" x14ac:dyDescent="0.35">
      <c r="A5" s="15" t="s">
        <v>179</v>
      </c>
    </row>
    <row r="6" spans="1:33" s="23" customFormat="1" ht="61.5" customHeight="1" x14ac:dyDescent="0.35">
      <c r="A6" s="97" t="s">
        <v>180</v>
      </c>
      <c r="B6" s="98" t="s">
        <v>235</v>
      </c>
      <c r="C6" s="146" t="s">
        <v>241</v>
      </c>
      <c r="D6" s="99" t="s">
        <v>205</v>
      </c>
      <c r="E6" s="147" t="s">
        <v>230</v>
      </c>
      <c r="F6" s="147" t="s">
        <v>231</v>
      </c>
      <c r="G6" s="147" t="s">
        <v>236</v>
      </c>
      <c r="H6" s="147" t="s">
        <v>237</v>
      </c>
      <c r="I6" s="147" t="s">
        <v>238</v>
      </c>
      <c r="J6" s="147" t="s">
        <v>239</v>
      </c>
      <c r="K6" s="147" t="s">
        <v>243</v>
      </c>
      <c r="L6" s="147" t="s">
        <v>248</v>
      </c>
      <c r="M6" s="147" t="s">
        <v>247</v>
      </c>
      <c r="N6" s="100" t="s">
        <v>206</v>
      </c>
    </row>
    <row r="7" spans="1:33" s="24" customFormat="1" x14ac:dyDescent="0.35">
      <c r="A7" s="101" t="s">
        <v>207</v>
      </c>
      <c r="B7" s="102">
        <f ca="1">INDIRECT(Calculation!F7,FALSE)</f>
        <v>650.94000000000005</v>
      </c>
      <c r="C7" s="103">
        <f ca="1">INDIRECT(Calculation!G7,FALSE)</f>
        <v>505.91999999999996</v>
      </c>
      <c r="D7" s="104">
        <f ca="1">IF(((C7-B7)/B7)*100&gt;100,"(+)  ",IF(((C7-B7)/B7)*100&lt;-100,"(-)  ",IF(ROUND((((C7-B7)/B7)*100),1)=0,"-  ",((C7-B7)/B7)*100)))</f>
        <v>-22.278551018527065</v>
      </c>
      <c r="E7" s="102">
        <f ca="1">INDIRECT(Calculation!I43,FALSE)</f>
        <v>139.44</v>
      </c>
      <c r="F7" s="103">
        <f ca="1">INDIRECT(Calculation!J43,FALSE)</f>
        <v>123.97</v>
      </c>
      <c r="G7" s="103">
        <f ca="1">INDIRECT(Calculation!K43,FALSE)</f>
        <v>93.23</v>
      </c>
      <c r="H7" s="103">
        <f ca="1">INDIRECT(Calculation!L43,FALSE)</f>
        <v>120.04</v>
      </c>
      <c r="I7" s="103">
        <f ca="1">INDIRECT(Calculation!M43,FALSE)</f>
        <v>144.38</v>
      </c>
      <c r="J7" s="103">
        <f ca="1">INDIRECT(Calculation!N43,FALSE)</f>
        <v>148.27000000000001</v>
      </c>
      <c r="K7" s="103">
        <f ca="1">INDIRECT(Calculation!O43,FALSE)</f>
        <v>20.27</v>
      </c>
      <c r="L7" s="103">
        <f ca="1">INDIRECT(Calculation!P43,FALSE)</f>
        <v>18.77</v>
      </c>
      <c r="M7" s="103">
        <f ca="1">INDIRECT(Calculation!Q43,FALSE)</f>
        <v>29.98</v>
      </c>
      <c r="N7" s="104">
        <f ca="1">IF(((M7-I7)/I7)*100&gt;100,"(+)  ",IF(((M7-I7)/I7)*100&lt;-100,"(-)  ",IF(ROUND((((M7-I7)/I7)*100),1)=0,"-  ",((M7-I7)/I7)*100)))</f>
        <v>-79.235351156669893</v>
      </c>
      <c r="O7" s="25"/>
      <c r="P7" s="25"/>
      <c r="Q7" s="25"/>
      <c r="R7" s="25"/>
      <c r="S7" s="25"/>
      <c r="T7" s="25"/>
      <c r="U7" s="25"/>
      <c r="V7" s="25"/>
      <c r="W7" s="25"/>
      <c r="X7" s="25"/>
      <c r="Y7" s="25"/>
      <c r="Z7" s="25"/>
      <c r="AA7" s="25"/>
      <c r="AB7" s="25"/>
      <c r="AC7" s="25"/>
      <c r="AD7" s="25"/>
      <c r="AE7" s="25"/>
      <c r="AF7" s="25"/>
      <c r="AG7" s="25"/>
    </row>
    <row r="8" spans="1:33" s="24" customFormat="1" x14ac:dyDescent="0.35">
      <c r="A8" s="84" t="s">
        <v>208</v>
      </c>
      <c r="B8" s="105">
        <f ca="1">INDIRECT(Calculation!F8,FALSE)</f>
        <v>63.290000000000006</v>
      </c>
      <c r="C8" s="106">
        <f ca="1">INDIRECT(Calculation!G8,FALSE)</f>
        <v>81.38</v>
      </c>
      <c r="D8" s="107">
        <f ca="1">IF(((C8-B8)/B8)*100&gt;100,"(+)  ",IF(((C8-B8)/B8)*100&lt;-100,"(-)  ",IF(ROUND((((C8-B8)/B8)*100),1)=0,"-  ",((C8-B8)/B8)*100)))</f>
        <v>28.582714488860777</v>
      </c>
      <c r="E8" s="105">
        <f ca="1">INDIRECT(Calculation!I44,FALSE)</f>
        <v>18</v>
      </c>
      <c r="F8" s="106">
        <f ca="1">INDIRECT(Calculation!J44,FALSE)</f>
        <v>18.8</v>
      </c>
      <c r="G8" s="106">
        <f ca="1">INDIRECT(Calculation!K44,FALSE)</f>
        <v>26.88</v>
      </c>
      <c r="H8" s="106">
        <f ca="1">INDIRECT(Calculation!L44,FALSE)</f>
        <v>15.28</v>
      </c>
      <c r="I8" s="106">
        <f ca="1">INDIRECT(Calculation!M44,FALSE)</f>
        <v>19.8</v>
      </c>
      <c r="J8" s="106">
        <f ca="1">INDIRECT(Calculation!N44,FALSE)</f>
        <v>19.420000000000002</v>
      </c>
      <c r="K8" s="106">
        <f ca="1">INDIRECT(Calculation!O44,FALSE)</f>
        <v>19.46</v>
      </c>
      <c r="L8" s="106">
        <f ca="1">INDIRECT(Calculation!P44,FALSE)</f>
        <v>18.77</v>
      </c>
      <c r="M8" s="106">
        <f ca="1">INDIRECT(Calculation!Q44,FALSE)</f>
        <v>29.98</v>
      </c>
      <c r="N8" s="107">
        <f t="shared" ref="N8:N32" ca="1" si="0">IF(((M8-I8)/I8)*100&gt;100,"(+)  ",IF(((M8-I8)/I8)*100&lt;-100,"(-)  ",IF(ROUND((((M8-I8)/I8)*100),1)=0,"-  ",((M8-I8)/I8)*100)))</f>
        <v>51.414141414141412</v>
      </c>
      <c r="O8" s="141"/>
      <c r="P8" s="25"/>
      <c r="Q8" s="25"/>
      <c r="R8" s="25"/>
      <c r="S8" s="25"/>
      <c r="T8" s="25"/>
      <c r="U8" s="25"/>
      <c r="V8" s="25"/>
      <c r="W8" s="25"/>
      <c r="X8" s="25"/>
      <c r="Y8" s="25"/>
      <c r="Z8" s="25"/>
      <c r="AA8" s="25"/>
      <c r="AB8" s="25"/>
      <c r="AC8" s="25"/>
      <c r="AD8" s="25"/>
      <c r="AE8" s="25"/>
      <c r="AF8" s="25"/>
      <c r="AG8" s="25"/>
    </row>
    <row r="9" spans="1:33" s="24" customFormat="1" x14ac:dyDescent="0.35">
      <c r="A9" s="84" t="s">
        <v>203</v>
      </c>
      <c r="B9" s="109">
        <f ca="1">INDIRECT(Calculation!F9,FALSE)</f>
        <v>587.65</v>
      </c>
      <c r="C9" s="110">
        <f ca="1">INDIRECT(Calculation!G9,FALSE)</f>
        <v>424.54999999999995</v>
      </c>
      <c r="D9" s="107">
        <f ca="1">IF(((C9-B9)/B9)*100&gt;100,"(+)  ",IF(((C9-B9)/B9)*100&lt;-100,"(-)  ",IF(ROUND((((C9-B9)/B9)*100),1)=0,"-  ",((C9-B9)/B9)*100)))</f>
        <v>-27.754615842763553</v>
      </c>
      <c r="E9" s="105">
        <f ca="1">INDIRECT(Calculation!I45,FALSE)</f>
        <v>121.44</v>
      </c>
      <c r="F9" s="106">
        <f ca="1">INDIRECT(Calculation!J45,FALSE)</f>
        <v>105.18</v>
      </c>
      <c r="G9" s="106">
        <f ca="1">INDIRECT(Calculation!K45,FALSE)</f>
        <v>66.36</v>
      </c>
      <c r="H9" s="106">
        <f ca="1">INDIRECT(Calculation!L45,FALSE)</f>
        <v>104.76</v>
      </c>
      <c r="I9" s="106">
        <f ca="1">INDIRECT(Calculation!M45,FALSE)</f>
        <v>124.58</v>
      </c>
      <c r="J9" s="106">
        <f ca="1">INDIRECT(Calculation!N45,FALSE)</f>
        <v>128.85</v>
      </c>
      <c r="K9" s="106">
        <f ca="1">INDIRECT(Calculation!O45,FALSE)</f>
        <v>0.81</v>
      </c>
      <c r="L9" s="106">
        <f ca="1">INDIRECT(Calculation!P45,FALSE)</f>
        <v>0</v>
      </c>
      <c r="M9" s="106">
        <f ca="1">INDIRECT(Calculation!Q45,FALSE)</f>
        <v>0</v>
      </c>
      <c r="N9" s="107">
        <f ca="1">IF(((M9-I9)/I9)*100&gt;100,"(+)  ",IF(((M9-I9)/I9)*100&lt;-100,"(-)  ",IF(ROUND((((M9-I9)/I9)*100),1)=0,"-  ",((M9-I9)/I9)*100)))</f>
        <v>-100</v>
      </c>
      <c r="O9" s="25"/>
      <c r="P9" s="25"/>
      <c r="Q9" s="25"/>
      <c r="R9" s="25"/>
      <c r="S9" s="25"/>
      <c r="T9" s="25"/>
      <c r="U9" s="25"/>
      <c r="V9" s="25"/>
      <c r="W9" s="25"/>
      <c r="X9" s="25"/>
      <c r="Y9" s="25"/>
      <c r="Z9" s="25"/>
      <c r="AA9" s="25"/>
      <c r="AB9" s="25"/>
      <c r="AC9" s="25"/>
      <c r="AD9" s="25"/>
      <c r="AE9" s="25"/>
      <c r="AF9" s="25"/>
      <c r="AG9" s="25"/>
    </row>
    <row r="10" spans="1:33" s="24" customFormat="1" x14ac:dyDescent="0.35">
      <c r="A10" s="84" t="s">
        <v>204</v>
      </c>
      <c r="B10" s="109" t="str">
        <f ca="1">INDIRECT(Calculation!F10,FALSE)</f>
        <v>[x]</v>
      </c>
      <c r="C10" s="110" t="str">
        <f ca="1">INDIRECT(Calculation!G10,FALSE)</f>
        <v>[x]</v>
      </c>
      <c r="D10" s="111" t="s">
        <v>209</v>
      </c>
      <c r="E10" s="109" t="str">
        <f ca="1">INDIRECT(Calculation!I46,FALSE)</f>
        <v>[x]</v>
      </c>
      <c r="F10" s="110" t="str">
        <f ca="1">INDIRECT(Calculation!J46,FALSE)</f>
        <v>[x]</v>
      </c>
      <c r="G10" s="110" t="str">
        <f ca="1">INDIRECT(Calculation!K46,FALSE)</f>
        <v>[x]</v>
      </c>
      <c r="H10" s="110" t="str">
        <f ca="1">INDIRECT(Calculation!L46,FALSE)</f>
        <v>[x]</v>
      </c>
      <c r="I10" s="110" t="str">
        <f ca="1">INDIRECT(Calculation!M46,FALSE)</f>
        <v>[x]</v>
      </c>
      <c r="J10" s="110" t="str">
        <f ca="1">INDIRECT(Calculation!N46,FALSE)</f>
        <v>[x]</v>
      </c>
      <c r="K10" s="110" t="str">
        <f ca="1">INDIRECT(Calculation!O46,FALSE)</f>
        <v>[x]</v>
      </c>
      <c r="L10" s="110" t="str">
        <f ca="1">INDIRECT(Calculation!P46,FALSE)</f>
        <v>[x]</v>
      </c>
      <c r="M10" s="110" t="str">
        <f ca="1">INDIRECT(Calculation!Q46,FALSE)</f>
        <v>[x]</v>
      </c>
      <c r="N10" s="111" t="s">
        <v>209</v>
      </c>
      <c r="O10" s="25"/>
      <c r="P10" s="25"/>
      <c r="Q10" s="25"/>
      <c r="R10" s="25"/>
      <c r="S10" s="25"/>
      <c r="T10" s="25"/>
      <c r="U10" s="25"/>
      <c r="V10" s="25"/>
      <c r="W10" s="25"/>
      <c r="X10" s="25"/>
      <c r="Y10" s="25"/>
      <c r="Z10" s="25"/>
      <c r="AA10" s="25"/>
      <c r="AB10" s="25"/>
      <c r="AC10" s="25"/>
      <c r="AD10" s="25"/>
      <c r="AE10" s="25"/>
      <c r="AF10" s="25"/>
      <c r="AG10" s="25"/>
    </row>
    <row r="11" spans="1:33" s="24" customFormat="1" x14ac:dyDescent="0.35">
      <c r="A11" s="84" t="s">
        <v>210</v>
      </c>
      <c r="B11" s="105">
        <f ca="1">INDIRECT(Calculation!F11,FALSE)</f>
        <v>6360.17</v>
      </c>
      <c r="C11" s="106">
        <f ca="1">INDIRECT(Calculation!G11,FALSE)</f>
        <v>3482.64</v>
      </c>
      <c r="D11" s="107">
        <f ca="1">IF(((C11-B11)/B11)*100&gt;100,"(+)  ",IF(((C11-B11)/B11)*100&lt;-100,"(-)  ",IF(ROUND((((C11-B11)/B11)*100),1)=0,"-  ",((C11-B11)/B11)*100)))</f>
        <v>-45.242973065185367</v>
      </c>
      <c r="E11" s="105">
        <f ca="1">INDIRECT(Calculation!I47,FALSE)</f>
        <v>1763.49</v>
      </c>
      <c r="F11" s="106">
        <f ca="1">INDIRECT(Calculation!J47,FALSE)</f>
        <v>1693.77</v>
      </c>
      <c r="G11" s="106">
        <f ca="1">INDIRECT(Calculation!K47,FALSE)</f>
        <v>1268.3800000000001</v>
      </c>
      <c r="H11" s="106">
        <f ca="1">INDIRECT(Calculation!L47,FALSE)</f>
        <v>696.26</v>
      </c>
      <c r="I11" s="106">
        <f ca="1">INDIRECT(Calculation!M47,FALSE)</f>
        <v>565.15</v>
      </c>
      <c r="J11" s="106">
        <f ca="1">INDIRECT(Calculation!N47,FALSE)</f>
        <v>952.85</v>
      </c>
      <c r="K11" s="106">
        <f ca="1">INDIRECT(Calculation!O47,FALSE)</f>
        <v>417.43</v>
      </c>
      <c r="L11" s="106">
        <f ca="1">INDIRECT(Calculation!P47,FALSE)</f>
        <v>398.37</v>
      </c>
      <c r="M11" s="108">
        <f ca="1">INDIRECT(Calculation!Q47,FALSE)</f>
        <v>640.88</v>
      </c>
      <c r="N11" s="107">
        <f ca="1">IF(((M11-I11)/I11)*100&gt;100,"(+)  ",IF(((M11-I11)/I11)*100&lt;-100,"(-)  ",IF(ROUND((((M11-I11)/I11)*100),1)=0,"-  ",((M11-I11)/I11)*100)))</f>
        <v>13.399982305582592</v>
      </c>
      <c r="O11" s="25"/>
      <c r="P11" s="25"/>
      <c r="Q11" s="25"/>
      <c r="R11" s="25"/>
      <c r="S11" s="25"/>
      <c r="T11" s="25"/>
      <c r="U11" s="25"/>
      <c r="V11" s="25"/>
      <c r="W11" s="25"/>
      <c r="X11" s="25"/>
      <c r="Y11" s="25"/>
      <c r="Z11" s="25"/>
      <c r="AA11" s="25"/>
      <c r="AB11" s="25"/>
      <c r="AC11" s="25"/>
      <c r="AD11" s="25"/>
      <c r="AE11" s="25"/>
      <c r="AF11" s="25"/>
      <c r="AG11" s="25"/>
    </row>
    <row r="12" spans="1:33" s="24" customFormat="1" ht="15" customHeight="1" x14ac:dyDescent="0.35">
      <c r="A12" s="84" t="s">
        <v>211</v>
      </c>
      <c r="B12" s="105">
        <f ca="1">INDIRECT(Calculation!F12,FALSE)</f>
        <v>590.49</v>
      </c>
      <c r="C12" s="106">
        <f ca="1">INDIRECT(Calculation!G12,FALSE)</f>
        <v>730.63</v>
      </c>
      <c r="D12" s="107">
        <f ca="1">IF(((C12-B12)/B12)*100&gt;100,"(+)  ",IF(((C12-B12)/B12)*100&lt;-100,"(-)  ",IF(ROUND((((C12-B12)/B12)*100),1)=0,"-  ",((C12-B12)/B12)*100)))</f>
        <v>23.732832054734203</v>
      </c>
      <c r="E12" s="105">
        <f ca="1">INDIRECT(Calculation!I48,FALSE)</f>
        <v>123.7</v>
      </c>
      <c r="F12" s="106">
        <f ca="1">INDIRECT(Calculation!J48,FALSE)</f>
        <v>143.46</v>
      </c>
      <c r="G12" s="106">
        <f ca="1">INDIRECT(Calculation!K48,FALSE)</f>
        <v>207.88</v>
      </c>
      <c r="H12" s="106">
        <f ca="1">INDIRECT(Calculation!L48,FALSE)</f>
        <v>184.26</v>
      </c>
      <c r="I12" s="106">
        <f ca="1">INDIRECT(Calculation!M48,FALSE)</f>
        <v>136.21</v>
      </c>
      <c r="J12" s="106">
        <f ca="1">INDIRECT(Calculation!N48,FALSE)</f>
        <v>202.28</v>
      </c>
      <c r="K12" s="106">
        <f ca="1">INDIRECT(Calculation!O48,FALSE)</f>
        <v>222.8</v>
      </c>
      <c r="L12" s="106">
        <f ca="1">INDIRECT(Calculation!P48,FALSE)</f>
        <v>215.69</v>
      </c>
      <c r="M12" s="108">
        <f ca="1">INDIRECT(Calculation!Q48,FALSE)</f>
        <v>400.3</v>
      </c>
      <c r="N12" s="107" t="str">
        <f t="shared" ca="1" si="0"/>
        <v xml:space="preserve">(+)  </v>
      </c>
      <c r="O12" s="25"/>
      <c r="P12" s="137"/>
      <c r="Q12" s="137"/>
      <c r="R12" s="25"/>
      <c r="S12" s="27"/>
      <c r="T12" s="27"/>
      <c r="U12" s="27"/>
      <c r="V12" s="27"/>
      <c r="W12" s="25"/>
      <c r="X12" s="25"/>
      <c r="Y12" s="25"/>
      <c r="Z12" s="25"/>
      <c r="AA12" s="25"/>
      <c r="AB12" s="25"/>
      <c r="AC12" s="25"/>
      <c r="AD12" s="25"/>
      <c r="AE12" s="25"/>
      <c r="AF12" s="25"/>
      <c r="AG12" s="25"/>
    </row>
    <row r="13" spans="1:33" s="24" customFormat="1" x14ac:dyDescent="0.35">
      <c r="A13" s="113" t="s">
        <v>212</v>
      </c>
      <c r="B13" s="105">
        <f ca="1">INDIRECT(Calculation!F13,FALSE)</f>
        <v>-348.73000000000008</v>
      </c>
      <c r="C13" s="106">
        <f ca="1">INDIRECT(Calculation!G13,FALSE)</f>
        <v>1209.03</v>
      </c>
      <c r="D13" s="107" t="str">
        <f ca="1">IF(((C13-B13)/B13)*100&gt;100,"",IF(((C13-B13)/B13)*100&lt;-100,"(-)  ",IF(ROUND((((C13-B13)/B13)*100),1)=0,"-  ",((C13-B13)/B13)*100)))</f>
        <v xml:space="preserve">(-)  </v>
      </c>
      <c r="E13" s="105">
        <f ca="1">INDIRECT(Calculation!I49,FALSE)</f>
        <v>-344.66</v>
      </c>
      <c r="F13" s="106">
        <f ca="1">INDIRECT(Calculation!J49,FALSE)</f>
        <v>-279.35000000000002</v>
      </c>
      <c r="G13" s="106">
        <f ca="1">INDIRECT(Calculation!K49,FALSE)</f>
        <v>184.47</v>
      </c>
      <c r="H13" s="106">
        <f ca="1">INDIRECT(Calculation!L49,FALSE)</f>
        <v>313.77</v>
      </c>
      <c r="I13" s="106">
        <f ca="1">INDIRECT(Calculation!M49,FALSE)</f>
        <v>415.85</v>
      </c>
      <c r="J13" s="106">
        <f ca="1">INDIRECT(Calculation!N49,FALSE)</f>
        <v>294.94</v>
      </c>
      <c r="K13" s="106">
        <f ca="1">INDIRECT(Calculation!O49,FALSE)</f>
        <v>684.06</v>
      </c>
      <c r="L13" s="106">
        <f ca="1">INDIRECT(Calculation!P49,FALSE)</f>
        <v>296.75</v>
      </c>
      <c r="M13" s="108">
        <f ca="1">INDIRECT(Calculation!Q49,FALSE)</f>
        <v>130.51</v>
      </c>
      <c r="N13" s="107">
        <f ca="1">IF(((M13-I13)/I13)*100&gt;100,"(+)  ",IF(((M13-I13)/I13)*100&lt;-100," ",IF(ROUND((((M13-I13)/I13)*100),1)=0,"-  ",((M13-I13)/I13)*100)))</f>
        <v>-68.61608753156186</v>
      </c>
      <c r="O13" s="25"/>
      <c r="P13" s="137"/>
      <c r="Q13" s="25"/>
      <c r="R13" s="25"/>
      <c r="S13" s="25"/>
      <c r="T13" s="25"/>
      <c r="U13" s="25"/>
      <c r="V13" s="25"/>
      <c r="W13" s="25"/>
      <c r="X13" s="25"/>
      <c r="Y13" s="25"/>
      <c r="Z13" s="25"/>
      <c r="AA13" s="25"/>
      <c r="AB13" s="25"/>
      <c r="AC13" s="25"/>
      <c r="AD13" s="25"/>
      <c r="AE13" s="25"/>
      <c r="AF13" s="25"/>
      <c r="AG13" s="25"/>
    </row>
    <row r="14" spans="1:33" s="24" customFormat="1" x14ac:dyDescent="0.35">
      <c r="A14" s="114" t="s">
        <v>162</v>
      </c>
      <c r="B14" s="102">
        <f ca="1">INDIRECT(Calculation!F14,FALSE)</f>
        <v>6071.9</v>
      </c>
      <c r="C14" s="103">
        <f ca="1">INDIRECT(Calculation!G14,FALSE)</f>
        <v>4466.9799999999996</v>
      </c>
      <c r="D14" s="104">
        <f ca="1">IF(((C14-B14)/B14)*100&gt;100,"(+)  ",IF(((C14-B14)/B14)*100&lt;-100,"(-)  ",IF(ROUND((((C14-B14)/B14)*100),1)=0,"-  ",((C14-B14)/B14)*100)))</f>
        <v>-26.431924109422095</v>
      </c>
      <c r="E14" s="102">
        <f ca="1">INDIRECT(Calculation!I50,FALSE)</f>
        <v>1434.57</v>
      </c>
      <c r="F14" s="103">
        <f ca="1">INDIRECT(Calculation!J50,FALSE)</f>
        <v>1394.94</v>
      </c>
      <c r="G14" s="115">
        <f ca="1">INDIRECT(Calculation!K50,FALSE)</f>
        <v>1338.21</v>
      </c>
      <c r="H14" s="103">
        <f ca="1">INDIRECT(Calculation!L50,FALSE)</f>
        <v>945.81</v>
      </c>
      <c r="I14" s="103">
        <f ca="1">INDIRECT(Calculation!M50,FALSE)</f>
        <v>989.17</v>
      </c>
      <c r="J14" s="103">
        <f ca="1">INDIRECT(Calculation!N50,FALSE)</f>
        <v>1193.79</v>
      </c>
      <c r="K14" s="103">
        <f ca="1">INDIRECT(Calculation!O50,FALSE)</f>
        <v>898.96</v>
      </c>
      <c r="L14" s="103">
        <f ca="1">INDIRECT(Calculation!P50,FALSE)</f>
        <v>498.19</v>
      </c>
      <c r="M14" s="115">
        <f ca="1">INDIRECT(Calculation!Q50,FALSE)</f>
        <v>401.07</v>
      </c>
      <c r="N14" s="104">
        <f t="shared" ca="1" si="0"/>
        <v>-59.453885580840492</v>
      </c>
      <c r="O14" s="25"/>
      <c r="P14" s="183"/>
      <c r="Q14" s="25"/>
      <c r="R14" s="25"/>
      <c r="S14" s="25"/>
      <c r="T14" s="25"/>
      <c r="U14" s="25"/>
      <c r="V14" s="25"/>
      <c r="W14" s="25"/>
      <c r="X14" s="25"/>
      <c r="Y14" s="25"/>
      <c r="Z14" s="25"/>
      <c r="AA14" s="25"/>
      <c r="AB14" s="25"/>
      <c r="AC14" s="25"/>
      <c r="AD14" s="25"/>
      <c r="AE14" s="25"/>
      <c r="AF14" s="25"/>
      <c r="AG14" s="25"/>
    </row>
    <row r="15" spans="1:33" s="24" customFormat="1" ht="15.75" customHeight="1" x14ac:dyDescent="0.35">
      <c r="A15" s="84" t="s">
        <v>163</v>
      </c>
      <c r="B15" s="105">
        <f ca="1">INDIRECT(Calculation!F15,FALSE)</f>
        <v>0.95000000000000007</v>
      </c>
      <c r="C15" s="106">
        <f ca="1">INDIRECT(Calculation!G15,FALSE)</f>
        <v>-3.9000000000000004</v>
      </c>
      <c r="D15" s="111" t="s">
        <v>209</v>
      </c>
      <c r="E15" s="105">
        <f ca="1">INDIRECT(Calculation!I51,FALSE)</f>
        <v>1.82</v>
      </c>
      <c r="F15" s="106">
        <f ca="1">INDIRECT(Calculation!J51,FALSE)</f>
        <v>0.61</v>
      </c>
      <c r="G15" s="106">
        <f ca="1">INDIRECT(Calculation!K51,FALSE)</f>
        <v>0</v>
      </c>
      <c r="H15" s="106">
        <f ca="1">INDIRECT(Calculation!L51,FALSE)</f>
        <v>-0.89</v>
      </c>
      <c r="I15" s="106">
        <f ca="1">INDIRECT(Calculation!M51,FALSE)</f>
        <v>1.6</v>
      </c>
      <c r="J15" s="106">
        <f ca="1">INDIRECT(Calculation!N51,FALSE)</f>
        <v>-4.6100000000000003</v>
      </c>
      <c r="K15" s="106">
        <f ca="1">INDIRECT(Calculation!O51,FALSE)</f>
        <v>-2.3199999999999998</v>
      </c>
      <c r="L15" s="106">
        <f ca="1">INDIRECT(Calculation!P51,FALSE)</f>
        <v>-1.2</v>
      </c>
      <c r="M15" s="116">
        <f ca="1">INDIRECT(Calculation!Q51,FALSE)</f>
        <v>0.72</v>
      </c>
      <c r="N15" s="111" t="s">
        <v>209</v>
      </c>
      <c r="O15" s="25"/>
      <c r="P15" s="25"/>
      <c r="Q15" s="25"/>
      <c r="R15" s="25"/>
      <c r="S15" s="25"/>
      <c r="T15" s="25"/>
      <c r="U15" s="25"/>
      <c r="V15" s="25"/>
      <c r="W15" s="25"/>
      <c r="X15" s="25"/>
      <c r="Y15" s="25"/>
      <c r="Z15" s="25"/>
      <c r="AA15" s="25"/>
      <c r="AB15" s="25"/>
      <c r="AC15" s="25"/>
      <c r="AD15" s="25"/>
      <c r="AE15" s="25"/>
      <c r="AF15" s="25"/>
      <c r="AG15" s="25"/>
    </row>
    <row r="16" spans="1:33" s="24" customFormat="1" x14ac:dyDescent="0.35">
      <c r="A16" s="117" t="s">
        <v>164</v>
      </c>
      <c r="B16" s="105">
        <f ca="1">INDIRECT(Calculation!F16,FALSE)</f>
        <v>6070.9400000000005</v>
      </c>
      <c r="C16" s="106">
        <f ca="1">INDIRECT(Calculation!G16,FALSE)</f>
        <v>4470.88</v>
      </c>
      <c r="D16" s="118">
        <f t="shared" ref="D16:D22" ca="1" si="1">IF(((C16-B16)/B16)*100&gt;100,"(+)  ",IF(((C16-B16)/B16)*100&lt;-100,"(-)  ",IF(ROUND((((C16-B16)/B16)*100),1)=0,"-  ",((C16-B16)/B16)*100)))</f>
        <v>-26.356050298635804</v>
      </c>
      <c r="E16" s="105">
        <f ca="1">INDIRECT(Calculation!I52,FALSE)</f>
        <v>1432.75</v>
      </c>
      <c r="F16" s="106">
        <f ca="1">INDIRECT(Calculation!J52,FALSE)</f>
        <v>1394.33</v>
      </c>
      <c r="G16" s="106">
        <f ca="1">INDIRECT(Calculation!K52,FALSE)</f>
        <v>1338.21</v>
      </c>
      <c r="H16" s="106">
        <f ca="1">INDIRECT(Calculation!L52,FALSE)</f>
        <v>946.69</v>
      </c>
      <c r="I16" s="106">
        <f ca="1">INDIRECT(Calculation!M52,FALSE)</f>
        <v>987.58</v>
      </c>
      <c r="J16" s="106">
        <f ca="1">INDIRECT(Calculation!N52,FALSE)</f>
        <v>1198.4000000000001</v>
      </c>
      <c r="K16" s="106">
        <f ca="1">INDIRECT(Calculation!O52,FALSE)</f>
        <v>901.28</v>
      </c>
      <c r="L16" s="106">
        <f ca="1">INDIRECT(Calculation!P52,FALSE)</f>
        <v>499.39</v>
      </c>
      <c r="M16" s="108">
        <f ca="1">INDIRECT(Calculation!Q52,FALSE)</f>
        <v>400.35</v>
      </c>
      <c r="N16" s="118">
        <f t="shared" ca="1" si="0"/>
        <v>-59.461511978776407</v>
      </c>
      <c r="O16" s="25"/>
      <c r="P16" s="25"/>
      <c r="Q16" s="137"/>
      <c r="R16" s="25"/>
      <c r="S16" s="25"/>
      <c r="T16" s="25"/>
      <c r="U16" s="25"/>
      <c r="V16" s="25"/>
      <c r="W16" s="25"/>
      <c r="X16" s="25"/>
      <c r="Y16" s="25"/>
      <c r="Z16" s="25"/>
      <c r="AA16" s="25"/>
      <c r="AB16" s="25"/>
      <c r="AC16" s="25"/>
      <c r="AD16" s="25"/>
      <c r="AE16" s="25"/>
      <c r="AF16" s="25"/>
      <c r="AG16" s="25"/>
    </row>
    <row r="17" spans="1:33" s="24" customFormat="1" x14ac:dyDescent="0.35">
      <c r="A17" s="114" t="s">
        <v>165</v>
      </c>
      <c r="B17" s="102">
        <f ca="1">INDIRECT(Calculation!F17,FALSE)</f>
        <v>4507.1000000000004</v>
      </c>
      <c r="C17" s="103">
        <f ca="1">INDIRECT(Calculation!G17,FALSE)</f>
        <v>3209.0600000000004</v>
      </c>
      <c r="D17" s="107">
        <f t="shared" ca="1" si="1"/>
        <v>-28.799893501364508</v>
      </c>
      <c r="E17" s="102">
        <f ca="1">INDIRECT(Calculation!I53,FALSE)</f>
        <v>1127.31</v>
      </c>
      <c r="F17" s="103">
        <f ca="1">INDIRECT(Calculation!J53,FALSE)</f>
        <v>1043.42</v>
      </c>
      <c r="G17" s="103">
        <f ca="1">INDIRECT(Calculation!K53,FALSE)</f>
        <v>939.38</v>
      </c>
      <c r="H17" s="103">
        <f ca="1">INDIRECT(Calculation!L53,FALSE)</f>
        <v>665.84</v>
      </c>
      <c r="I17" s="103">
        <f ca="1">INDIRECT(Calculation!M53,FALSE)</f>
        <v>727.37</v>
      </c>
      <c r="J17" s="103">
        <f ca="1">INDIRECT(Calculation!N53,FALSE)</f>
        <v>876.47</v>
      </c>
      <c r="K17" s="103">
        <f ca="1">INDIRECT(Calculation!O53,FALSE)</f>
        <v>682.13</v>
      </c>
      <c r="L17" s="103">
        <f ca="1">INDIRECT(Calculation!P53,FALSE)</f>
        <v>325.43</v>
      </c>
      <c r="M17" s="103">
        <f ca="1">INDIRECT(Calculation!Q53,FALSE)</f>
        <v>225.1</v>
      </c>
      <c r="N17" s="107">
        <f t="shared" ca="1" si="0"/>
        <v>-69.052889176072696</v>
      </c>
      <c r="O17" s="25"/>
      <c r="P17" s="25"/>
      <c r="Q17" s="25"/>
      <c r="R17" s="25"/>
      <c r="S17" s="25"/>
      <c r="T17" s="25"/>
      <c r="U17" s="25"/>
      <c r="V17" s="25"/>
      <c r="W17" s="25"/>
      <c r="X17" s="25"/>
      <c r="Y17" s="25"/>
      <c r="Z17" s="25"/>
      <c r="AA17" s="25"/>
      <c r="AB17" s="25"/>
      <c r="AC17" s="25"/>
      <c r="AD17" s="25"/>
      <c r="AE17" s="25"/>
      <c r="AF17" s="25"/>
      <c r="AG17" s="25"/>
    </row>
    <row r="18" spans="1:33" s="24" customFormat="1" x14ac:dyDescent="0.35">
      <c r="A18" s="84" t="s">
        <v>166</v>
      </c>
      <c r="B18" s="105">
        <f ca="1">INDIRECT(Calculation!F18,FALSE)</f>
        <v>2243.5500000000002</v>
      </c>
      <c r="C18" s="106">
        <f ca="1">INDIRECT(Calculation!G18,FALSE)</f>
        <v>1457.03</v>
      </c>
      <c r="D18" s="107">
        <f t="shared" ca="1" si="1"/>
        <v>-35.056941008669298</v>
      </c>
      <c r="E18" s="105">
        <f ca="1">INDIRECT(Calculation!I54,FALSE)</f>
        <v>564.66999999999996</v>
      </c>
      <c r="F18" s="106">
        <f ca="1">INDIRECT(Calculation!J54,FALSE)</f>
        <v>534.36</v>
      </c>
      <c r="G18" s="106">
        <f ca="1">INDIRECT(Calculation!K54,FALSE)</f>
        <v>465.74</v>
      </c>
      <c r="H18" s="106">
        <f ca="1">INDIRECT(Calculation!L54,FALSE)</f>
        <v>126.57</v>
      </c>
      <c r="I18" s="106">
        <f ca="1">INDIRECT(Calculation!M54,FALSE)</f>
        <v>337.38</v>
      </c>
      <c r="J18" s="106">
        <f ca="1">INDIRECT(Calculation!N54,FALSE)</f>
        <v>527.34</v>
      </c>
      <c r="K18" s="106">
        <f ca="1">INDIRECT(Calculation!O54,FALSE)</f>
        <v>427.25</v>
      </c>
      <c r="L18" s="106">
        <f ca="1">INDIRECT(Calculation!P54,FALSE)</f>
        <v>134.87</v>
      </c>
      <c r="M18" s="106">
        <f ca="1">INDIRECT(Calculation!Q54,FALSE)</f>
        <v>93.71</v>
      </c>
      <c r="N18" s="107">
        <f t="shared" ca="1" si="0"/>
        <v>-72.224198233445975</v>
      </c>
      <c r="O18" s="25"/>
      <c r="P18" s="25"/>
      <c r="Q18" s="25"/>
      <c r="R18" s="25"/>
      <c r="S18" s="25"/>
      <c r="T18" s="25"/>
      <c r="U18" s="25"/>
      <c r="V18" s="25"/>
      <c r="W18" s="25"/>
      <c r="X18" s="25"/>
      <c r="Y18" s="25"/>
      <c r="Z18" s="25"/>
      <c r="AA18" s="25"/>
      <c r="AB18" s="25"/>
      <c r="AC18" s="25"/>
      <c r="AD18" s="25"/>
      <c r="AE18" s="25"/>
      <c r="AF18" s="25"/>
      <c r="AG18" s="25"/>
    </row>
    <row r="19" spans="1:33" s="24" customFormat="1" ht="15" customHeight="1" x14ac:dyDescent="0.35">
      <c r="A19" s="84" t="s">
        <v>213</v>
      </c>
      <c r="B19" s="105">
        <f ca="1">INDIRECT(Calculation!F19,FALSE)</f>
        <v>5.84</v>
      </c>
      <c r="C19" s="106">
        <f ca="1">INDIRECT(Calculation!G19,FALSE)</f>
        <v>5.8500000000000005</v>
      </c>
      <c r="D19" s="107">
        <f t="shared" ca="1" si="1"/>
        <v>0.17123287671234033</v>
      </c>
      <c r="E19" s="105">
        <f ca="1">INDIRECT(Calculation!I55,FALSE)</f>
        <v>0.83</v>
      </c>
      <c r="F19" s="106">
        <f ca="1">INDIRECT(Calculation!J55,FALSE)</f>
        <v>1.66</v>
      </c>
      <c r="G19" s="106">
        <f ca="1">INDIRECT(Calculation!K55,FALSE)</f>
        <v>2.13</v>
      </c>
      <c r="H19" s="106">
        <f ca="1">INDIRECT(Calculation!L55,FALSE)</f>
        <v>1.1599999999999999</v>
      </c>
      <c r="I19" s="106">
        <f ca="1">INDIRECT(Calculation!M55,FALSE)</f>
        <v>0.82</v>
      </c>
      <c r="J19" s="106">
        <f ca="1">INDIRECT(Calculation!N55,FALSE)</f>
        <v>1.74</v>
      </c>
      <c r="K19" s="106">
        <f ca="1">INDIRECT(Calculation!O55,FALSE)</f>
        <v>2.13</v>
      </c>
      <c r="L19" s="106">
        <f ca="1">INDIRECT(Calculation!P55,FALSE)</f>
        <v>1.1599999999999999</v>
      </c>
      <c r="M19" s="106">
        <f ca="1">INDIRECT(Calculation!Q55,FALSE)</f>
        <v>0.82</v>
      </c>
      <c r="N19" s="107" t="str">
        <f t="shared" ca="1" si="0"/>
        <v xml:space="preserve">-  </v>
      </c>
      <c r="O19" s="25"/>
      <c r="P19" s="25"/>
      <c r="Q19" s="25"/>
      <c r="R19" s="25"/>
      <c r="S19" s="25"/>
      <c r="T19" s="25"/>
      <c r="U19" s="25"/>
      <c r="V19" s="25"/>
      <c r="W19" s="25"/>
      <c r="X19" s="25"/>
      <c r="Y19" s="25"/>
      <c r="Z19" s="25"/>
      <c r="AA19" s="25"/>
      <c r="AB19" s="25"/>
      <c r="AC19" s="25"/>
      <c r="AD19" s="25"/>
      <c r="AE19" s="25"/>
      <c r="AF19" s="25"/>
      <c r="AG19" s="25"/>
    </row>
    <row r="20" spans="1:33" s="24" customFormat="1" x14ac:dyDescent="0.35">
      <c r="A20" s="84" t="s">
        <v>167</v>
      </c>
      <c r="B20" s="105">
        <f ca="1">INDIRECT(Calculation!F20,FALSE)</f>
        <v>1212.19</v>
      </c>
      <c r="C20" s="106">
        <f ca="1">INDIRECT(Calculation!G20,FALSE)</f>
        <v>796.42000000000007</v>
      </c>
      <c r="D20" s="107">
        <f t="shared" ca="1" si="1"/>
        <v>-34.299078527293574</v>
      </c>
      <c r="E20" s="105">
        <f ca="1">INDIRECT(Calculation!I56,FALSE)</f>
        <v>305.25</v>
      </c>
      <c r="F20" s="106">
        <f ca="1">INDIRECT(Calculation!J56,FALSE)</f>
        <v>281.37</v>
      </c>
      <c r="G20" s="106">
        <f ca="1">INDIRECT(Calculation!K56,FALSE)</f>
        <v>237.23</v>
      </c>
      <c r="H20" s="106">
        <f ca="1">INDIRECT(Calculation!L56,FALSE)</f>
        <v>274.48</v>
      </c>
      <c r="I20" s="106">
        <f ca="1">INDIRECT(Calculation!M56,FALSE)</f>
        <v>151.86000000000001</v>
      </c>
      <c r="J20" s="106">
        <f ca="1">INDIRECT(Calculation!N56,FALSE)</f>
        <v>132.85</v>
      </c>
      <c r="K20" s="106">
        <f ca="1">INDIRECT(Calculation!O56,FALSE)</f>
        <v>59.83</v>
      </c>
      <c r="L20" s="106">
        <f ca="1">INDIRECT(Calculation!P56,FALSE)</f>
        <v>0.48</v>
      </c>
      <c r="M20" s="108">
        <f ca="1">INDIRECT(Calculation!Q56,FALSE)</f>
        <v>0.4</v>
      </c>
      <c r="N20" s="107">
        <f t="shared" ca="1" si="0"/>
        <v>-99.736599499539054</v>
      </c>
      <c r="O20" s="25"/>
      <c r="P20" s="25"/>
      <c r="Q20" s="25"/>
      <c r="R20" s="25"/>
      <c r="S20" s="25"/>
      <c r="T20" s="25"/>
      <c r="U20" s="25"/>
      <c r="V20" s="25"/>
      <c r="W20" s="25"/>
      <c r="X20" s="25"/>
      <c r="Y20" s="25"/>
      <c r="Z20" s="25"/>
      <c r="AA20" s="25"/>
      <c r="AB20" s="25"/>
      <c r="AC20" s="25"/>
      <c r="AD20" s="25"/>
      <c r="AE20" s="25"/>
      <c r="AF20" s="25"/>
      <c r="AG20" s="25"/>
    </row>
    <row r="21" spans="1:33" s="24" customFormat="1" x14ac:dyDescent="0.35">
      <c r="A21" s="84" t="s">
        <v>168</v>
      </c>
      <c r="B21" s="105">
        <f ca="1">INDIRECT(Calculation!F21,FALSE)</f>
        <v>892.16000000000008</v>
      </c>
      <c r="C21" s="106">
        <f ca="1">INDIRECT(Calculation!G21,FALSE)</f>
        <v>795.70999999999992</v>
      </c>
      <c r="D21" s="107">
        <f t="shared" ca="1" si="1"/>
        <v>-10.810841104734594</v>
      </c>
      <c r="E21" s="105">
        <f ca="1">INDIRECT(Calculation!I57,FALSE)</f>
        <v>219.5</v>
      </c>
      <c r="F21" s="106">
        <f ca="1">INDIRECT(Calculation!J57,FALSE)</f>
        <v>187.96</v>
      </c>
      <c r="G21" s="106">
        <f ca="1">INDIRECT(Calculation!K57,FALSE)</f>
        <v>197.08</v>
      </c>
      <c r="H21" s="106">
        <f ca="1">INDIRECT(Calculation!L57,FALSE)</f>
        <v>224.79</v>
      </c>
      <c r="I21" s="106">
        <f ca="1">INDIRECT(Calculation!M57,FALSE)</f>
        <v>198.2</v>
      </c>
      <c r="J21" s="106">
        <f ca="1">INDIRECT(Calculation!N57,FALSE)</f>
        <v>175.64</v>
      </c>
      <c r="K21" s="106">
        <f ca="1">INDIRECT(Calculation!O57,FALSE)</f>
        <v>155.62</v>
      </c>
      <c r="L21" s="106">
        <f ca="1">INDIRECT(Calculation!P57,FALSE)</f>
        <v>151.38</v>
      </c>
      <c r="M21" s="108">
        <f ca="1">INDIRECT(Calculation!Q57,FALSE)</f>
        <v>93.42</v>
      </c>
      <c r="N21" s="107">
        <f t="shared" ca="1" si="0"/>
        <v>-52.865792129162458</v>
      </c>
      <c r="O21" s="25"/>
      <c r="P21" s="25"/>
      <c r="Q21" s="25"/>
      <c r="R21" s="25"/>
      <c r="S21" s="25"/>
      <c r="T21" s="25"/>
      <c r="U21" s="25"/>
      <c r="V21" s="25"/>
      <c r="W21" s="25"/>
      <c r="X21" s="25"/>
      <c r="Y21" s="25"/>
      <c r="Z21" s="25"/>
      <c r="AA21" s="25"/>
      <c r="AB21" s="25"/>
      <c r="AC21" s="25"/>
      <c r="AD21" s="25"/>
      <c r="AE21" s="25"/>
      <c r="AF21" s="25"/>
      <c r="AG21" s="25"/>
    </row>
    <row r="22" spans="1:33" s="28" customFormat="1" x14ac:dyDescent="0.35">
      <c r="A22" s="84" t="s">
        <v>169</v>
      </c>
      <c r="B22" s="109">
        <f ca="1">INDIRECT(Calculation!F22,FALSE)</f>
        <v>153.36000000000001</v>
      </c>
      <c r="C22" s="110">
        <f ca="1">INDIRECT(Calculation!G22,FALSE)</f>
        <v>154.03</v>
      </c>
      <c r="D22" s="107">
        <f t="shared" ca="1" si="1"/>
        <v>0.43688054251433717</v>
      </c>
      <c r="E22" s="105">
        <f ca="1">INDIRECT(Calculation!I58,FALSE)</f>
        <v>37.06</v>
      </c>
      <c r="F22" s="106">
        <f ca="1">INDIRECT(Calculation!J58,FALSE)</f>
        <v>38.07</v>
      </c>
      <c r="G22" s="106">
        <f ca="1">INDIRECT(Calculation!K58,FALSE)</f>
        <v>37.200000000000003</v>
      </c>
      <c r="H22" s="106">
        <f ca="1">INDIRECT(Calculation!L58,FALSE)</f>
        <v>38.83</v>
      </c>
      <c r="I22" s="106">
        <f ca="1">INDIRECT(Calculation!M58,FALSE)</f>
        <v>39.1</v>
      </c>
      <c r="J22" s="106">
        <f ca="1">INDIRECT(Calculation!N58,FALSE)</f>
        <v>38.9</v>
      </c>
      <c r="K22" s="106">
        <f ca="1">INDIRECT(Calculation!O58,FALSE)</f>
        <v>37.299999999999997</v>
      </c>
      <c r="L22" s="106">
        <f ca="1">INDIRECT(Calculation!P58,FALSE)</f>
        <v>37.549999999999997</v>
      </c>
      <c r="M22" s="108">
        <f ca="1">INDIRECT(Calculation!Q58,FALSE)</f>
        <v>36.75</v>
      </c>
      <c r="N22" s="107">
        <f t="shared" ca="1" si="0"/>
        <v>-6.0102301790281363</v>
      </c>
      <c r="O22" s="25"/>
      <c r="P22" s="25"/>
      <c r="Q22" s="25"/>
      <c r="R22" s="25"/>
      <c r="S22" s="25"/>
      <c r="T22" s="25"/>
      <c r="U22" s="25"/>
      <c r="V22" s="25"/>
      <c r="W22" s="25"/>
      <c r="X22" s="25"/>
      <c r="Y22" s="25"/>
      <c r="Z22" s="25"/>
      <c r="AA22" s="25"/>
      <c r="AB22" s="25"/>
      <c r="AC22" s="25"/>
      <c r="AD22" s="25"/>
      <c r="AE22" s="25"/>
      <c r="AF22" s="25"/>
      <c r="AG22" s="25"/>
    </row>
    <row r="23" spans="1:33" s="24" customFormat="1" ht="16.5" customHeight="1" x14ac:dyDescent="0.35">
      <c r="A23" s="119" t="s">
        <v>170</v>
      </c>
      <c r="B23" s="120" t="str">
        <f ca="1">INDIRECT(Calculation!F23,FALSE)</f>
        <v>[x]</v>
      </c>
      <c r="C23" s="121" t="str">
        <f ca="1">INDIRECT(Calculation!G23,FALSE)</f>
        <v>[x]</v>
      </c>
      <c r="D23" s="122" t="s">
        <v>209</v>
      </c>
      <c r="E23" s="120" t="str">
        <f ca="1">INDIRECT(Calculation!I59,FALSE)</f>
        <v>[x]</v>
      </c>
      <c r="F23" s="121" t="str">
        <f ca="1">INDIRECT(Calculation!J59,FALSE)</f>
        <v>[x]</v>
      </c>
      <c r="G23" s="121" t="str">
        <f ca="1">INDIRECT(Calculation!K59,FALSE)</f>
        <v>[x]</v>
      </c>
      <c r="H23" s="121" t="str">
        <f ca="1">INDIRECT(Calculation!L59,FALSE)</f>
        <v>[x]</v>
      </c>
      <c r="I23" s="121" t="str">
        <f ca="1">INDIRECT(Calculation!M59,FALSE)</f>
        <v>[x]</v>
      </c>
      <c r="J23" s="121" t="str">
        <f ca="1">INDIRECT(Calculation!N59,FALSE)</f>
        <v>[x]</v>
      </c>
      <c r="K23" s="121" t="str">
        <f ca="1">INDIRECT(Calculation!O59,FALSE)</f>
        <v>[x]</v>
      </c>
      <c r="L23" s="121" t="str">
        <f ca="1">INDIRECT(Calculation!P59,FALSE)</f>
        <v>[x]</v>
      </c>
      <c r="M23" s="123" t="str">
        <f ca="1">INDIRECT(Calculation!Q59,FALSE)</f>
        <v>[x]</v>
      </c>
      <c r="N23" s="122" t="s">
        <v>209</v>
      </c>
      <c r="O23" s="25"/>
      <c r="P23" s="25"/>
      <c r="Q23" s="25"/>
      <c r="R23" s="25"/>
      <c r="S23" s="25"/>
      <c r="T23" s="25"/>
      <c r="U23" s="25"/>
      <c r="V23" s="25"/>
      <c r="W23" s="25"/>
      <c r="X23" s="25"/>
      <c r="Y23" s="25"/>
      <c r="Z23" s="25"/>
      <c r="AA23" s="25"/>
      <c r="AB23" s="25"/>
      <c r="AC23" s="25"/>
      <c r="AD23" s="25"/>
      <c r="AE23" s="25"/>
      <c r="AF23" s="25"/>
      <c r="AG23" s="25"/>
    </row>
    <row r="24" spans="1:33" s="24" customFormat="1" x14ac:dyDescent="0.35">
      <c r="A24" s="114" t="s">
        <v>171</v>
      </c>
      <c r="B24" s="102">
        <f ca="1">INDIRECT(Calculation!F24,FALSE)</f>
        <v>1563.8500000000001</v>
      </c>
      <c r="C24" s="103">
        <f ca="1">INDIRECT(Calculation!G24,FALSE)</f>
        <v>1261.8300000000002</v>
      </c>
      <c r="D24" s="104">
        <f t="shared" ref="D24:D33" ca="1" si="2">IF(((C24-B24)/B24)*100&gt;100,"(+)  ",IF(((C24-B24)/B24)*100&lt;-100,"(-)  ",IF(ROUND((((C24-B24)/B24)*100),1)=0,"-  ",((C24-B24)/B24)*100)))</f>
        <v>-19.312593918854105</v>
      </c>
      <c r="E24" s="102">
        <f ca="1">INDIRECT(Calculation!I60,FALSE)</f>
        <v>305.44</v>
      </c>
      <c r="F24" s="103">
        <f ca="1">INDIRECT(Calculation!J60,FALSE)</f>
        <v>350.91</v>
      </c>
      <c r="G24" s="103">
        <f ca="1">INDIRECT(Calculation!K60,FALSE)</f>
        <v>398.83</v>
      </c>
      <c r="H24" s="103">
        <f ca="1">INDIRECT(Calculation!L60,FALSE)</f>
        <v>280.86</v>
      </c>
      <c r="I24" s="103">
        <f ca="1">INDIRECT(Calculation!M60,FALSE)</f>
        <v>260.20999999999998</v>
      </c>
      <c r="J24" s="103">
        <f ca="1">INDIRECT(Calculation!N60,FALSE)</f>
        <v>321.93</v>
      </c>
      <c r="K24" s="103">
        <f ca="1">INDIRECT(Calculation!O60,FALSE)</f>
        <v>219.15</v>
      </c>
      <c r="L24" s="103">
        <f ca="1">INDIRECT(Calculation!P60,FALSE)</f>
        <v>173.95</v>
      </c>
      <c r="M24" s="103">
        <f ca="1">INDIRECT(Calculation!Q60,FALSE)</f>
        <v>175.25</v>
      </c>
      <c r="N24" s="104">
        <f t="shared" ca="1" si="0"/>
        <v>-32.650551477652662</v>
      </c>
      <c r="O24" s="25"/>
      <c r="P24" s="25"/>
      <c r="Q24" s="25"/>
      <c r="R24" s="25"/>
      <c r="S24" s="25"/>
      <c r="T24" s="25"/>
      <c r="U24" s="25"/>
      <c r="V24" s="25"/>
      <c r="W24" s="25"/>
      <c r="X24" s="25"/>
      <c r="Y24" s="25"/>
      <c r="Z24" s="25"/>
      <c r="AA24" s="25"/>
      <c r="AB24" s="25"/>
      <c r="AC24" s="25"/>
      <c r="AD24" s="25"/>
      <c r="AE24" s="25"/>
      <c r="AF24" s="25"/>
      <c r="AG24" s="25"/>
    </row>
    <row r="25" spans="1:33" x14ac:dyDescent="0.35">
      <c r="A25" s="84" t="s">
        <v>172</v>
      </c>
      <c r="B25" s="105">
        <f ca="1">INDIRECT(Calculation!F25,FALSE)</f>
        <v>26.12</v>
      </c>
      <c r="C25" s="106">
        <f ca="1">INDIRECT(Calculation!G25,FALSE)</f>
        <v>32.99</v>
      </c>
      <c r="D25" s="107">
        <f t="shared" ca="1" si="2"/>
        <v>26.301684532924963</v>
      </c>
      <c r="E25" s="105">
        <f ca="1">INDIRECT(Calculation!I61,FALSE)</f>
        <v>6.85</v>
      </c>
      <c r="F25" s="106">
        <f ca="1">INDIRECT(Calculation!J61,FALSE)</f>
        <v>7.52</v>
      </c>
      <c r="G25" s="106">
        <f ca="1">INDIRECT(Calculation!K61,FALSE)</f>
        <v>7.89</v>
      </c>
      <c r="H25" s="106">
        <f ca="1">INDIRECT(Calculation!L61,FALSE)</f>
        <v>8.0399999999999991</v>
      </c>
      <c r="I25" s="106">
        <f ca="1">INDIRECT(Calculation!M61,FALSE)</f>
        <v>8.49</v>
      </c>
      <c r="J25" s="106">
        <f ca="1">INDIRECT(Calculation!N61,FALSE)</f>
        <v>8.57</v>
      </c>
      <c r="K25" s="106">
        <f ca="1">INDIRECT(Calculation!O61,FALSE)</f>
        <v>7.97</v>
      </c>
      <c r="L25" s="106">
        <f ca="1">INDIRECT(Calculation!P61,FALSE)</f>
        <v>7.22</v>
      </c>
      <c r="M25" s="112">
        <f ca="1">INDIRECT(Calculation!Q61,FALSE)</f>
        <v>6.32</v>
      </c>
      <c r="N25" s="107">
        <f t="shared" ca="1" si="0"/>
        <v>-25.559481743227323</v>
      </c>
      <c r="Q25" s="179"/>
      <c r="R25" s="25"/>
    </row>
    <row r="26" spans="1:33" x14ac:dyDescent="0.35">
      <c r="A26" s="156" t="s">
        <v>227</v>
      </c>
      <c r="B26" s="105">
        <f ca="1">INDIRECT(Calculation!F26,FALSE)</f>
        <v>1059.75</v>
      </c>
      <c r="C26" s="106">
        <f ca="1">INDIRECT(Calculation!G26,FALSE)</f>
        <v>991.05</v>
      </c>
      <c r="D26" s="107">
        <f t="shared" ca="1" si="2"/>
        <v>-6.4826610049540028</v>
      </c>
      <c r="E26" s="149">
        <f ca="1">INDIRECT(Calculation!I62,FALSE)</f>
        <v>220.41</v>
      </c>
      <c r="F26" s="149">
        <f ca="1">INDIRECT(Calculation!J62,FALSE)</f>
        <v>201.32</v>
      </c>
      <c r="G26" s="149">
        <f ca="1">INDIRECT(Calculation!K62,FALSE)</f>
        <v>284.66000000000003</v>
      </c>
      <c r="H26" s="149">
        <f ca="1">INDIRECT(Calculation!L62,FALSE)</f>
        <v>221.21</v>
      </c>
      <c r="I26" s="149">
        <f ca="1">INDIRECT(Calculation!M62,FALSE)</f>
        <v>231.98</v>
      </c>
      <c r="J26" s="149">
        <f ca="1">INDIRECT(Calculation!N62,FALSE)</f>
        <v>253.2</v>
      </c>
      <c r="K26" s="149">
        <f ca="1">INDIRECT(Calculation!O62,FALSE)</f>
        <v>172.17</v>
      </c>
      <c r="L26" s="149">
        <f ca="1">INDIRECT(Calculation!P62,FALSE)</f>
        <v>154.36000000000001</v>
      </c>
      <c r="M26" s="149">
        <f ca="1">INDIRECT(Calculation!Q62,FALSE)</f>
        <v>156.82</v>
      </c>
      <c r="N26" s="150">
        <f t="shared" ca="1" si="0"/>
        <v>-32.399344771100957</v>
      </c>
      <c r="Q26" s="179"/>
      <c r="R26" s="25"/>
    </row>
    <row r="27" spans="1:33" x14ac:dyDescent="0.35">
      <c r="A27" s="84" t="s">
        <v>173</v>
      </c>
      <c r="B27" s="105">
        <f ca="1">INDIRECT(Calculation!F27,FALSE)</f>
        <v>436.01000000000005</v>
      </c>
      <c r="C27" s="106">
        <f ca="1">INDIRECT(Calculation!G27,FALSE)</f>
        <v>209.71</v>
      </c>
      <c r="D27" s="107">
        <f t="shared" ca="1" si="2"/>
        <v>-51.902479300933472</v>
      </c>
      <c r="E27" s="124">
        <f ca="1">INDIRECT(Calculation!I63,FALSE)</f>
        <v>68.290000000000006</v>
      </c>
      <c r="F27" s="108">
        <f ca="1">INDIRECT(Calculation!J63,FALSE)</f>
        <v>132.56</v>
      </c>
      <c r="G27" s="108">
        <f ca="1">INDIRECT(Calculation!K63,FALSE)</f>
        <v>98.43</v>
      </c>
      <c r="H27" s="106">
        <f ca="1">INDIRECT(Calculation!L63,FALSE)</f>
        <v>44.92</v>
      </c>
      <c r="I27" s="106">
        <f ca="1">INDIRECT(Calculation!M63,FALSE)</f>
        <v>12.82</v>
      </c>
      <c r="J27" s="106">
        <f ca="1">INDIRECT(Calculation!N63,FALSE)</f>
        <v>53.54</v>
      </c>
      <c r="K27" s="106">
        <f ca="1">INDIRECT(Calculation!O63,FALSE)</f>
        <v>31.11</v>
      </c>
      <c r="L27" s="106">
        <f ca="1">INDIRECT(Calculation!P63,FALSE)</f>
        <v>5.84</v>
      </c>
      <c r="M27" s="108">
        <f ca="1">INDIRECT(Calculation!Q63,FALSE)</f>
        <v>5</v>
      </c>
      <c r="N27" s="107">
        <f t="shared" ca="1" si="0"/>
        <v>-60.998439937597503</v>
      </c>
      <c r="Q27" s="179"/>
      <c r="R27" s="25"/>
    </row>
    <row r="28" spans="1:33" x14ac:dyDescent="0.35">
      <c r="A28" s="130" t="s">
        <v>174</v>
      </c>
      <c r="B28" s="131">
        <f ca="1">INDIRECT(Calculation!F28,FALSE)</f>
        <v>41.949999999999996</v>
      </c>
      <c r="C28" s="132">
        <f ca="1">INDIRECT(Calculation!G28,FALSE)</f>
        <v>28.07</v>
      </c>
      <c r="D28" s="118">
        <f t="shared" ca="1" si="2"/>
        <v>-33.087008343265786</v>
      </c>
      <c r="E28" s="131">
        <f ca="1">INDIRECT(Calculation!I64,FALSE)</f>
        <v>9.89</v>
      </c>
      <c r="F28" s="132">
        <f ca="1">INDIRECT(Calculation!J64,FALSE)</f>
        <v>9.51</v>
      </c>
      <c r="G28" s="132">
        <f ca="1">INDIRECT(Calculation!K64,FALSE)</f>
        <v>7.85</v>
      </c>
      <c r="H28" s="132">
        <f ca="1">INDIRECT(Calculation!L64,FALSE)</f>
        <v>6.68</v>
      </c>
      <c r="I28" s="132">
        <f ca="1">INDIRECT(Calculation!M64,FALSE)</f>
        <v>6.92</v>
      </c>
      <c r="J28" s="132">
        <f ca="1">INDIRECT(Calculation!N64,FALSE)</f>
        <v>6.62</v>
      </c>
      <c r="K28" s="132">
        <f ca="1">INDIRECT(Calculation!O64,FALSE)</f>
        <v>7.9</v>
      </c>
      <c r="L28" s="132">
        <f ca="1">INDIRECT(Calculation!P64,FALSE)</f>
        <v>6.54</v>
      </c>
      <c r="M28" s="133">
        <f ca="1">INDIRECT(Calculation!Q64,FALSE)</f>
        <v>7.11</v>
      </c>
      <c r="N28" s="118">
        <f t="shared" ca="1" si="0"/>
        <v>2.7456647398843987</v>
      </c>
      <c r="Q28" s="179"/>
      <c r="R28" s="25"/>
    </row>
    <row r="29" spans="1:33" x14ac:dyDescent="0.35">
      <c r="A29" s="134" t="s">
        <v>177</v>
      </c>
      <c r="B29" s="127">
        <f ca="1">INDIRECT(Calculation!F30,FALSE)</f>
        <v>2268.88</v>
      </c>
      <c r="C29" s="142">
        <f ca="1">INDIRECT(Calculation!G30,FALSE)</f>
        <v>1216.8399999999999</v>
      </c>
      <c r="D29" s="107">
        <f t="shared" ca="1" si="2"/>
        <v>-46.368252177285719</v>
      </c>
      <c r="E29" s="127">
        <f ca="1">INDIRECT(Calculation!I66,FALSE)</f>
        <v>1961.53</v>
      </c>
      <c r="F29" s="128">
        <f ca="1">INDIRECT(Calculation!J66,FALSE)</f>
        <v>2268.88</v>
      </c>
      <c r="G29" s="128">
        <f ca="1">INDIRECT(Calculation!K66,FALSE)</f>
        <v>2211.41</v>
      </c>
      <c r="H29" s="128">
        <f ca="1">INDIRECT(Calculation!L66,FALSE)</f>
        <v>1927.64</v>
      </c>
      <c r="I29" s="128">
        <f ca="1">INDIRECT(Calculation!M66,FALSE)</f>
        <v>1511.78</v>
      </c>
      <c r="J29" s="128">
        <f ca="1">INDIRECT(Calculation!N66,FALSE)</f>
        <v>1216.8399999999999</v>
      </c>
      <c r="K29" s="128">
        <f ca="1">INDIRECT(Calculation!O66,FALSE)</f>
        <v>532.78</v>
      </c>
      <c r="L29" s="128">
        <f ca="1">INDIRECT(Calculation!P66,FALSE)</f>
        <v>236.03</v>
      </c>
      <c r="M29" s="129">
        <f ca="1">INDIRECT(Calculation!Q66,FALSE)</f>
        <v>105.53</v>
      </c>
      <c r="N29" s="107">
        <f t="shared" ca="1" si="0"/>
        <v>-93.019486962388712</v>
      </c>
      <c r="Q29" s="179"/>
      <c r="R29" s="25"/>
    </row>
    <row r="30" spans="1:33" x14ac:dyDescent="0.35">
      <c r="A30" s="135" t="s">
        <v>215</v>
      </c>
      <c r="B30" s="105">
        <f ca="1">INDIRECT(Calculation!F32,FALSE)</f>
        <v>1403.69</v>
      </c>
      <c r="C30" s="143">
        <f ca="1">INDIRECT(Calculation!G32,FALSE)</f>
        <v>718.54</v>
      </c>
      <c r="D30" s="107">
        <f t="shared" ca="1" si="2"/>
        <v>-48.810634826777999</v>
      </c>
      <c r="E30" s="105">
        <f ca="1">INDIRECT(Calculation!I68,FALSE)</f>
        <v>1147.76</v>
      </c>
      <c r="F30" s="106">
        <f ca="1">INDIRECT(Calculation!J68,FALSE)</f>
        <v>1403.69</v>
      </c>
      <c r="G30" s="106">
        <f ca="1">INDIRECT(Calculation!K68,FALSE)</f>
        <v>1462.84</v>
      </c>
      <c r="H30" s="106">
        <f ca="1">INDIRECT(Calculation!L68,FALSE)</f>
        <v>1393.5</v>
      </c>
      <c r="I30" s="106">
        <f ca="1">INDIRECT(Calculation!M68,FALSE)</f>
        <v>1097.3800000000001</v>
      </c>
      <c r="J30" s="106">
        <f ca="1">INDIRECT(Calculation!N68,FALSE)</f>
        <v>718.54</v>
      </c>
      <c r="K30" s="106">
        <f ca="1">INDIRECT(Calculation!O68,FALSE)</f>
        <v>111.83</v>
      </c>
      <c r="L30" s="106">
        <f ca="1">INDIRECT(Calculation!P68,FALSE)</f>
        <v>78.03</v>
      </c>
      <c r="M30" s="108">
        <f ca="1">INDIRECT(Calculation!Q68,FALSE)</f>
        <v>0.61</v>
      </c>
      <c r="N30" s="107">
        <f t="shared" ca="1" si="0"/>
        <v>-99.944413056552889</v>
      </c>
      <c r="Q30" s="179"/>
      <c r="R30" s="25"/>
    </row>
    <row r="31" spans="1:33" x14ac:dyDescent="0.35">
      <c r="A31" s="135" t="s">
        <v>178</v>
      </c>
      <c r="B31" s="105">
        <f ca="1">INDIRECT(Calculation!F33,FALSE)</f>
        <v>249.52</v>
      </c>
      <c r="C31" s="143">
        <f ca="1">INDIRECT(Calculation!G33,FALSE)</f>
        <v>331.84</v>
      </c>
      <c r="D31" s="107">
        <f t="shared" ca="1" si="2"/>
        <v>32.991343379288217</v>
      </c>
      <c r="E31" s="105">
        <f ca="1">INDIRECT(Calculation!I69,FALSE)</f>
        <v>240.35</v>
      </c>
      <c r="F31" s="106">
        <f ca="1">INDIRECT(Calculation!J69,FALSE)</f>
        <v>249.52</v>
      </c>
      <c r="G31" s="106">
        <f ca="1">INDIRECT(Calculation!K69,FALSE)</f>
        <v>126.29</v>
      </c>
      <c r="H31" s="106">
        <f ca="1">INDIRECT(Calculation!L69,FALSE)</f>
        <v>94.31</v>
      </c>
      <c r="I31" s="106">
        <f ca="1">INDIRECT(Calculation!M69,FALSE)</f>
        <v>207</v>
      </c>
      <c r="J31" s="106">
        <f ca="1">INDIRECT(Calculation!N69,FALSE)</f>
        <v>331.84</v>
      </c>
      <c r="K31" s="106">
        <f ca="1">INDIRECT(Calculation!O69,FALSE)</f>
        <v>250.31</v>
      </c>
      <c r="L31" s="106">
        <f ca="1">INDIRECT(Calculation!P69,FALSE)</f>
        <v>145.79</v>
      </c>
      <c r="M31" s="108">
        <f ca="1">INDIRECT(Calculation!Q69,FALSE)</f>
        <v>10.89</v>
      </c>
      <c r="N31" s="107">
        <f t="shared" ca="1" si="0"/>
        <v>-94.739130434782609</v>
      </c>
      <c r="Q31" s="179"/>
      <c r="R31" s="25"/>
    </row>
    <row r="32" spans="1:33" x14ac:dyDescent="0.35">
      <c r="A32" s="157" t="s">
        <v>228</v>
      </c>
      <c r="B32" s="151">
        <f ca="1">INDIRECT(Calculation!F34,FALSE)</f>
        <v>169.13</v>
      </c>
      <c r="C32" s="152">
        <f ca="1">INDIRECT(Calculation!G34,FALSE)</f>
        <v>12.13</v>
      </c>
      <c r="D32" s="150">
        <f t="shared" ca="1" si="2"/>
        <v>-92.828002128540177</v>
      </c>
      <c r="E32" s="151">
        <f ca="1">INDIRECT(Calculation!I70,FALSE)</f>
        <v>197.13</v>
      </c>
      <c r="F32" s="149">
        <f ca="1">INDIRECT(Calculation!J70,FALSE)</f>
        <v>169.13</v>
      </c>
      <c r="G32" s="149">
        <f ca="1">INDIRECT(Calculation!K70,FALSE)</f>
        <v>42.13</v>
      </c>
      <c r="H32" s="149">
        <f ca="1">INDIRECT(Calculation!L70,FALSE)</f>
        <v>12.13</v>
      </c>
      <c r="I32" s="149">
        <f ca="1">INDIRECT(Calculation!M70,FALSE)</f>
        <v>12.13</v>
      </c>
      <c r="J32" s="149">
        <f ca="1">INDIRECT(Calculation!N70,FALSE)</f>
        <v>12.13</v>
      </c>
      <c r="K32" s="149">
        <f ca="1">INDIRECT(Calculation!O70,FALSE)</f>
        <v>12.13</v>
      </c>
      <c r="L32" s="149">
        <f ca="1">INDIRECT(Calculation!P70,FALSE)</f>
        <v>12.13</v>
      </c>
      <c r="M32" s="153">
        <f ca="1">INDIRECT(Calculation!Q70,FALSE)</f>
        <v>12.13</v>
      </c>
      <c r="N32" s="150" t="str">
        <f t="shared" ca="1" si="0"/>
        <v xml:space="preserve">-  </v>
      </c>
      <c r="Q32" s="179"/>
      <c r="R32" s="25"/>
    </row>
    <row r="33" spans="1:25" x14ac:dyDescent="0.35">
      <c r="A33" s="125" t="s">
        <v>214</v>
      </c>
      <c r="B33" s="102">
        <f ca="1">INDIRECT(Calculation!F35,FALSE)</f>
        <v>2438.0100000000002</v>
      </c>
      <c r="C33" s="144">
        <f ca="1">INDIRECT(Calculation!G35,FALSE)</f>
        <v>1228.97</v>
      </c>
      <c r="D33" s="126">
        <f t="shared" ca="1" si="2"/>
        <v>-49.591265007116462</v>
      </c>
      <c r="E33" s="102">
        <f ca="1">INDIRECT(Calculation!I71,FALSE)</f>
        <v>2158.66</v>
      </c>
      <c r="F33" s="103">
        <f ca="1">INDIRECT(Calculation!J71,FALSE)</f>
        <v>2438.0100000000002</v>
      </c>
      <c r="G33" s="103">
        <f ca="1">INDIRECT(Calculation!K71,FALSE)</f>
        <v>2253.54</v>
      </c>
      <c r="H33" s="103">
        <f ca="1">INDIRECT(Calculation!L71,FALSE)</f>
        <v>1939.77</v>
      </c>
      <c r="I33" s="103">
        <f ca="1">INDIRECT(Calculation!M71,FALSE)</f>
        <v>1523.92</v>
      </c>
      <c r="J33" s="103">
        <f ca="1">INDIRECT(Calculation!N71,FALSE)</f>
        <v>1228.97</v>
      </c>
      <c r="K33" s="103">
        <f ca="1">INDIRECT(Calculation!O71,FALSE)</f>
        <v>544.91</v>
      </c>
      <c r="L33" s="103">
        <f ca="1">INDIRECT(Calculation!P71,FALSE)</f>
        <v>248.17</v>
      </c>
      <c r="M33" s="103">
        <f ca="1">INDIRECT(Calculation!Q71,FALSE)</f>
        <v>117.66</v>
      </c>
      <c r="N33" s="126">
        <f ca="1">IF(((M33-I33)/I33)*100&gt;100,"(+)  ",IF(((M33-I33)/I33)*100&lt;-100,"(-)  ",IF(ROUND((((M33-I33)/I33)*100),1)=0,"-  ",((M33-I33)/I33)*100)))</f>
        <v>-92.279122263635884</v>
      </c>
      <c r="P33" s="140"/>
      <c r="Q33" s="179"/>
      <c r="R33" s="25"/>
      <c r="W33" s="140"/>
      <c r="Y33" s="140"/>
    </row>
    <row r="34" spans="1:25" x14ac:dyDescent="0.35">
      <c r="M34" s="136"/>
      <c r="Q34" s="179"/>
    </row>
    <row r="35" spans="1:25" x14ac:dyDescent="0.35">
      <c r="Q35" s="179"/>
    </row>
    <row r="36" spans="1:25" x14ac:dyDescent="0.35">
      <c r="L36" s="140"/>
      <c r="M36" s="140"/>
      <c r="N36" s="140"/>
      <c r="O36" s="140"/>
    </row>
    <row r="37" spans="1:25" x14ac:dyDescent="0.35">
      <c r="M37" s="140"/>
      <c r="N37" s="140"/>
    </row>
    <row r="38" spans="1:25" x14ac:dyDescent="0.35">
      <c r="M38" s="140"/>
    </row>
  </sheetData>
  <pageMargins left="0.55118110236220474" right="0.15748031496062992" top="0.98425196850393704" bottom="0.98425196850393704" header="0.51181102362204722" footer="0.51181102362204722"/>
  <pageSetup paperSize="9" scale="76" fitToHeight="0" orientation="landscape" verticalDpi="4" r:id="rId1"/>
  <headerFooter alignWithMargins="0"/>
  <ignoredErrors>
    <ignoredError sqref="D11:N15 D23:N23 B29:M33 D10:I10 N10" calculatedColumn="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BECFE-DE55-4C86-9AC2-B3B0FE217CBB}">
  <sheetPr codeName="Sheet3"/>
  <dimension ref="A1:AH31"/>
  <sheetViews>
    <sheetView showGridLines="0" zoomScaleNormal="100" workbookViewId="0"/>
  </sheetViews>
  <sheetFormatPr defaultColWidth="9" defaultRowHeight="15.5" x14ac:dyDescent="0.35"/>
  <cols>
    <col min="1" max="1" width="40.1796875" style="16" customWidth="1"/>
    <col min="2" max="23" width="9" style="2" customWidth="1"/>
    <col min="24" max="24" width="8.54296875" style="2" customWidth="1"/>
    <col min="25" max="25" width="8" style="2" customWidth="1"/>
    <col min="26" max="26" width="8.54296875" style="2" customWidth="1"/>
    <col min="27" max="27" width="7.453125" style="2" customWidth="1"/>
    <col min="28" max="28" width="12.81640625" style="2" customWidth="1"/>
    <col min="29" max="29" width="14.54296875" style="2" bestFit="1" customWidth="1"/>
    <col min="30" max="30" width="17.54296875" style="2" bestFit="1" customWidth="1"/>
    <col min="31" max="31" width="17.453125" style="2" bestFit="1" customWidth="1"/>
    <col min="32" max="32" width="15.453125" style="2" bestFit="1" customWidth="1"/>
    <col min="33" max="33" width="17.54296875" style="2" bestFit="1" customWidth="1"/>
    <col min="34" max="35" width="12" style="2" bestFit="1" customWidth="1"/>
    <col min="36" max="249" width="9" style="2"/>
    <col min="250" max="250" width="8.1796875" style="2" customWidth="1"/>
    <col min="251" max="252" width="9" style="2" customWidth="1"/>
    <col min="253" max="253" width="17.1796875" style="2" customWidth="1"/>
    <col min="254" max="254" width="9" style="2" customWidth="1"/>
    <col min="255" max="255" width="12.54296875" style="2" customWidth="1"/>
    <col min="256" max="256" width="9" style="2" customWidth="1"/>
    <col min="257" max="257" width="11.453125" style="2" customWidth="1"/>
    <col min="258" max="258" width="11.1796875" style="2" customWidth="1"/>
    <col min="259" max="259" width="13.54296875" style="2" customWidth="1"/>
    <col min="260" max="260" width="11.453125" style="2" customWidth="1"/>
    <col min="261" max="261" width="10.81640625" style="2" customWidth="1"/>
    <col min="262" max="262" width="12.453125" style="2" customWidth="1"/>
    <col min="263" max="263" width="9" style="2" customWidth="1"/>
    <col min="264" max="264" width="7.54296875" style="2" customWidth="1"/>
    <col min="265" max="267" width="9" style="2"/>
    <col min="268" max="268" width="6.81640625" style="2" bestFit="1" customWidth="1"/>
    <col min="269" max="269" width="6.453125" style="2" bestFit="1" customWidth="1"/>
    <col min="270" max="270" width="7.81640625" style="2" bestFit="1" customWidth="1"/>
    <col min="271" max="271" width="7.54296875" style="2" bestFit="1" customWidth="1"/>
    <col min="272" max="272" width="9.453125" style="2" bestFit="1" customWidth="1"/>
    <col min="273" max="273" width="9.54296875" style="2" bestFit="1" customWidth="1"/>
    <col min="274" max="274" width="6.81640625" style="2" bestFit="1" customWidth="1"/>
    <col min="275" max="275" width="9" style="2"/>
    <col min="276" max="276" width="6.453125" style="2" bestFit="1" customWidth="1"/>
    <col min="277" max="277" width="11.1796875" style="2" customWidth="1"/>
    <col min="278" max="279" width="6.81640625" style="2" bestFit="1" customWidth="1"/>
    <col min="280" max="280" width="5.81640625" style="2" bestFit="1" customWidth="1"/>
    <col min="281" max="281" width="6.54296875" style="2" bestFit="1" customWidth="1"/>
    <col min="282" max="282" width="11.453125" style="2" customWidth="1"/>
    <col min="283" max="283" width="9" style="2" customWidth="1"/>
    <col min="284" max="284" width="12.54296875" style="2" customWidth="1"/>
    <col min="285" max="285" width="14.54296875" style="2" bestFit="1" customWidth="1"/>
    <col min="286" max="286" width="17.54296875" style="2" bestFit="1" customWidth="1"/>
    <col min="287" max="287" width="17.453125" style="2" bestFit="1" customWidth="1"/>
    <col min="288" max="288" width="15.453125" style="2" bestFit="1" customWidth="1"/>
    <col min="289" max="289" width="17.54296875" style="2" bestFit="1" customWidth="1"/>
    <col min="290" max="505" width="9" style="2"/>
    <col min="506" max="506" width="8.1796875" style="2" customWidth="1"/>
    <col min="507" max="508" width="9" style="2" customWidth="1"/>
    <col min="509" max="509" width="17.1796875" style="2" customWidth="1"/>
    <col min="510" max="510" width="9" style="2" customWidth="1"/>
    <col min="511" max="511" width="12.54296875" style="2" customWidth="1"/>
    <col min="512" max="512" width="9" style="2" customWidth="1"/>
    <col min="513" max="513" width="11.453125" style="2" customWidth="1"/>
    <col min="514" max="514" width="11.1796875" style="2" customWidth="1"/>
    <col min="515" max="515" width="13.54296875" style="2" customWidth="1"/>
    <col min="516" max="516" width="11.453125" style="2" customWidth="1"/>
    <col min="517" max="517" width="10.81640625" style="2" customWidth="1"/>
    <col min="518" max="518" width="12.453125" style="2" customWidth="1"/>
    <col min="519" max="519" width="9" style="2" customWidth="1"/>
    <col min="520" max="520" width="7.54296875" style="2" customWidth="1"/>
    <col min="521" max="523" width="9" style="2"/>
    <col min="524" max="524" width="6.81640625" style="2" bestFit="1" customWidth="1"/>
    <col min="525" max="525" width="6.453125" style="2" bestFit="1" customWidth="1"/>
    <col min="526" max="526" width="7.81640625" style="2" bestFit="1" customWidth="1"/>
    <col min="527" max="527" width="7.54296875" style="2" bestFit="1" customWidth="1"/>
    <col min="528" max="528" width="9.453125" style="2" bestFit="1" customWidth="1"/>
    <col min="529" max="529" width="9.54296875" style="2" bestFit="1" customWidth="1"/>
    <col min="530" max="530" width="6.81640625" style="2" bestFit="1" customWidth="1"/>
    <col min="531" max="531" width="9" style="2"/>
    <col min="532" max="532" width="6.453125" style="2" bestFit="1" customWidth="1"/>
    <col min="533" max="533" width="11.1796875" style="2" customWidth="1"/>
    <col min="534" max="535" width="6.81640625" style="2" bestFit="1" customWidth="1"/>
    <col min="536" max="536" width="5.81640625" style="2" bestFit="1" customWidth="1"/>
    <col min="537" max="537" width="6.54296875" style="2" bestFit="1" customWidth="1"/>
    <col min="538" max="538" width="11.453125" style="2" customWidth="1"/>
    <col min="539" max="539" width="9" style="2" customWidth="1"/>
    <col min="540" max="540" width="12.54296875" style="2" customWidth="1"/>
    <col min="541" max="541" width="14.54296875" style="2" bestFit="1" customWidth="1"/>
    <col min="542" max="542" width="17.54296875" style="2" bestFit="1" customWidth="1"/>
    <col min="543" max="543" width="17.453125" style="2" bestFit="1" customWidth="1"/>
    <col min="544" max="544" width="15.453125" style="2" bestFit="1" customWidth="1"/>
    <col min="545" max="545" width="17.54296875" style="2" bestFit="1" customWidth="1"/>
    <col min="546" max="761" width="9" style="2"/>
    <col min="762" max="762" width="8.1796875" style="2" customWidth="1"/>
    <col min="763" max="764" width="9" style="2" customWidth="1"/>
    <col min="765" max="765" width="17.1796875" style="2" customWidth="1"/>
    <col min="766" max="766" width="9" style="2" customWidth="1"/>
    <col min="767" max="767" width="12.54296875" style="2" customWidth="1"/>
    <col min="768" max="768" width="9" style="2" customWidth="1"/>
    <col min="769" max="769" width="11.453125" style="2" customWidth="1"/>
    <col min="770" max="770" width="11.1796875" style="2" customWidth="1"/>
    <col min="771" max="771" width="13.54296875" style="2" customWidth="1"/>
    <col min="772" max="772" width="11.453125" style="2" customWidth="1"/>
    <col min="773" max="773" width="10.81640625" style="2" customWidth="1"/>
    <col min="774" max="774" width="12.453125" style="2" customWidth="1"/>
    <col min="775" max="775" width="9" style="2" customWidth="1"/>
    <col min="776" max="776" width="7.54296875" style="2" customWidth="1"/>
    <col min="777" max="779" width="9" style="2"/>
    <col min="780" max="780" width="6.81640625" style="2" bestFit="1" customWidth="1"/>
    <col min="781" max="781" width="6.453125" style="2" bestFit="1" customWidth="1"/>
    <col min="782" max="782" width="7.81640625" style="2" bestFit="1" customWidth="1"/>
    <col min="783" max="783" width="7.54296875" style="2" bestFit="1" customWidth="1"/>
    <col min="784" max="784" width="9.453125" style="2" bestFit="1" customWidth="1"/>
    <col min="785" max="785" width="9.54296875" style="2" bestFit="1" customWidth="1"/>
    <col min="786" max="786" width="6.81640625" style="2" bestFit="1" customWidth="1"/>
    <col min="787" max="787" width="9" style="2"/>
    <col min="788" max="788" width="6.453125" style="2" bestFit="1" customWidth="1"/>
    <col min="789" max="789" width="11.1796875" style="2" customWidth="1"/>
    <col min="790" max="791" width="6.81640625" style="2" bestFit="1" customWidth="1"/>
    <col min="792" max="792" width="5.81640625" style="2" bestFit="1" customWidth="1"/>
    <col min="793" max="793" width="6.54296875" style="2" bestFit="1" customWidth="1"/>
    <col min="794" max="794" width="11.453125" style="2" customWidth="1"/>
    <col min="795" max="795" width="9" style="2" customWidth="1"/>
    <col min="796" max="796" width="12.54296875" style="2" customWidth="1"/>
    <col min="797" max="797" width="14.54296875" style="2" bestFit="1" customWidth="1"/>
    <col min="798" max="798" width="17.54296875" style="2" bestFit="1" customWidth="1"/>
    <col min="799" max="799" width="17.453125" style="2" bestFit="1" customWidth="1"/>
    <col min="800" max="800" width="15.453125" style="2" bestFit="1" customWidth="1"/>
    <col min="801" max="801" width="17.54296875" style="2" bestFit="1" customWidth="1"/>
    <col min="802" max="1017" width="9" style="2"/>
    <col min="1018" max="1018" width="8.1796875" style="2" customWidth="1"/>
    <col min="1019" max="1020" width="9" style="2" customWidth="1"/>
    <col min="1021" max="1021" width="17.1796875" style="2" customWidth="1"/>
    <col min="1022" max="1022" width="9" style="2" customWidth="1"/>
    <col min="1023" max="1023" width="12.54296875" style="2" customWidth="1"/>
    <col min="1024" max="1024" width="9" style="2" customWidth="1"/>
    <col min="1025" max="1025" width="11.453125" style="2" customWidth="1"/>
    <col min="1026" max="1026" width="11.1796875" style="2" customWidth="1"/>
    <col min="1027" max="1027" width="13.54296875" style="2" customWidth="1"/>
    <col min="1028" max="1028" width="11.453125" style="2" customWidth="1"/>
    <col min="1029" max="1029" width="10.81640625" style="2" customWidth="1"/>
    <col min="1030" max="1030" width="12.453125" style="2" customWidth="1"/>
    <col min="1031" max="1031" width="9" style="2" customWidth="1"/>
    <col min="1032" max="1032" width="7.54296875" style="2" customWidth="1"/>
    <col min="1033" max="1035" width="9" style="2"/>
    <col min="1036" max="1036" width="6.81640625" style="2" bestFit="1" customWidth="1"/>
    <col min="1037" max="1037" width="6.453125" style="2" bestFit="1" customWidth="1"/>
    <col min="1038" max="1038" width="7.81640625" style="2" bestFit="1" customWidth="1"/>
    <col min="1039" max="1039" width="7.54296875" style="2" bestFit="1" customWidth="1"/>
    <col min="1040" max="1040" width="9.453125" style="2" bestFit="1" customWidth="1"/>
    <col min="1041" max="1041" width="9.54296875" style="2" bestFit="1" customWidth="1"/>
    <col min="1042" max="1042" width="6.81640625" style="2" bestFit="1" customWidth="1"/>
    <col min="1043" max="1043" width="9" style="2"/>
    <col min="1044" max="1044" width="6.453125" style="2" bestFit="1" customWidth="1"/>
    <col min="1045" max="1045" width="11.1796875" style="2" customWidth="1"/>
    <col min="1046" max="1047" width="6.81640625" style="2" bestFit="1" customWidth="1"/>
    <col min="1048" max="1048" width="5.81640625" style="2" bestFit="1" customWidth="1"/>
    <col min="1049" max="1049" width="6.54296875" style="2" bestFit="1" customWidth="1"/>
    <col min="1050" max="1050" width="11.453125" style="2" customWidth="1"/>
    <col min="1051" max="1051" width="9" style="2" customWidth="1"/>
    <col min="1052" max="1052" width="12.54296875" style="2" customWidth="1"/>
    <col min="1053" max="1053" width="14.54296875" style="2" bestFit="1" customWidth="1"/>
    <col min="1054" max="1054" width="17.54296875" style="2" bestFit="1" customWidth="1"/>
    <col min="1055" max="1055" width="17.453125" style="2" bestFit="1" customWidth="1"/>
    <col min="1056" max="1056" width="15.453125" style="2" bestFit="1" customWidth="1"/>
    <col min="1057" max="1057" width="17.54296875" style="2" bestFit="1" customWidth="1"/>
    <col min="1058" max="1273" width="9" style="2"/>
    <col min="1274" max="1274" width="8.1796875" style="2" customWidth="1"/>
    <col min="1275" max="1276" width="9" style="2" customWidth="1"/>
    <col min="1277" max="1277" width="17.1796875" style="2" customWidth="1"/>
    <col min="1278" max="1278" width="9" style="2" customWidth="1"/>
    <col min="1279" max="1279" width="12.54296875" style="2" customWidth="1"/>
    <col min="1280" max="1280" width="9" style="2" customWidth="1"/>
    <col min="1281" max="1281" width="11.453125" style="2" customWidth="1"/>
    <col min="1282" max="1282" width="11.1796875" style="2" customWidth="1"/>
    <col min="1283" max="1283" width="13.54296875" style="2" customWidth="1"/>
    <col min="1284" max="1284" width="11.453125" style="2" customWidth="1"/>
    <col min="1285" max="1285" width="10.81640625" style="2" customWidth="1"/>
    <col min="1286" max="1286" width="12.453125" style="2" customWidth="1"/>
    <col min="1287" max="1287" width="9" style="2" customWidth="1"/>
    <col min="1288" max="1288" width="7.54296875" style="2" customWidth="1"/>
    <col min="1289" max="1291" width="9" style="2"/>
    <col min="1292" max="1292" width="6.81640625" style="2" bestFit="1" customWidth="1"/>
    <col min="1293" max="1293" width="6.453125" style="2" bestFit="1" customWidth="1"/>
    <col min="1294" max="1294" width="7.81640625" style="2" bestFit="1" customWidth="1"/>
    <col min="1295" max="1295" width="7.54296875" style="2" bestFit="1" customWidth="1"/>
    <col min="1296" max="1296" width="9.453125" style="2" bestFit="1" customWidth="1"/>
    <col min="1297" max="1297" width="9.54296875" style="2" bestFit="1" customWidth="1"/>
    <col min="1298" max="1298" width="6.81640625" style="2" bestFit="1" customWidth="1"/>
    <col min="1299" max="1299" width="9" style="2"/>
    <col min="1300" max="1300" width="6.453125" style="2" bestFit="1" customWidth="1"/>
    <col min="1301" max="1301" width="11.1796875" style="2" customWidth="1"/>
    <col min="1302" max="1303" width="6.81640625" style="2" bestFit="1" customWidth="1"/>
    <col min="1304" max="1304" width="5.81640625" style="2" bestFit="1" customWidth="1"/>
    <col min="1305" max="1305" width="6.54296875" style="2" bestFit="1" customWidth="1"/>
    <col min="1306" max="1306" width="11.453125" style="2" customWidth="1"/>
    <col min="1307" max="1307" width="9" style="2" customWidth="1"/>
    <col min="1308" max="1308" width="12.54296875" style="2" customWidth="1"/>
    <col min="1309" max="1309" width="14.54296875" style="2" bestFit="1" customWidth="1"/>
    <col min="1310" max="1310" width="17.54296875" style="2" bestFit="1" customWidth="1"/>
    <col min="1311" max="1311" width="17.453125" style="2" bestFit="1" customWidth="1"/>
    <col min="1312" max="1312" width="15.453125" style="2" bestFit="1" customWidth="1"/>
    <col min="1313" max="1313" width="17.54296875" style="2" bestFit="1" customWidth="1"/>
    <col min="1314" max="1529" width="9" style="2"/>
    <col min="1530" max="1530" width="8.1796875" style="2" customWidth="1"/>
    <col min="1531" max="1532" width="9" style="2" customWidth="1"/>
    <col min="1533" max="1533" width="17.1796875" style="2" customWidth="1"/>
    <col min="1534" max="1534" width="9" style="2" customWidth="1"/>
    <col min="1535" max="1535" width="12.54296875" style="2" customWidth="1"/>
    <col min="1536" max="1536" width="9" style="2" customWidth="1"/>
    <col min="1537" max="1537" width="11.453125" style="2" customWidth="1"/>
    <col min="1538" max="1538" width="11.1796875" style="2" customWidth="1"/>
    <col min="1539" max="1539" width="13.54296875" style="2" customWidth="1"/>
    <col min="1540" max="1540" width="11.453125" style="2" customWidth="1"/>
    <col min="1541" max="1541" width="10.81640625" style="2" customWidth="1"/>
    <col min="1542" max="1542" width="12.453125" style="2" customWidth="1"/>
    <col min="1543" max="1543" width="9" style="2" customWidth="1"/>
    <col min="1544" max="1544" width="7.54296875" style="2" customWidth="1"/>
    <col min="1545" max="1547" width="9" style="2"/>
    <col min="1548" max="1548" width="6.81640625" style="2" bestFit="1" customWidth="1"/>
    <col min="1549" max="1549" width="6.453125" style="2" bestFit="1" customWidth="1"/>
    <col min="1550" max="1550" width="7.81640625" style="2" bestFit="1" customWidth="1"/>
    <col min="1551" max="1551" width="7.54296875" style="2" bestFit="1" customWidth="1"/>
    <col min="1552" max="1552" width="9.453125" style="2" bestFit="1" customWidth="1"/>
    <col min="1553" max="1553" width="9.54296875" style="2" bestFit="1" customWidth="1"/>
    <col min="1554" max="1554" width="6.81640625" style="2" bestFit="1" customWidth="1"/>
    <col min="1555" max="1555" width="9" style="2"/>
    <col min="1556" max="1556" width="6.453125" style="2" bestFit="1" customWidth="1"/>
    <col min="1557" max="1557" width="11.1796875" style="2" customWidth="1"/>
    <col min="1558" max="1559" width="6.81640625" style="2" bestFit="1" customWidth="1"/>
    <col min="1560" max="1560" width="5.81640625" style="2" bestFit="1" customWidth="1"/>
    <col min="1561" max="1561" width="6.54296875" style="2" bestFit="1" customWidth="1"/>
    <col min="1562" max="1562" width="11.453125" style="2" customWidth="1"/>
    <col min="1563" max="1563" width="9" style="2" customWidth="1"/>
    <col min="1564" max="1564" width="12.54296875" style="2" customWidth="1"/>
    <col min="1565" max="1565" width="14.54296875" style="2" bestFit="1" customWidth="1"/>
    <col min="1566" max="1566" width="17.54296875" style="2" bestFit="1" customWidth="1"/>
    <col min="1567" max="1567" width="17.453125" style="2" bestFit="1" customWidth="1"/>
    <col min="1568" max="1568" width="15.453125" style="2" bestFit="1" customWidth="1"/>
    <col min="1569" max="1569" width="17.54296875" style="2" bestFit="1" customWidth="1"/>
    <col min="1570" max="1785" width="9" style="2"/>
    <col min="1786" max="1786" width="8.1796875" style="2" customWidth="1"/>
    <col min="1787" max="1788" width="9" style="2" customWidth="1"/>
    <col min="1789" max="1789" width="17.1796875" style="2" customWidth="1"/>
    <col min="1790" max="1790" width="9" style="2" customWidth="1"/>
    <col min="1791" max="1791" width="12.54296875" style="2" customWidth="1"/>
    <col min="1792" max="1792" width="9" style="2" customWidth="1"/>
    <col min="1793" max="1793" width="11.453125" style="2" customWidth="1"/>
    <col min="1794" max="1794" width="11.1796875" style="2" customWidth="1"/>
    <col min="1795" max="1795" width="13.54296875" style="2" customWidth="1"/>
    <col min="1796" max="1796" width="11.453125" style="2" customWidth="1"/>
    <col min="1797" max="1797" width="10.81640625" style="2" customWidth="1"/>
    <col min="1798" max="1798" width="12.453125" style="2" customWidth="1"/>
    <col min="1799" max="1799" width="9" style="2" customWidth="1"/>
    <col min="1800" max="1800" width="7.54296875" style="2" customWidth="1"/>
    <col min="1801" max="1803" width="9" style="2"/>
    <col min="1804" max="1804" width="6.81640625" style="2" bestFit="1" customWidth="1"/>
    <col min="1805" max="1805" width="6.453125" style="2" bestFit="1" customWidth="1"/>
    <col min="1806" max="1806" width="7.81640625" style="2" bestFit="1" customWidth="1"/>
    <col min="1807" max="1807" width="7.54296875" style="2" bestFit="1" customWidth="1"/>
    <col min="1808" max="1808" width="9.453125" style="2" bestFit="1" customWidth="1"/>
    <col min="1809" max="1809" width="9.54296875" style="2" bestFit="1" customWidth="1"/>
    <col min="1810" max="1810" width="6.81640625" style="2" bestFit="1" customWidth="1"/>
    <col min="1811" max="1811" width="9" style="2"/>
    <col min="1812" max="1812" width="6.453125" style="2" bestFit="1" customWidth="1"/>
    <col min="1813" max="1813" width="11.1796875" style="2" customWidth="1"/>
    <col min="1814" max="1815" width="6.81640625" style="2" bestFit="1" customWidth="1"/>
    <col min="1816" max="1816" width="5.81640625" style="2" bestFit="1" customWidth="1"/>
    <col min="1817" max="1817" width="6.54296875" style="2" bestFit="1" customWidth="1"/>
    <col min="1818" max="1818" width="11.453125" style="2" customWidth="1"/>
    <col min="1819" max="1819" width="9" style="2" customWidth="1"/>
    <col min="1820" max="1820" width="12.54296875" style="2" customWidth="1"/>
    <col min="1821" max="1821" width="14.54296875" style="2" bestFit="1" customWidth="1"/>
    <col min="1822" max="1822" width="17.54296875" style="2" bestFit="1" customWidth="1"/>
    <col min="1823" max="1823" width="17.453125" style="2" bestFit="1" customWidth="1"/>
    <col min="1824" max="1824" width="15.453125" style="2" bestFit="1" customWidth="1"/>
    <col min="1825" max="1825" width="17.54296875" style="2" bestFit="1" customWidth="1"/>
    <col min="1826" max="2041" width="9" style="2"/>
    <col min="2042" max="2042" width="8.1796875" style="2" customWidth="1"/>
    <col min="2043" max="2044" width="9" style="2" customWidth="1"/>
    <col min="2045" max="2045" width="17.1796875" style="2" customWidth="1"/>
    <col min="2046" max="2046" width="9" style="2" customWidth="1"/>
    <col min="2047" max="2047" width="12.54296875" style="2" customWidth="1"/>
    <col min="2048" max="2048" width="9" style="2" customWidth="1"/>
    <col min="2049" max="2049" width="11.453125" style="2" customWidth="1"/>
    <col min="2050" max="2050" width="11.1796875" style="2" customWidth="1"/>
    <col min="2051" max="2051" width="13.54296875" style="2" customWidth="1"/>
    <col min="2052" max="2052" width="11.453125" style="2" customWidth="1"/>
    <col min="2053" max="2053" width="10.81640625" style="2" customWidth="1"/>
    <col min="2054" max="2054" width="12.453125" style="2" customWidth="1"/>
    <col min="2055" max="2055" width="9" style="2" customWidth="1"/>
    <col min="2056" max="2056" width="7.54296875" style="2" customWidth="1"/>
    <col min="2057" max="2059" width="9" style="2"/>
    <col min="2060" max="2060" width="6.81640625" style="2" bestFit="1" customWidth="1"/>
    <col min="2061" max="2061" width="6.453125" style="2" bestFit="1" customWidth="1"/>
    <col min="2062" max="2062" width="7.81640625" style="2" bestFit="1" customWidth="1"/>
    <col min="2063" max="2063" width="7.54296875" style="2" bestFit="1" customWidth="1"/>
    <col min="2064" max="2064" width="9.453125" style="2" bestFit="1" customWidth="1"/>
    <col min="2065" max="2065" width="9.54296875" style="2" bestFit="1" customWidth="1"/>
    <col min="2066" max="2066" width="6.81640625" style="2" bestFit="1" customWidth="1"/>
    <col min="2067" max="2067" width="9" style="2"/>
    <col min="2068" max="2068" width="6.453125" style="2" bestFit="1" customWidth="1"/>
    <col min="2069" max="2069" width="11.1796875" style="2" customWidth="1"/>
    <col min="2070" max="2071" width="6.81640625" style="2" bestFit="1" customWidth="1"/>
    <col min="2072" max="2072" width="5.81640625" style="2" bestFit="1" customWidth="1"/>
    <col min="2073" max="2073" width="6.54296875" style="2" bestFit="1" customWidth="1"/>
    <col min="2074" max="2074" width="11.453125" style="2" customWidth="1"/>
    <col min="2075" max="2075" width="9" style="2" customWidth="1"/>
    <col min="2076" max="2076" width="12.54296875" style="2" customWidth="1"/>
    <col min="2077" max="2077" width="14.54296875" style="2" bestFit="1" customWidth="1"/>
    <col min="2078" max="2078" width="17.54296875" style="2" bestFit="1" customWidth="1"/>
    <col min="2079" max="2079" width="17.453125" style="2" bestFit="1" customWidth="1"/>
    <col min="2080" max="2080" width="15.453125" style="2" bestFit="1" customWidth="1"/>
    <col min="2081" max="2081" width="17.54296875" style="2" bestFit="1" customWidth="1"/>
    <col min="2082" max="2297" width="9" style="2"/>
    <col min="2298" max="2298" width="8.1796875" style="2" customWidth="1"/>
    <col min="2299" max="2300" width="9" style="2" customWidth="1"/>
    <col min="2301" max="2301" width="17.1796875" style="2" customWidth="1"/>
    <col min="2302" max="2302" width="9" style="2" customWidth="1"/>
    <col min="2303" max="2303" width="12.54296875" style="2" customWidth="1"/>
    <col min="2304" max="2304" width="9" style="2" customWidth="1"/>
    <col min="2305" max="2305" width="11.453125" style="2" customWidth="1"/>
    <col min="2306" max="2306" width="11.1796875" style="2" customWidth="1"/>
    <col min="2307" max="2307" width="13.54296875" style="2" customWidth="1"/>
    <col min="2308" max="2308" width="11.453125" style="2" customWidth="1"/>
    <col min="2309" max="2309" width="10.81640625" style="2" customWidth="1"/>
    <col min="2310" max="2310" width="12.453125" style="2" customWidth="1"/>
    <col min="2311" max="2311" width="9" style="2" customWidth="1"/>
    <col min="2312" max="2312" width="7.54296875" style="2" customWidth="1"/>
    <col min="2313" max="2315" width="9" style="2"/>
    <col min="2316" max="2316" width="6.81640625" style="2" bestFit="1" customWidth="1"/>
    <col min="2317" max="2317" width="6.453125" style="2" bestFit="1" customWidth="1"/>
    <col min="2318" max="2318" width="7.81640625" style="2" bestFit="1" customWidth="1"/>
    <col min="2319" max="2319" width="7.54296875" style="2" bestFit="1" customWidth="1"/>
    <col min="2320" max="2320" width="9.453125" style="2" bestFit="1" customWidth="1"/>
    <col min="2321" max="2321" width="9.54296875" style="2" bestFit="1" customWidth="1"/>
    <col min="2322" max="2322" width="6.81640625" style="2" bestFit="1" customWidth="1"/>
    <col min="2323" max="2323" width="9" style="2"/>
    <col min="2324" max="2324" width="6.453125" style="2" bestFit="1" customWidth="1"/>
    <col min="2325" max="2325" width="11.1796875" style="2" customWidth="1"/>
    <col min="2326" max="2327" width="6.81640625" style="2" bestFit="1" customWidth="1"/>
    <col min="2328" max="2328" width="5.81640625" style="2" bestFit="1" customWidth="1"/>
    <col min="2329" max="2329" width="6.54296875" style="2" bestFit="1" customWidth="1"/>
    <col min="2330" max="2330" width="11.453125" style="2" customWidth="1"/>
    <col min="2331" max="2331" width="9" style="2" customWidth="1"/>
    <col min="2332" max="2332" width="12.54296875" style="2" customWidth="1"/>
    <col min="2333" max="2333" width="14.54296875" style="2" bestFit="1" customWidth="1"/>
    <col min="2334" max="2334" width="17.54296875" style="2" bestFit="1" customWidth="1"/>
    <col min="2335" max="2335" width="17.453125" style="2" bestFit="1" customWidth="1"/>
    <col min="2336" max="2336" width="15.453125" style="2" bestFit="1" customWidth="1"/>
    <col min="2337" max="2337" width="17.54296875" style="2" bestFit="1" customWidth="1"/>
    <col min="2338" max="2553" width="9" style="2"/>
    <col min="2554" max="2554" width="8.1796875" style="2" customWidth="1"/>
    <col min="2555" max="2556" width="9" style="2" customWidth="1"/>
    <col min="2557" max="2557" width="17.1796875" style="2" customWidth="1"/>
    <col min="2558" max="2558" width="9" style="2" customWidth="1"/>
    <col min="2559" max="2559" width="12.54296875" style="2" customWidth="1"/>
    <col min="2560" max="2560" width="9" style="2" customWidth="1"/>
    <col min="2561" max="2561" width="11.453125" style="2" customWidth="1"/>
    <col min="2562" max="2562" width="11.1796875" style="2" customWidth="1"/>
    <col min="2563" max="2563" width="13.54296875" style="2" customWidth="1"/>
    <col min="2564" max="2564" width="11.453125" style="2" customWidth="1"/>
    <col min="2565" max="2565" width="10.81640625" style="2" customWidth="1"/>
    <col min="2566" max="2566" width="12.453125" style="2" customWidth="1"/>
    <col min="2567" max="2567" width="9" style="2" customWidth="1"/>
    <col min="2568" max="2568" width="7.54296875" style="2" customWidth="1"/>
    <col min="2569" max="2571" width="9" style="2"/>
    <col min="2572" max="2572" width="6.81640625" style="2" bestFit="1" customWidth="1"/>
    <col min="2573" max="2573" width="6.453125" style="2" bestFit="1" customWidth="1"/>
    <col min="2574" max="2574" width="7.81640625" style="2" bestFit="1" customWidth="1"/>
    <col min="2575" max="2575" width="7.54296875" style="2" bestFit="1" customWidth="1"/>
    <col min="2576" max="2576" width="9.453125" style="2" bestFit="1" customWidth="1"/>
    <col min="2577" max="2577" width="9.54296875" style="2" bestFit="1" customWidth="1"/>
    <col min="2578" max="2578" width="6.81640625" style="2" bestFit="1" customWidth="1"/>
    <col min="2579" max="2579" width="9" style="2"/>
    <col min="2580" max="2580" width="6.453125" style="2" bestFit="1" customWidth="1"/>
    <col min="2581" max="2581" width="11.1796875" style="2" customWidth="1"/>
    <col min="2582" max="2583" width="6.81640625" style="2" bestFit="1" customWidth="1"/>
    <col min="2584" max="2584" width="5.81640625" style="2" bestFit="1" customWidth="1"/>
    <col min="2585" max="2585" width="6.54296875" style="2" bestFit="1" customWidth="1"/>
    <col min="2586" max="2586" width="11.453125" style="2" customWidth="1"/>
    <col min="2587" max="2587" width="9" style="2" customWidth="1"/>
    <col min="2588" max="2588" width="12.54296875" style="2" customWidth="1"/>
    <col min="2589" max="2589" width="14.54296875" style="2" bestFit="1" customWidth="1"/>
    <col min="2590" max="2590" width="17.54296875" style="2" bestFit="1" customWidth="1"/>
    <col min="2591" max="2591" width="17.453125" style="2" bestFit="1" customWidth="1"/>
    <col min="2592" max="2592" width="15.453125" style="2" bestFit="1" customWidth="1"/>
    <col min="2593" max="2593" width="17.54296875" style="2" bestFit="1" customWidth="1"/>
    <col min="2594" max="2809" width="9" style="2"/>
    <col min="2810" max="2810" width="8.1796875" style="2" customWidth="1"/>
    <col min="2811" max="2812" width="9" style="2" customWidth="1"/>
    <col min="2813" max="2813" width="17.1796875" style="2" customWidth="1"/>
    <col min="2814" max="2814" width="9" style="2" customWidth="1"/>
    <col min="2815" max="2815" width="12.54296875" style="2" customWidth="1"/>
    <col min="2816" max="2816" width="9" style="2" customWidth="1"/>
    <col min="2817" max="2817" width="11.453125" style="2" customWidth="1"/>
    <col min="2818" max="2818" width="11.1796875" style="2" customWidth="1"/>
    <col min="2819" max="2819" width="13.54296875" style="2" customWidth="1"/>
    <col min="2820" max="2820" width="11.453125" style="2" customWidth="1"/>
    <col min="2821" max="2821" width="10.81640625" style="2" customWidth="1"/>
    <col min="2822" max="2822" width="12.453125" style="2" customWidth="1"/>
    <col min="2823" max="2823" width="9" style="2" customWidth="1"/>
    <col min="2824" max="2824" width="7.54296875" style="2" customWidth="1"/>
    <col min="2825" max="2827" width="9" style="2"/>
    <col min="2828" max="2828" width="6.81640625" style="2" bestFit="1" customWidth="1"/>
    <col min="2829" max="2829" width="6.453125" style="2" bestFit="1" customWidth="1"/>
    <col min="2830" max="2830" width="7.81640625" style="2" bestFit="1" customWidth="1"/>
    <col min="2831" max="2831" width="7.54296875" style="2" bestFit="1" customWidth="1"/>
    <col min="2832" max="2832" width="9.453125" style="2" bestFit="1" customWidth="1"/>
    <col min="2833" max="2833" width="9.54296875" style="2" bestFit="1" customWidth="1"/>
    <col min="2834" max="2834" width="6.81640625" style="2" bestFit="1" customWidth="1"/>
    <col min="2835" max="2835" width="9" style="2"/>
    <col min="2836" max="2836" width="6.453125" style="2" bestFit="1" customWidth="1"/>
    <col min="2837" max="2837" width="11.1796875" style="2" customWidth="1"/>
    <col min="2838" max="2839" width="6.81640625" style="2" bestFit="1" customWidth="1"/>
    <col min="2840" max="2840" width="5.81640625" style="2" bestFit="1" customWidth="1"/>
    <col min="2841" max="2841" width="6.54296875" style="2" bestFit="1" customWidth="1"/>
    <col min="2842" max="2842" width="11.453125" style="2" customWidth="1"/>
    <col min="2843" max="2843" width="9" style="2" customWidth="1"/>
    <col min="2844" max="2844" width="12.54296875" style="2" customWidth="1"/>
    <col min="2845" max="2845" width="14.54296875" style="2" bestFit="1" customWidth="1"/>
    <col min="2846" max="2846" width="17.54296875" style="2" bestFit="1" customWidth="1"/>
    <col min="2847" max="2847" width="17.453125" style="2" bestFit="1" customWidth="1"/>
    <col min="2848" max="2848" width="15.453125" style="2" bestFit="1" customWidth="1"/>
    <col min="2849" max="2849" width="17.54296875" style="2" bestFit="1" customWidth="1"/>
    <col min="2850" max="3065" width="9" style="2"/>
    <col min="3066" max="3066" width="8.1796875" style="2" customWidth="1"/>
    <col min="3067" max="3068" width="9" style="2" customWidth="1"/>
    <col min="3069" max="3069" width="17.1796875" style="2" customWidth="1"/>
    <col min="3070" max="3070" width="9" style="2" customWidth="1"/>
    <col min="3071" max="3071" width="12.54296875" style="2" customWidth="1"/>
    <col min="3072" max="3072" width="9" style="2" customWidth="1"/>
    <col min="3073" max="3073" width="11.453125" style="2" customWidth="1"/>
    <col min="3074" max="3074" width="11.1796875" style="2" customWidth="1"/>
    <col min="3075" max="3075" width="13.54296875" style="2" customWidth="1"/>
    <col min="3076" max="3076" width="11.453125" style="2" customWidth="1"/>
    <col min="3077" max="3077" width="10.81640625" style="2" customWidth="1"/>
    <col min="3078" max="3078" width="12.453125" style="2" customWidth="1"/>
    <col min="3079" max="3079" width="9" style="2" customWidth="1"/>
    <col min="3080" max="3080" width="7.54296875" style="2" customWidth="1"/>
    <col min="3081" max="3083" width="9" style="2"/>
    <col min="3084" max="3084" width="6.81640625" style="2" bestFit="1" customWidth="1"/>
    <col min="3085" max="3085" width="6.453125" style="2" bestFit="1" customWidth="1"/>
    <col min="3086" max="3086" width="7.81640625" style="2" bestFit="1" customWidth="1"/>
    <col min="3087" max="3087" width="7.54296875" style="2" bestFit="1" customWidth="1"/>
    <col min="3088" max="3088" width="9.453125" style="2" bestFit="1" customWidth="1"/>
    <col min="3089" max="3089" width="9.54296875" style="2" bestFit="1" customWidth="1"/>
    <col min="3090" max="3090" width="6.81640625" style="2" bestFit="1" customWidth="1"/>
    <col min="3091" max="3091" width="9" style="2"/>
    <col min="3092" max="3092" width="6.453125" style="2" bestFit="1" customWidth="1"/>
    <col min="3093" max="3093" width="11.1796875" style="2" customWidth="1"/>
    <col min="3094" max="3095" width="6.81640625" style="2" bestFit="1" customWidth="1"/>
    <col min="3096" max="3096" width="5.81640625" style="2" bestFit="1" customWidth="1"/>
    <col min="3097" max="3097" width="6.54296875" style="2" bestFit="1" customWidth="1"/>
    <col min="3098" max="3098" width="11.453125" style="2" customWidth="1"/>
    <col min="3099" max="3099" width="9" style="2" customWidth="1"/>
    <col min="3100" max="3100" width="12.54296875" style="2" customWidth="1"/>
    <col min="3101" max="3101" width="14.54296875" style="2" bestFit="1" customWidth="1"/>
    <col min="3102" max="3102" width="17.54296875" style="2" bestFit="1" customWidth="1"/>
    <col min="3103" max="3103" width="17.453125" style="2" bestFit="1" customWidth="1"/>
    <col min="3104" max="3104" width="15.453125" style="2" bestFit="1" customWidth="1"/>
    <col min="3105" max="3105" width="17.54296875" style="2" bestFit="1" customWidth="1"/>
    <col min="3106" max="3321" width="9" style="2"/>
    <col min="3322" max="3322" width="8.1796875" style="2" customWidth="1"/>
    <col min="3323" max="3324" width="9" style="2" customWidth="1"/>
    <col min="3325" max="3325" width="17.1796875" style="2" customWidth="1"/>
    <col min="3326" max="3326" width="9" style="2" customWidth="1"/>
    <col min="3327" max="3327" width="12.54296875" style="2" customWidth="1"/>
    <col min="3328" max="3328" width="9" style="2" customWidth="1"/>
    <col min="3329" max="3329" width="11.453125" style="2" customWidth="1"/>
    <col min="3330" max="3330" width="11.1796875" style="2" customWidth="1"/>
    <col min="3331" max="3331" width="13.54296875" style="2" customWidth="1"/>
    <col min="3332" max="3332" width="11.453125" style="2" customWidth="1"/>
    <col min="3333" max="3333" width="10.81640625" style="2" customWidth="1"/>
    <col min="3334" max="3334" width="12.453125" style="2" customWidth="1"/>
    <col min="3335" max="3335" width="9" style="2" customWidth="1"/>
    <col min="3336" max="3336" width="7.54296875" style="2" customWidth="1"/>
    <col min="3337" max="3339" width="9" style="2"/>
    <col min="3340" max="3340" width="6.81640625" style="2" bestFit="1" customWidth="1"/>
    <col min="3341" max="3341" width="6.453125" style="2" bestFit="1" customWidth="1"/>
    <col min="3342" max="3342" width="7.81640625" style="2" bestFit="1" customWidth="1"/>
    <col min="3343" max="3343" width="7.54296875" style="2" bestFit="1" customWidth="1"/>
    <col min="3344" max="3344" width="9.453125" style="2" bestFit="1" customWidth="1"/>
    <col min="3345" max="3345" width="9.54296875" style="2" bestFit="1" customWidth="1"/>
    <col min="3346" max="3346" width="6.81640625" style="2" bestFit="1" customWidth="1"/>
    <col min="3347" max="3347" width="9" style="2"/>
    <col min="3348" max="3348" width="6.453125" style="2" bestFit="1" customWidth="1"/>
    <col min="3349" max="3349" width="11.1796875" style="2" customWidth="1"/>
    <col min="3350" max="3351" width="6.81640625" style="2" bestFit="1" customWidth="1"/>
    <col min="3352" max="3352" width="5.81640625" style="2" bestFit="1" customWidth="1"/>
    <col min="3353" max="3353" width="6.54296875" style="2" bestFit="1" customWidth="1"/>
    <col min="3354" max="3354" width="11.453125" style="2" customWidth="1"/>
    <col min="3355" max="3355" width="9" style="2" customWidth="1"/>
    <col min="3356" max="3356" width="12.54296875" style="2" customWidth="1"/>
    <col min="3357" max="3357" width="14.54296875" style="2" bestFit="1" customWidth="1"/>
    <col min="3358" max="3358" width="17.54296875" style="2" bestFit="1" customWidth="1"/>
    <col min="3359" max="3359" width="17.453125" style="2" bestFit="1" customWidth="1"/>
    <col min="3360" max="3360" width="15.453125" style="2" bestFit="1" customWidth="1"/>
    <col min="3361" max="3361" width="17.54296875" style="2" bestFit="1" customWidth="1"/>
    <col min="3362" max="3577" width="9" style="2"/>
    <col min="3578" max="3578" width="8.1796875" style="2" customWidth="1"/>
    <col min="3579" max="3580" width="9" style="2" customWidth="1"/>
    <col min="3581" max="3581" width="17.1796875" style="2" customWidth="1"/>
    <col min="3582" max="3582" width="9" style="2" customWidth="1"/>
    <col min="3583" max="3583" width="12.54296875" style="2" customWidth="1"/>
    <col min="3584" max="3584" width="9" style="2" customWidth="1"/>
    <col min="3585" max="3585" width="11.453125" style="2" customWidth="1"/>
    <col min="3586" max="3586" width="11.1796875" style="2" customWidth="1"/>
    <col min="3587" max="3587" width="13.54296875" style="2" customWidth="1"/>
    <col min="3588" max="3588" width="11.453125" style="2" customWidth="1"/>
    <col min="3589" max="3589" width="10.81640625" style="2" customWidth="1"/>
    <col min="3590" max="3590" width="12.453125" style="2" customWidth="1"/>
    <col min="3591" max="3591" width="9" style="2" customWidth="1"/>
    <col min="3592" max="3592" width="7.54296875" style="2" customWidth="1"/>
    <col min="3593" max="3595" width="9" style="2"/>
    <col min="3596" max="3596" width="6.81640625" style="2" bestFit="1" customWidth="1"/>
    <col min="3597" max="3597" width="6.453125" style="2" bestFit="1" customWidth="1"/>
    <col min="3598" max="3598" width="7.81640625" style="2" bestFit="1" customWidth="1"/>
    <col min="3599" max="3599" width="7.54296875" style="2" bestFit="1" customWidth="1"/>
    <col min="3600" max="3600" width="9.453125" style="2" bestFit="1" customWidth="1"/>
    <col min="3601" max="3601" width="9.54296875" style="2" bestFit="1" customWidth="1"/>
    <col min="3602" max="3602" width="6.81640625" style="2" bestFit="1" customWidth="1"/>
    <col min="3603" max="3603" width="9" style="2"/>
    <col min="3604" max="3604" width="6.453125" style="2" bestFit="1" customWidth="1"/>
    <col min="3605" max="3605" width="11.1796875" style="2" customWidth="1"/>
    <col min="3606" max="3607" width="6.81640625" style="2" bestFit="1" customWidth="1"/>
    <col min="3608" max="3608" width="5.81640625" style="2" bestFit="1" customWidth="1"/>
    <col min="3609" max="3609" width="6.54296875" style="2" bestFit="1" customWidth="1"/>
    <col min="3610" max="3610" width="11.453125" style="2" customWidth="1"/>
    <col min="3611" max="3611" width="9" style="2" customWidth="1"/>
    <col min="3612" max="3612" width="12.54296875" style="2" customWidth="1"/>
    <col min="3613" max="3613" width="14.54296875" style="2" bestFit="1" customWidth="1"/>
    <col min="3614" max="3614" width="17.54296875" style="2" bestFit="1" customWidth="1"/>
    <col min="3615" max="3615" width="17.453125" style="2" bestFit="1" customWidth="1"/>
    <col min="3616" max="3616" width="15.453125" style="2" bestFit="1" customWidth="1"/>
    <col min="3617" max="3617" width="17.54296875" style="2" bestFit="1" customWidth="1"/>
    <col min="3618" max="3833" width="9" style="2"/>
    <col min="3834" max="3834" width="8.1796875" style="2" customWidth="1"/>
    <col min="3835" max="3836" width="9" style="2" customWidth="1"/>
    <col min="3837" max="3837" width="17.1796875" style="2" customWidth="1"/>
    <col min="3838" max="3838" width="9" style="2" customWidth="1"/>
    <col min="3839" max="3839" width="12.54296875" style="2" customWidth="1"/>
    <col min="3840" max="3840" width="9" style="2" customWidth="1"/>
    <col min="3841" max="3841" width="11.453125" style="2" customWidth="1"/>
    <col min="3842" max="3842" width="11.1796875" style="2" customWidth="1"/>
    <col min="3843" max="3843" width="13.54296875" style="2" customWidth="1"/>
    <col min="3844" max="3844" width="11.453125" style="2" customWidth="1"/>
    <col min="3845" max="3845" width="10.81640625" style="2" customWidth="1"/>
    <col min="3846" max="3846" width="12.453125" style="2" customWidth="1"/>
    <col min="3847" max="3847" width="9" style="2" customWidth="1"/>
    <col min="3848" max="3848" width="7.54296875" style="2" customWidth="1"/>
    <col min="3849" max="3851" width="9" style="2"/>
    <col min="3852" max="3852" width="6.81640625" style="2" bestFit="1" customWidth="1"/>
    <col min="3853" max="3853" width="6.453125" style="2" bestFit="1" customWidth="1"/>
    <col min="3854" max="3854" width="7.81640625" style="2" bestFit="1" customWidth="1"/>
    <col min="3855" max="3855" width="7.54296875" style="2" bestFit="1" customWidth="1"/>
    <col min="3856" max="3856" width="9.453125" style="2" bestFit="1" customWidth="1"/>
    <col min="3857" max="3857" width="9.54296875" style="2" bestFit="1" customWidth="1"/>
    <col min="3858" max="3858" width="6.81640625" style="2" bestFit="1" customWidth="1"/>
    <col min="3859" max="3859" width="9" style="2"/>
    <col min="3860" max="3860" width="6.453125" style="2" bestFit="1" customWidth="1"/>
    <col min="3861" max="3861" width="11.1796875" style="2" customWidth="1"/>
    <col min="3862" max="3863" width="6.81640625" style="2" bestFit="1" customWidth="1"/>
    <col min="3864" max="3864" width="5.81640625" style="2" bestFit="1" customWidth="1"/>
    <col min="3865" max="3865" width="6.54296875" style="2" bestFit="1" customWidth="1"/>
    <col min="3866" max="3866" width="11.453125" style="2" customWidth="1"/>
    <col min="3867" max="3867" width="9" style="2" customWidth="1"/>
    <col min="3868" max="3868" width="12.54296875" style="2" customWidth="1"/>
    <col min="3869" max="3869" width="14.54296875" style="2" bestFit="1" customWidth="1"/>
    <col min="3870" max="3870" width="17.54296875" style="2" bestFit="1" customWidth="1"/>
    <col min="3871" max="3871" width="17.453125" style="2" bestFit="1" customWidth="1"/>
    <col min="3872" max="3872" width="15.453125" style="2" bestFit="1" customWidth="1"/>
    <col min="3873" max="3873" width="17.54296875" style="2" bestFit="1" customWidth="1"/>
    <col min="3874" max="4089" width="9" style="2"/>
    <col min="4090" max="4090" width="8.1796875" style="2" customWidth="1"/>
    <col min="4091" max="4092" width="9" style="2" customWidth="1"/>
    <col min="4093" max="4093" width="17.1796875" style="2" customWidth="1"/>
    <col min="4094" max="4094" width="9" style="2" customWidth="1"/>
    <col min="4095" max="4095" width="12.54296875" style="2" customWidth="1"/>
    <col min="4096" max="4096" width="9" style="2" customWidth="1"/>
    <col min="4097" max="4097" width="11.453125" style="2" customWidth="1"/>
    <col min="4098" max="4098" width="11.1796875" style="2" customWidth="1"/>
    <col min="4099" max="4099" width="13.54296875" style="2" customWidth="1"/>
    <col min="4100" max="4100" width="11.453125" style="2" customWidth="1"/>
    <col min="4101" max="4101" width="10.81640625" style="2" customWidth="1"/>
    <col min="4102" max="4102" width="12.453125" style="2" customWidth="1"/>
    <col min="4103" max="4103" width="9" style="2" customWidth="1"/>
    <col min="4104" max="4104" width="7.54296875" style="2" customWidth="1"/>
    <col min="4105" max="4107" width="9" style="2"/>
    <col min="4108" max="4108" width="6.81640625" style="2" bestFit="1" customWidth="1"/>
    <col min="4109" max="4109" width="6.453125" style="2" bestFit="1" customWidth="1"/>
    <col min="4110" max="4110" width="7.81640625" style="2" bestFit="1" customWidth="1"/>
    <col min="4111" max="4111" width="7.54296875" style="2" bestFit="1" customWidth="1"/>
    <col min="4112" max="4112" width="9.453125" style="2" bestFit="1" customWidth="1"/>
    <col min="4113" max="4113" width="9.54296875" style="2" bestFit="1" customWidth="1"/>
    <col min="4114" max="4114" width="6.81640625" style="2" bestFit="1" customWidth="1"/>
    <col min="4115" max="4115" width="9" style="2"/>
    <col min="4116" max="4116" width="6.453125" style="2" bestFit="1" customWidth="1"/>
    <col min="4117" max="4117" width="11.1796875" style="2" customWidth="1"/>
    <col min="4118" max="4119" width="6.81640625" style="2" bestFit="1" customWidth="1"/>
    <col min="4120" max="4120" width="5.81640625" style="2" bestFit="1" customWidth="1"/>
    <col min="4121" max="4121" width="6.54296875" style="2" bestFit="1" customWidth="1"/>
    <col min="4122" max="4122" width="11.453125" style="2" customWidth="1"/>
    <col min="4123" max="4123" width="9" style="2" customWidth="1"/>
    <col min="4124" max="4124" width="12.54296875" style="2" customWidth="1"/>
    <col min="4125" max="4125" width="14.54296875" style="2" bestFit="1" customWidth="1"/>
    <col min="4126" max="4126" width="17.54296875" style="2" bestFit="1" customWidth="1"/>
    <col min="4127" max="4127" width="17.453125" style="2" bestFit="1" customWidth="1"/>
    <col min="4128" max="4128" width="15.453125" style="2" bestFit="1" customWidth="1"/>
    <col min="4129" max="4129" width="17.54296875" style="2" bestFit="1" customWidth="1"/>
    <col min="4130" max="4345" width="9" style="2"/>
    <col min="4346" max="4346" width="8.1796875" style="2" customWidth="1"/>
    <col min="4347" max="4348" width="9" style="2" customWidth="1"/>
    <col min="4349" max="4349" width="17.1796875" style="2" customWidth="1"/>
    <col min="4350" max="4350" width="9" style="2" customWidth="1"/>
    <col min="4351" max="4351" width="12.54296875" style="2" customWidth="1"/>
    <col min="4352" max="4352" width="9" style="2" customWidth="1"/>
    <col min="4353" max="4353" width="11.453125" style="2" customWidth="1"/>
    <col min="4354" max="4354" width="11.1796875" style="2" customWidth="1"/>
    <col min="4355" max="4355" width="13.54296875" style="2" customWidth="1"/>
    <col min="4356" max="4356" width="11.453125" style="2" customWidth="1"/>
    <col min="4357" max="4357" width="10.81640625" style="2" customWidth="1"/>
    <col min="4358" max="4358" width="12.453125" style="2" customWidth="1"/>
    <col min="4359" max="4359" width="9" style="2" customWidth="1"/>
    <col min="4360" max="4360" width="7.54296875" style="2" customWidth="1"/>
    <col min="4361" max="4363" width="9" style="2"/>
    <col min="4364" max="4364" width="6.81640625" style="2" bestFit="1" customWidth="1"/>
    <col min="4365" max="4365" width="6.453125" style="2" bestFit="1" customWidth="1"/>
    <col min="4366" max="4366" width="7.81640625" style="2" bestFit="1" customWidth="1"/>
    <col min="4367" max="4367" width="7.54296875" style="2" bestFit="1" customWidth="1"/>
    <col min="4368" max="4368" width="9.453125" style="2" bestFit="1" customWidth="1"/>
    <col min="4369" max="4369" width="9.54296875" style="2" bestFit="1" customWidth="1"/>
    <col min="4370" max="4370" width="6.81640625" style="2" bestFit="1" customWidth="1"/>
    <col min="4371" max="4371" width="9" style="2"/>
    <col min="4372" max="4372" width="6.453125" style="2" bestFit="1" customWidth="1"/>
    <col min="4373" max="4373" width="11.1796875" style="2" customWidth="1"/>
    <col min="4374" max="4375" width="6.81640625" style="2" bestFit="1" customWidth="1"/>
    <col min="4376" max="4376" width="5.81640625" style="2" bestFit="1" customWidth="1"/>
    <col min="4377" max="4377" width="6.54296875" style="2" bestFit="1" customWidth="1"/>
    <col min="4378" max="4378" width="11.453125" style="2" customWidth="1"/>
    <col min="4379" max="4379" width="9" style="2" customWidth="1"/>
    <col min="4380" max="4380" width="12.54296875" style="2" customWidth="1"/>
    <col min="4381" max="4381" width="14.54296875" style="2" bestFit="1" customWidth="1"/>
    <col min="4382" max="4382" width="17.54296875" style="2" bestFit="1" customWidth="1"/>
    <col min="4383" max="4383" width="17.453125" style="2" bestFit="1" customWidth="1"/>
    <col min="4384" max="4384" width="15.453125" style="2" bestFit="1" customWidth="1"/>
    <col min="4385" max="4385" width="17.54296875" style="2" bestFit="1" customWidth="1"/>
    <col min="4386" max="4601" width="9" style="2"/>
    <col min="4602" max="4602" width="8.1796875" style="2" customWidth="1"/>
    <col min="4603" max="4604" width="9" style="2" customWidth="1"/>
    <col min="4605" max="4605" width="17.1796875" style="2" customWidth="1"/>
    <col min="4606" max="4606" width="9" style="2" customWidth="1"/>
    <col min="4607" max="4607" width="12.54296875" style="2" customWidth="1"/>
    <col min="4608" max="4608" width="9" style="2" customWidth="1"/>
    <col min="4609" max="4609" width="11.453125" style="2" customWidth="1"/>
    <col min="4610" max="4610" width="11.1796875" style="2" customWidth="1"/>
    <col min="4611" max="4611" width="13.54296875" style="2" customWidth="1"/>
    <col min="4612" max="4612" width="11.453125" style="2" customWidth="1"/>
    <col min="4613" max="4613" width="10.81640625" style="2" customWidth="1"/>
    <col min="4614" max="4614" width="12.453125" style="2" customWidth="1"/>
    <col min="4615" max="4615" width="9" style="2" customWidth="1"/>
    <col min="4616" max="4616" width="7.54296875" style="2" customWidth="1"/>
    <col min="4617" max="4619" width="9" style="2"/>
    <col min="4620" max="4620" width="6.81640625" style="2" bestFit="1" customWidth="1"/>
    <col min="4621" max="4621" width="6.453125" style="2" bestFit="1" customWidth="1"/>
    <col min="4622" max="4622" width="7.81640625" style="2" bestFit="1" customWidth="1"/>
    <col min="4623" max="4623" width="7.54296875" style="2" bestFit="1" customWidth="1"/>
    <col min="4624" max="4624" width="9.453125" style="2" bestFit="1" customWidth="1"/>
    <col min="4625" max="4625" width="9.54296875" style="2" bestFit="1" customWidth="1"/>
    <col min="4626" max="4626" width="6.81640625" style="2" bestFit="1" customWidth="1"/>
    <col min="4627" max="4627" width="9" style="2"/>
    <col min="4628" max="4628" width="6.453125" style="2" bestFit="1" customWidth="1"/>
    <col min="4629" max="4629" width="11.1796875" style="2" customWidth="1"/>
    <col min="4630" max="4631" width="6.81640625" style="2" bestFit="1" customWidth="1"/>
    <col min="4632" max="4632" width="5.81640625" style="2" bestFit="1" customWidth="1"/>
    <col min="4633" max="4633" width="6.54296875" style="2" bestFit="1" customWidth="1"/>
    <col min="4634" max="4634" width="11.453125" style="2" customWidth="1"/>
    <col min="4635" max="4635" width="9" style="2" customWidth="1"/>
    <col min="4636" max="4636" width="12.54296875" style="2" customWidth="1"/>
    <col min="4637" max="4637" width="14.54296875" style="2" bestFit="1" customWidth="1"/>
    <col min="4638" max="4638" width="17.54296875" style="2" bestFit="1" customWidth="1"/>
    <col min="4639" max="4639" width="17.453125" style="2" bestFit="1" customWidth="1"/>
    <col min="4640" max="4640" width="15.453125" style="2" bestFit="1" customWidth="1"/>
    <col min="4641" max="4641" width="17.54296875" style="2" bestFit="1" customWidth="1"/>
    <col min="4642" max="4857" width="9" style="2"/>
    <col min="4858" max="4858" width="8.1796875" style="2" customWidth="1"/>
    <col min="4859" max="4860" width="9" style="2" customWidth="1"/>
    <col min="4861" max="4861" width="17.1796875" style="2" customWidth="1"/>
    <col min="4862" max="4862" width="9" style="2" customWidth="1"/>
    <col min="4863" max="4863" width="12.54296875" style="2" customWidth="1"/>
    <col min="4864" max="4864" width="9" style="2" customWidth="1"/>
    <col min="4865" max="4865" width="11.453125" style="2" customWidth="1"/>
    <col min="4866" max="4866" width="11.1796875" style="2" customWidth="1"/>
    <col min="4867" max="4867" width="13.54296875" style="2" customWidth="1"/>
    <col min="4868" max="4868" width="11.453125" style="2" customWidth="1"/>
    <col min="4869" max="4869" width="10.81640625" style="2" customWidth="1"/>
    <col min="4870" max="4870" width="12.453125" style="2" customWidth="1"/>
    <col min="4871" max="4871" width="9" style="2" customWidth="1"/>
    <col min="4872" max="4872" width="7.54296875" style="2" customWidth="1"/>
    <col min="4873" max="4875" width="9" style="2"/>
    <col min="4876" max="4876" width="6.81640625" style="2" bestFit="1" customWidth="1"/>
    <col min="4877" max="4877" width="6.453125" style="2" bestFit="1" customWidth="1"/>
    <col min="4878" max="4878" width="7.81640625" style="2" bestFit="1" customWidth="1"/>
    <col min="4879" max="4879" width="7.54296875" style="2" bestFit="1" customWidth="1"/>
    <col min="4880" max="4880" width="9.453125" style="2" bestFit="1" customWidth="1"/>
    <col min="4881" max="4881" width="9.54296875" style="2" bestFit="1" customWidth="1"/>
    <col min="4882" max="4882" width="6.81640625" style="2" bestFit="1" customWidth="1"/>
    <col min="4883" max="4883" width="9" style="2"/>
    <col min="4884" max="4884" width="6.453125" style="2" bestFit="1" customWidth="1"/>
    <col min="4885" max="4885" width="11.1796875" style="2" customWidth="1"/>
    <col min="4886" max="4887" width="6.81640625" style="2" bestFit="1" customWidth="1"/>
    <col min="4888" max="4888" width="5.81640625" style="2" bestFit="1" customWidth="1"/>
    <col min="4889" max="4889" width="6.54296875" style="2" bestFit="1" customWidth="1"/>
    <col min="4890" max="4890" width="11.453125" style="2" customWidth="1"/>
    <col min="4891" max="4891" width="9" style="2" customWidth="1"/>
    <col min="4892" max="4892" width="12.54296875" style="2" customWidth="1"/>
    <col min="4893" max="4893" width="14.54296875" style="2" bestFit="1" customWidth="1"/>
    <col min="4894" max="4894" width="17.54296875" style="2" bestFit="1" customWidth="1"/>
    <col min="4895" max="4895" width="17.453125" style="2" bestFit="1" customWidth="1"/>
    <col min="4896" max="4896" width="15.453125" style="2" bestFit="1" customWidth="1"/>
    <col min="4897" max="4897" width="17.54296875" style="2" bestFit="1" customWidth="1"/>
    <col min="4898" max="5113" width="9" style="2"/>
    <col min="5114" max="5114" width="8.1796875" style="2" customWidth="1"/>
    <col min="5115" max="5116" width="9" style="2" customWidth="1"/>
    <col min="5117" max="5117" width="17.1796875" style="2" customWidth="1"/>
    <col min="5118" max="5118" width="9" style="2" customWidth="1"/>
    <col min="5119" max="5119" width="12.54296875" style="2" customWidth="1"/>
    <col min="5120" max="5120" width="9" style="2" customWidth="1"/>
    <col min="5121" max="5121" width="11.453125" style="2" customWidth="1"/>
    <col min="5122" max="5122" width="11.1796875" style="2" customWidth="1"/>
    <col min="5123" max="5123" width="13.54296875" style="2" customWidth="1"/>
    <col min="5124" max="5124" width="11.453125" style="2" customWidth="1"/>
    <col min="5125" max="5125" width="10.81640625" style="2" customWidth="1"/>
    <col min="5126" max="5126" width="12.453125" style="2" customWidth="1"/>
    <col min="5127" max="5127" width="9" style="2" customWidth="1"/>
    <col min="5128" max="5128" width="7.54296875" style="2" customWidth="1"/>
    <col min="5129" max="5131" width="9" style="2"/>
    <col min="5132" max="5132" width="6.81640625" style="2" bestFit="1" customWidth="1"/>
    <col min="5133" max="5133" width="6.453125" style="2" bestFit="1" customWidth="1"/>
    <col min="5134" max="5134" width="7.81640625" style="2" bestFit="1" customWidth="1"/>
    <col min="5135" max="5135" width="7.54296875" style="2" bestFit="1" customWidth="1"/>
    <col min="5136" max="5136" width="9.453125" style="2" bestFit="1" customWidth="1"/>
    <col min="5137" max="5137" width="9.54296875" style="2" bestFit="1" customWidth="1"/>
    <col min="5138" max="5138" width="6.81640625" style="2" bestFit="1" customWidth="1"/>
    <col min="5139" max="5139" width="9" style="2"/>
    <col min="5140" max="5140" width="6.453125" style="2" bestFit="1" customWidth="1"/>
    <col min="5141" max="5141" width="11.1796875" style="2" customWidth="1"/>
    <col min="5142" max="5143" width="6.81640625" style="2" bestFit="1" customWidth="1"/>
    <col min="5144" max="5144" width="5.81640625" style="2" bestFit="1" customWidth="1"/>
    <col min="5145" max="5145" width="6.54296875" style="2" bestFit="1" customWidth="1"/>
    <col min="5146" max="5146" width="11.453125" style="2" customWidth="1"/>
    <col min="5147" max="5147" width="9" style="2" customWidth="1"/>
    <col min="5148" max="5148" width="12.54296875" style="2" customWidth="1"/>
    <col min="5149" max="5149" width="14.54296875" style="2" bestFit="1" customWidth="1"/>
    <col min="5150" max="5150" width="17.54296875" style="2" bestFit="1" customWidth="1"/>
    <col min="5151" max="5151" width="17.453125" style="2" bestFit="1" customWidth="1"/>
    <col min="5152" max="5152" width="15.453125" style="2" bestFit="1" customWidth="1"/>
    <col min="5153" max="5153" width="17.54296875" style="2" bestFit="1" customWidth="1"/>
    <col min="5154" max="5369" width="9" style="2"/>
    <col min="5370" max="5370" width="8.1796875" style="2" customWidth="1"/>
    <col min="5371" max="5372" width="9" style="2" customWidth="1"/>
    <col min="5373" max="5373" width="17.1796875" style="2" customWidth="1"/>
    <col min="5374" max="5374" width="9" style="2" customWidth="1"/>
    <col min="5375" max="5375" width="12.54296875" style="2" customWidth="1"/>
    <col min="5376" max="5376" width="9" style="2" customWidth="1"/>
    <col min="5377" max="5377" width="11.453125" style="2" customWidth="1"/>
    <col min="5378" max="5378" width="11.1796875" style="2" customWidth="1"/>
    <col min="5379" max="5379" width="13.54296875" style="2" customWidth="1"/>
    <col min="5380" max="5380" width="11.453125" style="2" customWidth="1"/>
    <col min="5381" max="5381" width="10.81640625" style="2" customWidth="1"/>
    <col min="5382" max="5382" width="12.453125" style="2" customWidth="1"/>
    <col min="5383" max="5383" width="9" style="2" customWidth="1"/>
    <col min="5384" max="5384" width="7.54296875" style="2" customWidth="1"/>
    <col min="5385" max="5387" width="9" style="2"/>
    <col min="5388" max="5388" width="6.81640625" style="2" bestFit="1" customWidth="1"/>
    <col min="5389" max="5389" width="6.453125" style="2" bestFit="1" customWidth="1"/>
    <col min="5390" max="5390" width="7.81640625" style="2" bestFit="1" customWidth="1"/>
    <col min="5391" max="5391" width="7.54296875" style="2" bestFit="1" customWidth="1"/>
    <col min="5392" max="5392" width="9.453125" style="2" bestFit="1" customWidth="1"/>
    <col min="5393" max="5393" width="9.54296875" style="2" bestFit="1" customWidth="1"/>
    <col min="5394" max="5394" width="6.81640625" style="2" bestFit="1" customWidth="1"/>
    <col min="5395" max="5395" width="9" style="2"/>
    <col min="5396" max="5396" width="6.453125" style="2" bestFit="1" customWidth="1"/>
    <col min="5397" max="5397" width="11.1796875" style="2" customWidth="1"/>
    <col min="5398" max="5399" width="6.81640625" style="2" bestFit="1" customWidth="1"/>
    <col min="5400" max="5400" width="5.81640625" style="2" bestFit="1" customWidth="1"/>
    <col min="5401" max="5401" width="6.54296875" style="2" bestFit="1" customWidth="1"/>
    <col min="5402" max="5402" width="11.453125" style="2" customWidth="1"/>
    <col min="5403" max="5403" width="9" style="2" customWidth="1"/>
    <col min="5404" max="5404" width="12.54296875" style="2" customWidth="1"/>
    <col min="5405" max="5405" width="14.54296875" style="2" bestFit="1" customWidth="1"/>
    <col min="5406" max="5406" width="17.54296875" style="2" bestFit="1" customWidth="1"/>
    <col min="5407" max="5407" width="17.453125" style="2" bestFit="1" customWidth="1"/>
    <col min="5408" max="5408" width="15.453125" style="2" bestFit="1" customWidth="1"/>
    <col min="5409" max="5409" width="17.54296875" style="2" bestFit="1" customWidth="1"/>
    <col min="5410" max="5625" width="9" style="2"/>
    <col min="5626" max="5626" width="8.1796875" style="2" customWidth="1"/>
    <col min="5627" max="5628" width="9" style="2" customWidth="1"/>
    <col min="5629" max="5629" width="17.1796875" style="2" customWidth="1"/>
    <col min="5630" max="5630" width="9" style="2" customWidth="1"/>
    <col min="5631" max="5631" width="12.54296875" style="2" customWidth="1"/>
    <col min="5632" max="5632" width="9" style="2" customWidth="1"/>
    <col min="5633" max="5633" width="11.453125" style="2" customWidth="1"/>
    <col min="5634" max="5634" width="11.1796875" style="2" customWidth="1"/>
    <col min="5635" max="5635" width="13.54296875" style="2" customWidth="1"/>
    <col min="5636" max="5636" width="11.453125" style="2" customWidth="1"/>
    <col min="5637" max="5637" width="10.81640625" style="2" customWidth="1"/>
    <col min="5638" max="5638" width="12.453125" style="2" customWidth="1"/>
    <col min="5639" max="5639" width="9" style="2" customWidth="1"/>
    <col min="5640" max="5640" width="7.54296875" style="2" customWidth="1"/>
    <col min="5641" max="5643" width="9" style="2"/>
    <col min="5644" max="5644" width="6.81640625" style="2" bestFit="1" customWidth="1"/>
    <col min="5645" max="5645" width="6.453125" style="2" bestFit="1" customWidth="1"/>
    <col min="5646" max="5646" width="7.81640625" style="2" bestFit="1" customWidth="1"/>
    <col min="5647" max="5647" width="7.54296875" style="2" bestFit="1" customWidth="1"/>
    <col min="5648" max="5648" width="9.453125" style="2" bestFit="1" customWidth="1"/>
    <col min="5649" max="5649" width="9.54296875" style="2" bestFit="1" customWidth="1"/>
    <col min="5650" max="5650" width="6.81640625" style="2" bestFit="1" customWidth="1"/>
    <col min="5651" max="5651" width="9" style="2"/>
    <col min="5652" max="5652" width="6.453125" style="2" bestFit="1" customWidth="1"/>
    <col min="5653" max="5653" width="11.1796875" style="2" customWidth="1"/>
    <col min="5654" max="5655" width="6.81640625" style="2" bestFit="1" customWidth="1"/>
    <col min="5656" max="5656" width="5.81640625" style="2" bestFit="1" customWidth="1"/>
    <col min="5657" max="5657" width="6.54296875" style="2" bestFit="1" customWidth="1"/>
    <col min="5658" max="5658" width="11.453125" style="2" customWidth="1"/>
    <col min="5659" max="5659" width="9" style="2" customWidth="1"/>
    <col min="5660" max="5660" width="12.54296875" style="2" customWidth="1"/>
    <col min="5661" max="5661" width="14.54296875" style="2" bestFit="1" customWidth="1"/>
    <col min="5662" max="5662" width="17.54296875" style="2" bestFit="1" customWidth="1"/>
    <col min="5663" max="5663" width="17.453125" style="2" bestFit="1" customWidth="1"/>
    <col min="5664" max="5664" width="15.453125" style="2" bestFit="1" customWidth="1"/>
    <col min="5665" max="5665" width="17.54296875" style="2" bestFit="1" customWidth="1"/>
    <col min="5666" max="5881" width="9" style="2"/>
    <col min="5882" max="5882" width="8.1796875" style="2" customWidth="1"/>
    <col min="5883" max="5884" width="9" style="2" customWidth="1"/>
    <col min="5885" max="5885" width="17.1796875" style="2" customWidth="1"/>
    <col min="5886" max="5886" width="9" style="2" customWidth="1"/>
    <col min="5887" max="5887" width="12.54296875" style="2" customWidth="1"/>
    <col min="5888" max="5888" width="9" style="2" customWidth="1"/>
    <col min="5889" max="5889" width="11.453125" style="2" customWidth="1"/>
    <col min="5890" max="5890" width="11.1796875" style="2" customWidth="1"/>
    <col min="5891" max="5891" width="13.54296875" style="2" customWidth="1"/>
    <col min="5892" max="5892" width="11.453125" style="2" customWidth="1"/>
    <col min="5893" max="5893" width="10.81640625" style="2" customWidth="1"/>
    <col min="5894" max="5894" width="12.453125" style="2" customWidth="1"/>
    <col min="5895" max="5895" width="9" style="2" customWidth="1"/>
    <col min="5896" max="5896" width="7.54296875" style="2" customWidth="1"/>
    <col min="5897" max="5899" width="9" style="2"/>
    <col min="5900" max="5900" width="6.81640625" style="2" bestFit="1" customWidth="1"/>
    <col min="5901" max="5901" width="6.453125" style="2" bestFit="1" customWidth="1"/>
    <col min="5902" max="5902" width="7.81640625" style="2" bestFit="1" customWidth="1"/>
    <col min="5903" max="5903" width="7.54296875" style="2" bestFit="1" customWidth="1"/>
    <col min="5904" max="5904" width="9.453125" style="2" bestFit="1" customWidth="1"/>
    <col min="5905" max="5905" width="9.54296875" style="2" bestFit="1" customWidth="1"/>
    <col min="5906" max="5906" width="6.81640625" style="2" bestFit="1" customWidth="1"/>
    <col min="5907" max="5907" width="9" style="2"/>
    <col min="5908" max="5908" width="6.453125" style="2" bestFit="1" customWidth="1"/>
    <col min="5909" max="5909" width="11.1796875" style="2" customWidth="1"/>
    <col min="5910" max="5911" width="6.81640625" style="2" bestFit="1" customWidth="1"/>
    <col min="5912" max="5912" width="5.81640625" style="2" bestFit="1" customWidth="1"/>
    <col min="5913" max="5913" width="6.54296875" style="2" bestFit="1" customWidth="1"/>
    <col min="5914" max="5914" width="11.453125" style="2" customWidth="1"/>
    <col min="5915" max="5915" width="9" style="2" customWidth="1"/>
    <col min="5916" max="5916" width="12.54296875" style="2" customWidth="1"/>
    <col min="5917" max="5917" width="14.54296875" style="2" bestFit="1" customWidth="1"/>
    <col min="5918" max="5918" width="17.54296875" style="2" bestFit="1" customWidth="1"/>
    <col min="5919" max="5919" width="17.453125" style="2" bestFit="1" customWidth="1"/>
    <col min="5920" max="5920" width="15.453125" style="2" bestFit="1" customWidth="1"/>
    <col min="5921" max="5921" width="17.54296875" style="2" bestFit="1" customWidth="1"/>
    <col min="5922" max="6137" width="9" style="2"/>
    <col min="6138" max="6138" width="8.1796875" style="2" customWidth="1"/>
    <col min="6139" max="6140" width="9" style="2" customWidth="1"/>
    <col min="6141" max="6141" width="17.1796875" style="2" customWidth="1"/>
    <col min="6142" max="6142" width="9" style="2" customWidth="1"/>
    <col min="6143" max="6143" width="12.54296875" style="2" customWidth="1"/>
    <col min="6144" max="6144" width="9" style="2" customWidth="1"/>
    <col min="6145" max="6145" width="11.453125" style="2" customWidth="1"/>
    <col min="6146" max="6146" width="11.1796875" style="2" customWidth="1"/>
    <col min="6147" max="6147" width="13.54296875" style="2" customWidth="1"/>
    <col min="6148" max="6148" width="11.453125" style="2" customWidth="1"/>
    <col min="6149" max="6149" width="10.81640625" style="2" customWidth="1"/>
    <col min="6150" max="6150" width="12.453125" style="2" customWidth="1"/>
    <col min="6151" max="6151" width="9" style="2" customWidth="1"/>
    <col min="6152" max="6152" width="7.54296875" style="2" customWidth="1"/>
    <col min="6153" max="6155" width="9" style="2"/>
    <col min="6156" max="6156" width="6.81640625" style="2" bestFit="1" customWidth="1"/>
    <col min="6157" max="6157" width="6.453125" style="2" bestFit="1" customWidth="1"/>
    <col min="6158" max="6158" width="7.81640625" style="2" bestFit="1" customWidth="1"/>
    <col min="6159" max="6159" width="7.54296875" style="2" bestFit="1" customWidth="1"/>
    <col min="6160" max="6160" width="9.453125" style="2" bestFit="1" customWidth="1"/>
    <col min="6161" max="6161" width="9.54296875" style="2" bestFit="1" customWidth="1"/>
    <col min="6162" max="6162" width="6.81640625" style="2" bestFit="1" customWidth="1"/>
    <col min="6163" max="6163" width="9" style="2"/>
    <col min="6164" max="6164" width="6.453125" style="2" bestFit="1" customWidth="1"/>
    <col min="6165" max="6165" width="11.1796875" style="2" customWidth="1"/>
    <col min="6166" max="6167" width="6.81640625" style="2" bestFit="1" customWidth="1"/>
    <col min="6168" max="6168" width="5.81640625" style="2" bestFit="1" customWidth="1"/>
    <col min="6169" max="6169" width="6.54296875" style="2" bestFit="1" customWidth="1"/>
    <col min="6170" max="6170" width="11.453125" style="2" customWidth="1"/>
    <col min="6171" max="6171" width="9" style="2" customWidth="1"/>
    <col min="6172" max="6172" width="12.54296875" style="2" customWidth="1"/>
    <col min="6173" max="6173" width="14.54296875" style="2" bestFit="1" customWidth="1"/>
    <col min="6174" max="6174" width="17.54296875" style="2" bestFit="1" customWidth="1"/>
    <col min="6175" max="6175" width="17.453125" style="2" bestFit="1" customWidth="1"/>
    <col min="6176" max="6176" width="15.453125" style="2" bestFit="1" customWidth="1"/>
    <col min="6177" max="6177" width="17.54296875" style="2" bestFit="1" customWidth="1"/>
    <col min="6178" max="6393" width="9" style="2"/>
    <col min="6394" max="6394" width="8.1796875" style="2" customWidth="1"/>
    <col min="6395" max="6396" width="9" style="2" customWidth="1"/>
    <col min="6397" max="6397" width="17.1796875" style="2" customWidth="1"/>
    <col min="6398" max="6398" width="9" style="2" customWidth="1"/>
    <col min="6399" max="6399" width="12.54296875" style="2" customWidth="1"/>
    <col min="6400" max="6400" width="9" style="2" customWidth="1"/>
    <col min="6401" max="6401" width="11.453125" style="2" customWidth="1"/>
    <col min="6402" max="6402" width="11.1796875" style="2" customWidth="1"/>
    <col min="6403" max="6403" width="13.54296875" style="2" customWidth="1"/>
    <col min="6404" max="6404" width="11.453125" style="2" customWidth="1"/>
    <col min="6405" max="6405" width="10.81640625" style="2" customWidth="1"/>
    <col min="6406" max="6406" width="12.453125" style="2" customWidth="1"/>
    <col min="6407" max="6407" width="9" style="2" customWidth="1"/>
    <col min="6408" max="6408" width="7.54296875" style="2" customWidth="1"/>
    <col min="6409" max="6411" width="9" style="2"/>
    <col min="6412" max="6412" width="6.81640625" style="2" bestFit="1" customWidth="1"/>
    <col min="6413" max="6413" width="6.453125" style="2" bestFit="1" customWidth="1"/>
    <col min="6414" max="6414" width="7.81640625" style="2" bestFit="1" customWidth="1"/>
    <col min="6415" max="6415" width="7.54296875" style="2" bestFit="1" customWidth="1"/>
    <col min="6416" max="6416" width="9.453125" style="2" bestFit="1" customWidth="1"/>
    <col min="6417" max="6417" width="9.54296875" style="2" bestFit="1" customWidth="1"/>
    <col min="6418" max="6418" width="6.81640625" style="2" bestFit="1" customWidth="1"/>
    <col min="6419" max="6419" width="9" style="2"/>
    <col min="6420" max="6420" width="6.453125" style="2" bestFit="1" customWidth="1"/>
    <col min="6421" max="6421" width="11.1796875" style="2" customWidth="1"/>
    <col min="6422" max="6423" width="6.81640625" style="2" bestFit="1" customWidth="1"/>
    <col min="6424" max="6424" width="5.81640625" style="2" bestFit="1" customWidth="1"/>
    <col min="6425" max="6425" width="6.54296875" style="2" bestFit="1" customWidth="1"/>
    <col min="6426" max="6426" width="11.453125" style="2" customWidth="1"/>
    <col min="6427" max="6427" width="9" style="2" customWidth="1"/>
    <col min="6428" max="6428" width="12.54296875" style="2" customWidth="1"/>
    <col min="6429" max="6429" width="14.54296875" style="2" bestFit="1" customWidth="1"/>
    <col min="6430" max="6430" width="17.54296875" style="2" bestFit="1" customWidth="1"/>
    <col min="6431" max="6431" width="17.453125" style="2" bestFit="1" customWidth="1"/>
    <col min="6432" max="6432" width="15.453125" style="2" bestFit="1" customWidth="1"/>
    <col min="6433" max="6433" width="17.54296875" style="2" bestFit="1" customWidth="1"/>
    <col min="6434" max="6649" width="9" style="2"/>
    <col min="6650" max="6650" width="8.1796875" style="2" customWidth="1"/>
    <col min="6651" max="6652" width="9" style="2" customWidth="1"/>
    <col min="6653" max="6653" width="17.1796875" style="2" customWidth="1"/>
    <col min="6654" max="6654" width="9" style="2" customWidth="1"/>
    <col min="6655" max="6655" width="12.54296875" style="2" customWidth="1"/>
    <col min="6656" max="6656" width="9" style="2" customWidth="1"/>
    <col min="6657" max="6657" width="11.453125" style="2" customWidth="1"/>
    <col min="6658" max="6658" width="11.1796875" style="2" customWidth="1"/>
    <col min="6659" max="6659" width="13.54296875" style="2" customWidth="1"/>
    <col min="6660" max="6660" width="11.453125" style="2" customWidth="1"/>
    <col min="6661" max="6661" width="10.81640625" style="2" customWidth="1"/>
    <col min="6662" max="6662" width="12.453125" style="2" customWidth="1"/>
    <col min="6663" max="6663" width="9" style="2" customWidth="1"/>
    <col min="6664" max="6664" width="7.54296875" style="2" customWidth="1"/>
    <col min="6665" max="6667" width="9" style="2"/>
    <col min="6668" max="6668" width="6.81640625" style="2" bestFit="1" customWidth="1"/>
    <col min="6669" max="6669" width="6.453125" style="2" bestFit="1" customWidth="1"/>
    <col min="6670" max="6670" width="7.81640625" style="2" bestFit="1" customWidth="1"/>
    <col min="6671" max="6671" width="7.54296875" style="2" bestFit="1" customWidth="1"/>
    <col min="6672" max="6672" width="9.453125" style="2" bestFit="1" customWidth="1"/>
    <col min="6673" max="6673" width="9.54296875" style="2" bestFit="1" customWidth="1"/>
    <col min="6674" max="6674" width="6.81640625" style="2" bestFit="1" customWidth="1"/>
    <col min="6675" max="6675" width="9" style="2"/>
    <col min="6676" max="6676" width="6.453125" style="2" bestFit="1" customWidth="1"/>
    <col min="6677" max="6677" width="11.1796875" style="2" customWidth="1"/>
    <col min="6678" max="6679" width="6.81640625" style="2" bestFit="1" customWidth="1"/>
    <col min="6680" max="6680" width="5.81640625" style="2" bestFit="1" customWidth="1"/>
    <col min="6681" max="6681" width="6.54296875" style="2" bestFit="1" customWidth="1"/>
    <col min="6682" max="6682" width="11.453125" style="2" customWidth="1"/>
    <col min="6683" max="6683" width="9" style="2" customWidth="1"/>
    <col min="6684" max="6684" width="12.54296875" style="2" customWidth="1"/>
    <col min="6685" max="6685" width="14.54296875" style="2" bestFit="1" customWidth="1"/>
    <col min="6686" max="6686" width="17.54296875" style="2" bestFit="1" customWidth="1"/>
    <col min="6687" max="6687" width="17.453125" style="2" bestFit="1" customWidth="1"/>
    <col min="6688" max="6688" width="15.453125" style="2" bestFit="1" customWidth="1"/>
    <col min="6689" max="6689" width="17.54296875" style="2" bestFit="1" customWidth="1"/>
    <col min="6690" max="6905" width="9" style="2"/>
    <col min="6906" max="6906" width="8.1796875" style="2" customWidth="1"/>
    <col min="6907" max="6908" width="9" style="2" customWidth="1"/>
    <col min="6909" max="6909" width="17.1796875" style="2" customWidth="1"/>
    <col min="6910" max="6910" width="9" style="2" customWidth="1"/>
    <col min="6911" max="6911" width="12.54296875" style="2" customWidth="1"/>
    <col min="6912" max="6912" width="9" style="2" customWidth="1"/>
    <col min="6913" max="6913" width="11.453125" style="2" customWidth="1"/>
    <col min="6914" max="6914" width="11.1796875" style="2" customWidth="1"/>
    <col min="6915" max="6915" width="13.54296875" style="2" customWidth="1"/>
    <col min="6916" max="6916" width="11.453125" style="2" customWidth="1"/>
    <col min="6917" max="6917" width="10.81640625" style="2" customWidth="1"/>
    <col min="6918" max="6918" width="12.453125" style="2" customWidth="1"/>
    <col min="6919" max="6919" width="9" style="2" customWidth="1"/>
    <col min="6920" max="6920" width="7.54296875" style="2" customWidth="1"/>
    <col min="6921" max="6923" width="9" style="2"/>
    <col min="6924" max="6924" width="6.81640625" style="2" bestFit="1" customWidth="1"/>
    <col min="6925" max="6925" width="6.453125" style="2" bestFit="1" customWidth="1"/>
    <col min="6926" max="6926" width="7.81640625" style="2" bestFit="1" customWidth="1"/>
    <col min="6927" max="6927" width="7.54296875" style="2" bestFit="1" customWidth="1"/>
    <col min="6928" max="6928" width="9.453125" style="2" bestFit="1" customWidth="1"/>
    <col min="6929" max="6929" width="9.54296875" style="2" bestFit="1" customWidth="1"/>
    <col min="6930" max="6930" width="6.81640625" style="2" bestFit="1" customWidth="1"/>
    <col min="6931" max="6931" width="9" style="2"/>
    <col min="6932" max="6932" width="6.453125" style="2" bestFit="1" customWidth="1"/>
    <col min="6933" max="6933" width="11.1796875" style="2" customWidth="1"/>
    <col min="6934" max="6935" width="6.81640625" style="2" bestFit="1" customWidth="1"/>
    <col min="6936" max="6936" width="5.81640625" style="2" bestFit="1" customWidth="1"/>
    <col min="6937" max="6937" width="6.54296875" style="2" bestFit="1" customWidth="1"/>
    <col min="6938" max="6938" width="11.453125" style="2" customWidth="1"/>
    <col min="6939" max="6939" width="9" style="2" customWidth="1"/>
    <col min="6940" max="6940" width="12.54296875" style="2" customWidth="1"/>
    <col min="6941" max="6941" width="14.54296875" style="2" bestFit="1" customWidth="1"/>
    <col min="6942" max="6942" width="17.54296875" style="2" bestFit="1" customWidth="1"/>
    <col min="6943" max="6943" width="17.453125" style="2" bestFit="1" customWidth="1"/>
    <col min="6944" max="6944" width="15.453125" style="2" bestFit="1" customWidth="1"/>
    <col min="6945" max="6945" width="17.54296875" style="2" bestFit="1" customWidth="1"/>
    <col min="6946" max="7161" width="9" style="2"/>
    <col min="7162" max="7162" width="8.1796875" style="2" customWidth="1"/>
    <col min="7163" max="7164" width="9" style="2" customWidth="1"/>
    <col min="7165" max="7165" width="17.1796875" style="2" customWidth="1"/>
    <col min="7166" max="7166" width="9" style="2" customWidth="1"/>
    <col min="7167" max="7167" width="12.54296875" style="2" customWidth="1"/>
    <col min="7168" max="7168" width="9" style="2" customWidth="1"/>
    <col min="7169" max="7169" width="11.453125" style="2" customWidth="1"/>
    <col min="7170" max="7170" width="11.1796875" style="2" customWidth="1"/>
    <col min="7171" max="7171" width="13.54296875" style="2" customWidth="1"/>
    <col min="7172" max="7172" width="11.453125" style="2" customWidth="1"/>
    <col min="7173" max="7173" width="10.81640625" style="2" customWidth="1"/>
    <col min="7174" max="7174" width="12.453125" style="2" customWidth="1"/>
    <col min="7175" max="7175" width="9" style="2" customWidth="1"/>
    <col min="7176" max="7176" width="7.54296875" style="2" customWidth="1"/>
    <col min="7177" max="7179" width="9" style="2"/>
    <col min="7180" max="7180" width="6.81640625" style="2" bestFit="1" customWidth="1"/>
    <col min="7181" max="7181" width="6.453125" style="2" bestFit="1" customWidth="1"/>
    <col min="7182" max="7182" width="7.81640625" style="2" bestFit="1" customWidth="1"/>
    <col min="7183" max="7183" width="7.54296875" style="2" bestFit="1" customWidth="1"/>
    <col min="7184" max="7184" width="9.453125" style="2" bestFit="1" customWidth="1"/>
    <col min="7185" max="7185" width="9.54296875" style="2" bestFit="1" customWidth="1"/>
    <col min="7186" max="7186" width="6.81640625" style="2" bestFit="1" customWidth="1"/>
    <col min="7187" max="7187" width="9" style="2"/>
    <col min="7188" max="7188" width="6.453125" style="2" bestFit="1" customWidth="1"/>
    <col min="7189" max="7189" width="11.1796875" style="2" customWidth="1"/>
    <col min="7190" max="7191" width="6.81640625" style="2" bestFit="1" customWidth="1"/>
    <col min="7192" max="7192" width="5.81640625" style="2" bestFit="1" customWidth="1"/>
    <col min="7193" max="7193" width="6.54296875" style="2" bestFit="1" customWidth="1"/>
    <col min="7194" max="7194" width="11.453125" style="2" customWidth="1"/>
    <col min="7195" max="7195" width="9" style="2" customWidth="1"/>
    <col min="7196" max="7196" width="12.54296875" style="2" customWidth="1"/>
    <col min="7197" max="7197" width="14.54296875" style="2" bestFit="1" customWidth="1"/>
    <col min="7198" max="7198" width="17.54296875" style="2" bestFit="1" customWidth="1"/>
    <col min="7199" max="7199" width="17.453125" style="2" bestFit="1" customWidth="1"/>
    <col min="7200" max="7200" width="15.453125" style="2" bestFit="1" customWidth="1"/>
    <col min="7201" max="7201" width="17.54296875" style="2" bestFit="1" customWidth="1"/>
    <col min="7202" max="7417" width="9" style="2"/>
    <col min="7418" max="7418" width="8.1796875" style="2" customWidth="1"/>
    <col min="7419" max="7420" width="9" style="2" customWidth="1"/>
    <col min="7421" max="7421" width="17.1796875" style="2" customWidth="1"/>
    <col min="7422" max="7422" width="9" style="2" customWidth="1"/>
    <col min="7423" max="7423" width="12.54296875" style="2" customWidth="1"/>
    <col min="7424" max="7424" width="9" style="2" customWidth="1"/>
    <col min="7425" max="7425" width="11.453125" style="2" customWidth="1"/>
    <col min="7426" max="7426" width="11.1796875" style="2" customWidth="1"/>
    <col min="7427" max="7427" width="13.54296875" style="2" customWidth="1"/>
    <col min="7428" max="7428" width="11.453125" style="2" customWidth="1"/>
    <col min="7429" max="7429" width="10.81640625" style="2" customWidth="1"/>
    <col min="7430" max="7430" width="12.453125" style="2" customWidth="1"/>
    <col min="7431" max="7431" width="9" style="2" customWidth="1"/>
    <col min="7432" max="7432" width="7.54296875" style="2" customWidth="1"/>
    <col min="7433" max="7435" width="9" style="2"/>
    <col min="7436" max="7436" width="6.81640625" style="2" bestFit="1" customWidth="1"/>
    <col min="7437" max="7437" width="6.453125" style="2" bestFit="1" customWidth="1"/>
    <col min="7438" max="7438" width="7.81640625" style="2" bestFit="1" customWidth="1"/>
    <col min="7439" max="7439" width="7.54296875" style="2" bestFit="1" customWidth="1"/>
    <col min="7440" max="7440" width="9.453125" style="2" bestFit="1" customWidth="1"/>
    <col min="7441" max="7441" width="9.54296875" style="2" bestFit="1" customWidth="1"/>
    <col min="7442" max="7442" width="6.81640625" style="2" bestFit="1" customWidth="1"/>
    <col min="7443" max="7443" width="9" style="2"/>
    <col min="7444" max="7444" width="6.453125" style="2" bestFit="1" customWidth="1"/>
    <col min="7445" max="7445" width="11.1796875" style="2" customWidth="1"/>
    <col min="7446" max="7447" width="6.81640625" style="2" bestFit="1" customWidth="1"/>
    <col min="7448" max="7448" width="5.81640625" style="2" bestFit="1" customWidth="1"/>
    <col min="7449" max="7449" width="6.54296875" style="2" bestFit="1" customWidth="1"/>
    <col min="7450" max="7450" width="11.453125" style="2" customWidth="1"/>
    <col min="7451" max="7451" width="9" style="2" customWidth="1"/>
    <col min="7452" max="7452" width="12.54296875" style="2" customWidth="1"/>
    <col min="7453" max="7453" width="14.54296875" style="2" bestFit="1" customWidth="1"/>
    <col min="7454" max="7454" width="17.54296875" style="2" bestFit="1" customWidth="1"/>
    <col min="7455" max="7455" width="17.453125" style="2" bestFit="1" customWidth="1"/>
    <col min="7456" max="7456" width="15.453125" style="2" bestFit="1" customWidth="1"/>
    <col min="7457" max="7457" width="17.54296875" style="2" bestFit="1" customWidth="1"/>
    <col min="7458" max="7673" width="9" style="2"/>
    <col min="7674" max="7674" width="8.1796875" style="2" customWidth="1"/>
    <col min="7675" max="7676" width="9" style="2" customWidth="1"/>
    <col min="7677" max="7677" width="17.1796875" style="2" customWidth="1"/>
    <col min="7678" max="7678" width="9" style="2" customWidth="1"/>
    <col min="7679" max="7679" width="12.54296875" style="2" customWidth="1"/>
    <col min="7680" max="7680" width="9" style="2" customWidth="1"/>
    <col min="7681" max="7681" width="11.453125" style="2" customWidth="1"/>
    <col min="7682" max="7682" width="11.1796875" style="2" customWidth="1"/>
    <col min="7683" max="7683" width="13.54296875" style="2" customWidth="1"/>
    <col min="7684" max="7684" width="11.453125" style="2" customWidth="1"/>
    <col min="7685" max="7685" width="10.81640625" style="2" customWidth="1"/>
    <col min="7686" max="7686" width="12.453125" style="2" customWidth="1"/>
    <col min="7687" max="7687" width="9" style="2" customWidth="1"/>
    <col min="7688" max="7688" width="7.54296875" style="2" customWidth="1"/>
    <col min="7689" max="7691" width="9" style="2"/>
    <col min="7692" max="7692" width="6.81640625" style="2" bestFit="1" customWidth="1"/>
    <col min="7693" max="7693" width="6.453125" style="2" bestFit="1" customWidth="1"/>
    <col min="7694" max="7694" width="7.81640625" style="2" bestFit="1" customWidth="1"/>
    <col min="7695" max="7695" width="7.54296875" style="2" bestFit="1" customWidth="1"/>
    <col min="7696" max="7696" width="9.453125" style="2" bestFit="1" customWidth="1"/>
    <col min="7697" max="7697" width="9.54296875" style="2" bestFit="1" customWidth="1"/>
    <col min="7698" max="7698" width="6.81640625" style="2" bestFit="1" customWidth="1"/>
    <col min="7699" max="7699" width="9" style="2"/>
    <col min="7700" max="7700" width="6.453125" style="2" bestFit="1" customWidth="1"/>
    <col min="7701" max="7701" width="11.1796875" style="2" customWidth="1"/>
    <col min="7702" max="7703" width="6.81640625" style="2" bestFit="1" customWidth="1"/>
    <col min="7704" max="7704" width="5.81640625" style="2" bestFit="1" customWidth="1"/>
    <col min="7705" max="7705" width="6.54296875" style="2" bestFit="1" customWidth="1"/>
    <col min="7706" max="7706" width="11.453125" style="2" customWidth="1"/>
    <col min="7707" max="7707" width="9" style="2" customWidth="1"/>
    <col min="7708" max="7708" width="12.54296875" style="2" customWidth="1"/>
    <col min="7709" max="7709" width="14.54296875" style="2" bestFit="1" customWidth="1"/>
    <col min="7710" max="7710" width="17.54296875" style="2" bestFit="1" customWidth="1"/>
    <col min="7711" max="7711" width="17.453125" style="2" bestFit="1" customWidth="1"/>
    <col min="7712" max="7712" width="15.453125" style="2" bestFit="1" customWidth="1"/>
    <col min="7713" max="7713" width="17.54296875" style="2" bestFit="1" customWidth="1"/>
    <col min="7714" max="7929" width="9" style="2"/>
    <col min="7930" max="7930" width="8.1796875" style="2" customWidth="1"/>
    <col min="7931" max="7932" width="9" style="2" customWidth="1"/>
    <col min="7933" max="7933" width="17.1796875" style="2" customWidth="1"/>
    <col min="7934" max="7934" width="9" style="2" customWidth="1"/>
    <col min="7935" max="7935" width="12.54296875" style="2" customWidth="1"/>
    <col min="7936" max="7936" width="9" style="2" customWidth="1"/>
    <col min="7937" max="7937" width="11.453125" style="2" customWidth="1"/>
    <col min="7938" max="7938" width="11.1796875" style="2" customWidth="1"/>
    <col min="7939" max="7939" width="13.54296875" style="2" customWidth="1"/>
    <col min="7940" max="7940" width="11.453125" style="2" customWidth="1"/>
    <col min="7941" max="7941" width="10.81640625" style="2" customWidth="1"/>
    <col min="7942" max="7942" width="12.453125" style="2" customWidth="1"/>
    <col min="7943" max="7943" width="9" style="2" customWidth="1"/>
    <col min="7944" max="7944" width="7.54296875" style="2" customWidth="1"/>
    <col min="7945" max="7947" width="9" style="2"/>
    <col min="7948" max="7948" width="6.81640625" style="2" bestFit="1" customWidth="1"/>
    <col min="7949" max="7949" width="6.453125" style="2" bestFit="1" customWidth="1"/>
    <col min="7950" max="7950" width="7.81640625" style="2" bestFit="1" customWidth="1"/>
    <col min="7951" max="7951" width="7.54296875" style="2" bestFit="1" customWidth="1"/>
    <col min="7952" max="7952" width="9.453125" style="2" bestFit="1" customWidth="1"/>
    <col min="7953" max="7953" width="9.54296875" style="2" bestFit="1" customWidth="1"/>
    <col min="7954" max="7954" width="6.81640625" style="2" bestFit="1" customWidth="1"/>
    <col min="7955" max="7955" width="9" style="2"/>
    <col min="7956" max="7956" width="6.453125" style="2" bestFit="1" customWidth="1"/>
    <col min="7957" max="7957" width="11.1796875" style="2" customWidth="1"/>
    <col min="7958" max="7959" width="6.81640625" style="2" bestFit="1" customWidth="1"/>
    <col min="7960" max="7960" width="5.81640625" style="2" bestFit="1" customWidth="1"/>
    <col min="7961" max="7961" width="6.54296875" style="2" bestFit="1" customWidth="1"/>
    <col min="7962" max="7962" width="11.453125" style="2" customWidth="1"/>
    <col min="7963" max="7963" width="9" style="2" customWidth="1"/>
    <col min="7964" max="7964" width="12.54296875" style="2" customWidth="1"/>
    <col min="7965" max="7965" width="14.54296875" style="2" bestFit="1" customWidth="1"/>
    <col min="7966" max="7966" width="17.54296875" style="2" bestFit="1" customWidth="1"/>
    <col min="7967" max="7967" width="17.453125" style="2" bestFit="1" customWidth="1"/>
    <col min="7968" max="7968" width="15.453125" style="2" bestFit="1" customWidth="1"/>
    <col min="7969" max="7969" width="17.54296875" style="2" bestFit="1" customWidth="1"/>
    <col min="7970" max="8185" width="9" style="2"/>
    <col min="8186" max="8186" width="8.1796875" style="2" customWidth="1"/>
    <col min="8187" max="8188" width="9" style="2" customWidth="1"/>
    <col min="8189" max="8189" width="17.1796875" style="2" customWidth="1"/>
    <col min="8190" max="8190" width="9" style="2" customWidth="1"/>
    <col min="8191" max="8191" width="12.54296875" style="2" customWidth="1"/>
    <col min="8192" max="8192" width="9" style="2" customWidth="1"/>
    <col min="8193" max="8193" width="11.453125" style="2" customWidth="1"/>
    <col min="8194" max="8194" width="11.1796875" style="2" customWidth="1"/>
    <col min="8195" max="8195" width="13.54296875" style="2" customWidth="1"/>
    <col min="8196" max="8196" width="11.453125" style="2" customWidth="1"/>
    <col min="8197" max="8197" width="10.81640625" style="2" customWidth="1"/>
    <col min="8198" max="8198" width="12.453125" style="2" customWidth="1"/>
    <col min="8199" max="8199" width="9" style="2" customWidth="1"/>
    <col min="8200" max="8200" width="7.54296875" style="2" customWidth="1"/>
    <col min="8201" max="8203" width="9" style="2"/>
    <col min="8204" max="8204" width="6.81640625" style="2" bestFit="1" customWidth="1"/>
    <col min="8205" max="8205" width="6.453125" style="2" bestFit="1" customWidth="1"/>
    <col min="8206" max="8206" width="7.81640625" style="2" bestFit="1" customWidth="1"/>
    <col min="8207" max="8207" width="7.54296875" style="2" bestFit="1" customWidth="1"/>
    <col min="8208" max="8208" width="9.453125" style="2" bestFit="1" customWidth="1"/>
    <col min="8209" max="8209" width="9.54296875" style="2" bestFit="1" customWidth="1"/>
    <col min="8210" max="8210" width="6.81640625" style="2" bestFit="1" customWidth="1"/>
    <col min="8211" max="8211" width="9" style="2"/>
    <col min="8212" max="8212" width="6.453125" style="2" bestFit="1" customWidth="1"/>
    <col min="8213" max="8213" width="11.1796875" style="2" customWidth="1"/>
    <col min="8214" max="8215" width="6.81640625" style="2" bestFit="1" customWidth="1"/>
    <col min="8216" max="8216" width="5.81640625" style="2" bestFit="1" customWidth="1"/>
    <col min="8217" max="8217" width="6.54296875" style="2" bestFit="1" customWidth="1"/>
    <col min="8218" max="8218" width="11.453125" style="2" customWidth="1"/>
    <col min="8219" max="8219" width="9" style="2" customWidth="1"/>
    <col min="8220" max="8220" width="12.54296875" style="2" customWidth="1"/>
    <col min="8221" max="8221" width="14.54296875" style="2" bestFit="1" customWidth="1"/>
    <col min="8222" max="8222" width="17.54296875" style="2" bestFit="1" customWidth="1"/>
    <col min="8223" max="8223" width="17.453125" style="2" bestFit="1" customWidth="1"/>
    <col min="8224" max="8224" width="15.453125" style="2" bestFit="1" customWidth="1"/>
    <col min="8225" max="8225" width="17.54296875" style="2" bestFit="1" customWidth="1"/>
    <col min="8226" max="8441" width="9" style="2"/>
    <col min="8442" max="8442" width="8.1796875" style="2" customWidth="1"/>
    <col min="8443" max="8444" width="9" style="2" customWidth="1"/>
    <col min="8445" max="8445" width="17.1796875" style="2" customWidth="1"/>
    <col min="8446" max="8446" width="9" style="2" customWidth="1"/>
    <col min="8447" max="8447" width="12.54296875" style="2" customWidth="1"/>
    <col min="8448" max="8448" width="9" style="2" customWidth="1"/>
    <col min="8449" max="8449" width="11.453125" style="2" customWidth="1"/>
    <col min="8450" max="8450" width="11.1796875" style="2" customWidth="1"/>
    <col min="8451" max="8451" width="13.54296875" style="2" customWidth="1"/>
    <col min="8452" max="8452" width="11.453125" style="2" customWidth="1"/>
    <col min="8453" max="8453" width="10.81640625" style="2" customWidth="1"/>
    <col min="8454" max="8454" width="12.453125" style="2" customWidth="1"/>
    <col min="8455" max="8455" width="9" style="2" customWidth="1"/>
    <col min="8456" max="8456" width="7.54296875" style="2" customWidth="1"/>
    <col min="8457" max="8459" width="9" style="2"/>
    <col min="8460" max="8460" width="6.81640625" style="2" bestFit="1" customWidth="1"/>
    <col min="8461" max="8461" width="6.453125" style="2" bestFit="1" customWidth="1"/>
    <col min="8462" max="8462" width="7.81640625" style="2" bestFit="1" customWidth="1"/>
    <col min="8463" max="8463" width="7.54296875" style="2" bestFit="1" customWidth="1"/>
    <col min="8464" max="8464" width="9.453125" style="2" bestFit="1" customWidth="1"/>
    <col min="8465" max="8465" width="9.54296875" style="2" bestFit="1" customWidth="1"/>
    <col min="8466" max="8466" width="6.81640625" style="2" bestFit="1" customWidth="1"/>
    <col min="8467" max="8467" width="9" style="2"/>
    <col min="8468" max="8468" width="6.453125" style="2" bestFit="1" customWidth="1"/>
    <col min="8469" max="8469" width="11.1796875" style="2" customWidth="1"/>
    <col min="8470" max="8471" width="6.81640625" style="2" bestFit="1" customWidth="1"/>
    <col min="8472" max="8472" width="5.81640625" style="2" bestFit="1" customWidth="1"/>
    <col min="8473" max="8473" width="6.54296875" style="2" bestFit="1" customWidth="1"/>
    <col min="8474" max="8474" width="11.453125" style="2" customWidth="1"/>
    <col min="8475" max="8475" width="9" style="2" customWidth="1"/>
    <col min="8476" max="8476" width="12.54296875" style="2" customWidth="1"/>
    <col min="8477" max="8477" width="14.54296875" style="2" bestFit="1" customWidth="1"/>
    <col min="8478" max="8478" width="17.54296875" style="2" bestFit="1" customWidth="1"/>
    <col min="8479" max="8479" width="17.453125" style="2" bestFit="1" customWidth="1"/>
    <col min="8480" max="8480" width="15.453125" style="2" bestFit="1" customWidth="1"/>
    <col min="8481" max="8481" width="17.54296875" style="2" bestFit="1" customWidth="1"/>
    <col min="8482" max="8697" width="9" style="2"/>
    <col min="8698" max="8698" width="8.1796875" style="2" customWidth="1"/>
    <col min="8699" max="8700" width="9" style="2" customWidth="1"/>
    <col min="8701" max="8701" width="17.1796875" style="2" customWidth="1"/>
    <col min="8702" max="8702" width="9" style="2" customWidth="1"/>
    <col min="8703" max="8703" width="12.54296875" style="2" customWidth="1"/>
    <col min="8704" max="8704" width="9" style="2" customWidth="1"/>
    <col min="8705" max="8705" width="11.453125" style="2" customWidth="1"/>
    <col min="8706" max="8706" width="11.1796875" style="2" customWidth="1"/>
    <col min="8707" max="8707" width="13.54296875" style="2" customWidth="1"/>
    <col min="8708" max="8708" width="11.453125" style="2" customWidth="1"/>
    <col min="8709" max="8709" width="10.81640625" style="2" customWidth="1"/>
    <col min="8710" max="8710" width="12.453125" style="2" customWidth="1"/>
    <col min="8711" max="8711" width="9" style="2" customWidth="1"/>
    <col min="8712" max="8712" width="7.54296875" style="2" customWidth="1"/>
    <col min="8713" max="8715" width="9" style="2"/>
    <col min="8716" max="8716" width="6.81640625" style="2" bestFit="1" customWidth="1"/>
    <col min="8717" max="8717" width="6.453125" style="2" bestFit="1" customWidth="1"/>
    <col min="8718" max="8718" width="7.81640625" style="2" bestFit="1" customWidth="1"/>
    <col min="8719" max="8719" width="7.54296875" style="2" bestFit="1" customWidth="1"/>
    <col min="8720" max="8720" width="9.453125" style="2" bestFit="1" customWidth="1"/>
    <col min="8721" max="8721" width="9.54296875" style="2" bestFit="1" customWidth="1"/>
    <col min="8722" max="8722" width="6.81640625" style="2" bestFit="1" customWidth="1"/>
    <col min="8723" max="8723" width="9" style="2"/>
    <col min="8724" max="8724" width="6.453125" style="2" bestFit="1" customWidth="1"/>
    <col min="8725" max="8725" width="11.1796875" style="2" customWidth="1"/>
    <col min="8726" max="8727" width="6.81640625" style="2" bestFit="1" customWidth="1"/>
    <col min="8728" max="8728" width="5.81640625" style="2" bestFit="1" customWidth="1"/>
    <col min="8729" max="8729" width="6.54296875" style="2" bestFit="1" customWidth="1"/>
    <col min="8730" max="8730" width="11.453125" style="2" customWidth="1"/>
    <col min="8731" max="8731" width="9" style="2" customWidth="1"/>
    <col min="8732" max="8732" width="12.54296875" style="2" customWidth="1"/>
    <col min="8733" max="8733" width="14.54296875" style="2" bestFit="1" customWidth="1"/>
    <col min="8734" max="8734" width="17.54296875" style="2" bestFit="1" customWidth="1"/>
    <col min="8735" max="8735" width="17.453125" style="2" bestFit="1" customWidth="1"/>
    <col min="8736" max="8736" width="15.453125" style="2" bestFit="1" customWidth="1"/>
    <col min="8737" max="8737" width="17.54296875" style="2" bestFit="1" customWidth="1"/>
    <col min="8738" max="8953" width="9" style="2"/>
    <col min="8954" max="8954" width="8.1796875" style="2" customWidth="1"/>
    <col min="8955" max="8956" width="9" style="2" customWidth="1"/>
    <col min="8957" max="8957" width="17.1796875" style="2" customWidth="1"/>
    <col min="8958" max="8958" width="9" style="2" customWidth="1"/>
    <col min="8959" max="8959" width="12.54296875" style="2" customWidth="1"/>
    <col min="8960" max="8960" width="9" style="2" customWidth="1"/>
    <col min="8961" max="8961" width="11.453125" style="2" customWidth="1"/>
    <col min="8962" max="8962" width="11.1796875" style="2" customWidth="1"/>
    <col min="8963" max="8963" width="13.54296875" style="2" customWidth="1"/>
    <col min="8964" max="8964" width="11.453125" style="2" customWidth="1"/>
    <col min="8965" max="8965" width="10.81640625" style="2" customWidth="1"/>
    <col min="8966" max="8966" width="12.453125" style="2" customWidth="1"/>
    <col min="8967" max="8967" width="9" style="2" customWidth="1"/>
    <col min="8968" max="8968" width="7.54296875" style="2" customWidth="1"/>
    <col min="8969" max="8971" width="9" style="2"/>
    <col min="8972" max="8972" width="6.81640625" style="2" bestFit="1" customWidth="1"/>
    <col min="8973" max="8973" width="6.453125" style="2" bestFit="1" customWidth="1"/>
    <col min="8974" max="8974" width="7.81640625" style="2" bestFit="1" customWidth="1"/>
    <col min="8975" max="8975" width="7.54296875" style="2" bestFit="1" customWidth="1"/>
    <col min="8976" max="8976" width="9.453125" style="2" bestFit="1" customWidth="1"/>
    <col min="8977" max="8977" width="9.54296875" style="2" bestFit="1" customWidth="1"/>
    <col min="8978" max="8978" width="6.81640625" style="2" bestFit="1" customWidth="1"/>
    <col min="8979" max="8979" width="9" style="2"/>
    <col min="8980" max="8980" width="6.453125" style="2" bestFit="1" customWidth="1"/>
    <col min="8981" max="8981" width="11.1796875" style="2" customWidth="1"/>
    <col min="8982" max="8983" width="6.81640625" style="2" bestFit="1" customWidth="1"/>
    <col min="8984" max="8984" width="5.81640625" style="2" bestFit="1" customWidth="1"/>
    <col min="8985" max="8985" width="6.54296875" style="2" bestFit="1" customWidth="1"/>
    <col min="8986" max="8986" width="11.453125" style="2" customWidth="1"/>
    <col min="8987" max="8987" width="9" style="2" customWidth="1"/>
    <col min="8988" max="8988" width="12.54296875" style="2" customWidth="1"/>
    <col min="8989" max="8989" width="14.54296875" style="2" bestFit="1" customWidth="1"/>
    <col min="8990" max="8990" width="17.54296875" style="2" bestFit="1" customWidth="1"/>
    <col min="8991" max="8991" width="17.453125" style="2" bestFit="1" customWidth="1"/>
    <col min="8992" max="8992" width="15.453125" style="2" bestFit="1" customWidth="1"/>
    <col min="8993" max="8993" width="17.54296875" style="2" bestFit="1" customWidth="1"/>
    <col min="8994" max="9209" width="9" style="2"/>
    <col min="9210" max="9210" width="8.1796875" style="2" customWidth="1"/>
    <col min="9211" max="9212" width="9" style="2" customWidth="1"/>
    <col min="9213" max="9213" width="17.1796875" style="2" customWidth="1"/>
    <col min="9214" max="9214" width="9" style="2" customWidth="1"/>
    <col min="9215" max="9215" width="12.54296875" style="2" customWidth="1"/>
    <col min="9216" max="9216" width="9" style="2" customWidth="1"/>
    <col min="9217" max="9217" width="11.453125" style="2" customWidth="1"/>
    <col min="9218" max="9218" width="11.1796875" style="2" customWidth="1"/>
    <col min="9219" max="9219" width="13.54296875" style="2" customWidth="1"/>
    <col min="9220" max="9220" width="11.453125" style="2" customWidth="1"/>
    <col min="9221" max="9221" width="10.81640625" style="2" customWidth="1"/>
    <col min="9222" max="9222" width="12.453125" style="2" customWidth="1"/>
    <col min="9223" max="9223" width="9" style="2" customWidth="1"/>
    <col min="9224" max="9224" width="7.54296875" style="2" customWidth="1"/>
    <col min="9225" max="9227" width="9" style="2"/>
    <col min="9228" max="9228" width="6.81640625" style="2" bestFit="1" customWidth="1"/>
    <col min="9229" max="9229" width="6.453125" style="2" bestFit="1" customWidth="1"/>
    <col min="9230" max="9230" width="7.81640625" style="2" bestFit="1" customWidth="1"/>
    <col min="9231" max="9231" width="7.54296875" style="2" bestFit="1" customWidth="1"/>
    <col min="9232" max="9232" width="9.453125" style="2" bestFit="1" customWidth="1"/>
    <col min="9233" max="9233" width="9.54296875" style="2" bestFit="1" customWidth="1"/>
    <col min="9234" max="9234" width="6.81640625" style="2" bestFit="1" customWidth="1"/>
    <col min="9235" max="9235" width="9" style="2"/>
    <col min="9236" max="9236" width="6.453125" style="2" bestFit="1" customWidth="1"/>
    <col min="9237" max="9237" width="11.1796875" style="2" customWidth="1"/>
    <col min="9238" max="9239" width="6.81640625" style="2" bestFit="1" customWidth="1"/>
    <col min="9240" max="9240" width="5.81640625" style="2" bestFit="1" customWidth="1"/>
    <col min="9241" max="9241" width="6.54296875" style="2" bestFit="1" customWidth="1"/>
    <col min="9242" max="9242" width="11.453125" style="2" customWidth="1"/>
    <col min="9243" max="9243" width="9" style="2" customWidth="1"/>
    <col min="9244" max="9244" width="12.54296875" style="2" customWidth="1"/>
    <col min="9245" max="9245" width="14.54296875" style="2" bestFit="1" customWidth="1"/>
    <col min="9246" max="9246" width="17.54296875" style="2" bestFit="1" customWidth="1"/>
    <col min="9247" max="9247" width="17.453125" style="2" bestFit="1" customWidth="1"/>
    <col min="9248" max="9248" width="15.453125" style="2" bestFit="1" customWidth="1"/>
    <col min="9249" max="9249" width="17.54296875" style="2" bestFit="1" customWidth="1"/>
    <col min="9250" max="9465" width="9" style="2"/>
    <col min="9466" max="9466" width="8.1796875" style="2" customWidth="1"/>
    <col min="9467" max="9468" width="9" style="2" customWidth="1"/>
    <col min="9469" max="9469" width="17.1796875" style="2" customWidth="1"/>
    <col min="9470" max="9470" width="9" style="2" customWidth="1"/>
    <col min="9471" max="9471" width="12.54296875" style="2" customWidth="1"/>
    <col min="9472" max="9472" width="9" style="2" customWidth="1"/>
    <col min="9473" max="9473" width="11.453125" style="2" customWidth="1"/>
    <col min="9474" max="9474" width="11.1796875" style="2" customWidth="1"/>
    <col min="9475" max="9475" width="13.54296875" style="2" customWidth="1"/>
    <col min="9476" max="9476" width="11.453125" style="2" customWidth="1"/>
    <col min="9477" max="9477" width="10.81640625" style="2" customWidth="1"/>
    <col min="9478" max="9478" width="12.453125" style="2" customWidth="1"/>
    <col min="9479" max="9479" width="9" style="2" customWidth="1"/>
    <col min="9480" max="9480" width="7.54296875" style="2" customWidth="1"/>
    <col min="9481" max="9483" width="9" style="2"/>
    <col min="9484" max="9484" width="6.81640625" style="2" bestFit="1" customWidth="1"/>
    <col min="9485" max="9485" width="6.453125" style="2" bestFit="1" customWidth="1"/>
    <col min="9486" max="9486" width="7.81640625" style="2" bestFit="1" customWidth="1"/>
    <col min="9487" max="9487" width="7.54296875" style="2" bestFit="1" customWidth="1"/>
    <col min="9488" max="9488" width="9.453125" style="2" bestFit="1" customWidth="1"/>
    <col min="9489" max="9489" width="9.54296875" style="2" bestFit="1" customWidth="1"/>
    <col min="9490" max="9490" width="6.81640625" style="2" bestFit="1" customWidth="1"/>
    <col min="9491" max="9491" width="9" style="2"/>
    <col min="9492" max="9492" width="6.453125" style="2" bestFit="1" customWidth="1"/>
    <col min="9493" max="9493" width="11.1796875" style="2" customWidth="1"/>
    <col min="9494" max="9495" width="6.81640625" style="2" bestFit="1" customWidth="1"/>
    <col min="9496" max="9496" width="5.81640625" style="2" bestFit="1" customWidth="1"/>
    <col min="9497" max="9497" width="6.54296875" style="2" bestFit="1" customWidth="1"/>
    <col min="9498" max="9498" width="11.453125" style="2" customWidth="1"/>
    <col min="9499" max="9499" width="9" style="2" customWidth="1"/>
    <col min="9500" max="9500" width="12.54296875" style="2" customWidth="1"/>
    <col min="9501" max="9501" width="14.54296875" style="2" bestFit="1" customWidth="1"/>
    <col min="9502" max="9502" width="17.54296875" style="2" bestFit="1" customWidth="1"/>
    <col min="9503" max="9503" width="17.453125" style="2" bestFit="1" customWidth="1"/>
    <col min="9504" max="9504" width="15.453125" style="2" bestFit="1" customWidth="1"/>
    <col min="9505" max="9505" width="17.54296875" style="2" bestFit="1" customWidth="1"/>
    <col min="9506" max="9721" width="9" style="2"/>
    <col min="9722" max="9722" width="8.1796875" style="2" customWidth="1"/>
    <col min="9723" max="9724" width="9" style="2" customWidth="1"/>
    <col min="9725" max="9725" width="17.1796875" style="2" customWidth="1"/>
    <col min="9726" max="9726" width="9" style="2" customWidth="1"/>
    <col min="9727" max="9727" width="12.54296875" style="2" customWidth="1"/>
    <col min="9728" max="9728" width="9" style="2" customWidth="1"/>
    <col min="9729" max="9729" width="11.453125" style="2" customWidth="1"/>
    <col min="9730" max="9730" width="11.1796875" style="2" customWidth="1"/>
    <col min="9731" max="9731" width="13.54296875" style="2" customWidth="1"/>
    <col min="9732" max="9732" width="11.453125" style="2" customWidth="1"/>
    <col min="9733" max="9733" width="10.81640625" style="2" customWidth="1"/>
    <col min="9734" max="9734" width="12.453125" style="2" customWidth="1"/>
    <col min="9735" max="9735" width="9" style="2" customWidth="1"/>
    <col min="9736" max="9736" width="7.54296875" style="2" customWidth="1"/>
    <col min="9737" max="9739" width="9" style="2"/>
    <col min="9740" max="9740" width="6.81640625" style="2" bestFit="1" customWidth="1"/>
    <col min="9741" max="9741" width="6.453125" style="2" bestFit="1" customWidth="1"/>
    <col min="9742" max="9742" width="7.81640625" style="2" bestFit="1" customWidth="1"/>
    <col min="9743" max="9743" width="7.54296875" style="2" bestFit="1" customWidth="1"/>
    <col min="9744" max="9744" width="9.453125" style="2" bestFit="1" customWidth="1"/>
    <col min="9745" max="9745" width="9.54296875" style="2" bestFit="1" customWidth="1"/>
    <col min="9746" max="9746" width="6.81640625" style="2" bestFit="1" customWidth="1"/>
    <col min="9747" max="9747" width="9" style="2"/>
    <col min="9748" max="9748" width="6.453125" style="2" bestFit="1" customWidth="1"/>
    <col min="9749" max="9749" width="11.1796875" style="2" customWidth="1"/>
    <col min="9750" max="9751" width="6.81640625" style="2" bestFit="1" customWidth="1"/>
    <col min="9752" max="9752" width="5.81640625" style="2" bestFit="1" customWidth="1"/>
    <col min="9753" max="9753" width="6.54296875" style="2" bestFit="1" customWidth="1"/>
    <col min="9754" max="9754" width="11.453125" style="2" customWidth="1"/>
    <col min="9755" max="9755" width="9" style="2" customWidth="1"/>
    <col min="9756" max="9756" width="12.54296875" style="2" customWidth="1"/>
    <col min="9757" max="9757" width="14.54296875" style="2" bestFit="1" customWidth="1"/>
    <col min="9758" max="9758" width="17.54296875" style="2" bestFit="1" customWidth="1"/>
    <col min="9759" max="9759" width="17.453125" style="2" bestFit="1" customWidth="1"/>
    <col min="9760" max="9760" width="15.453125" style="2" bestFit="1" customWidth="1"/>
    <col min="9761" max="9761" width="17.54296875" style="2" bestFit="1" customWidth="1"/>
    <col min="9762" max="9977" width="9" style="2"/>
    <col min="9978" max="9978" width="8.1796875" style="2" customWidth="1"/>
    <col min="9979" max="9980" width="9" style="2" customWidth="1"/>
    <col min="9981" max="9981" width="17.1796875" style="2" customWidth="1"/>
    <col min="9982" max="9982" width="9" style="2" customWidth="1"/>
    <col min="9983" max="9983" width="12.54296875" style="2" customWidth="1"/>
    <col min="9984" max="9984" width="9" style="2" customWidth="1"/>
    <col min="9985" max="9985" width="11.453125" style="2" customWidth="1"/>
    <col min="9986" max="9986" width="11.1796875" style="2" customWidth="1"/>
    <col min="9987" max="9987" width="13.54296875" style="2" customWidth="1"/>
    <col min="9988" max="9988" width="11.453125" style="2" customWidth="1"/>
    <col min="9989" max="9989" width="10.81640625" style="2" customWidth="1"/>
    <col min="9990" max="9990" width="12.453125" style="2" customWidth="1"/>
    <col min="9991" max="9991" width="9" style="2" customWidth="1"/>
    <col min="9992" max="9992" width="7.54296875" style="2" customWidth="1"/>
    <col min="9993" max="9995" width="9" style="2"/>
    <col min="9996" max="9996" width="6.81640625" style="2" bestFit="1" customWidth="1"/>
    <col min="9997" max="9997" width="6.453125" style="2" bestFit="1" customWidth="1"/>
    <col min="9998" max="9998" width="7.81640625" style="2" bestFit="1" customWidth="1"/>
    <col min="9999" max="9999" width="7.54296875" style="2" bestFit="1" customWidth="1"/>
    <col min="10000" max="10000" width="9.453125" style="2" bestFit="1" customWidth="1"/>
    <col min="10001" max="10001" width="9.54296875" style="2" bestFit="1" customWidth="1"/>
    <col min="10002" max="10002" width="6.81640625" style="2" bestFit="1" customWidth="1"/>
    <col min="10003" max="10003" width="9" style="2"/>
    <col min="10004" max="10004" width="6.453125" style="2" bestFit="1" customWidth="1"/>
    <col min="10005" max="10005" width="11.1796875" style="2" customWidth="1"/>
    <col min="10006" max="10007" width="6.81640625" style="2" bestFit="1" customWidth="1"/>
    <col min="10008" max="10008" width="5.81640625" style="2" bestFit="1" customWidth="1"/>
    <col min="10009" max="10009" width="6.54296875" style="2" bestFit="1" customWidth="1"/>
    <col min="10010" max="10010" width="11.453125" style="2" customWidth="1"/>
    <col min="10011" max="10011" width="9" style="2" customWidth="1"/>
    <col min="10012" max="10012" width="12.54296875" style="2" customWidth="1"/>
    <col min="10013" max="10013" width="14.54296875" style="2" bestFit="1" customWidth="1"/>
    <col min="10014" max="10014" width="17.54296875" style="2" bestFit="1" customWidth="1"/>
    <col min="10015" max="10015" width="17.453125" style="2" bestFit="1" customWidth="1"/>
    <col min="10016" max="10016" width="15.453125" style="2" bestFit="1" customWidth="1"/>
    <col min="10017" max="10017" width="17.54296875" style="2" bestFit="1" customWidth="1"/>
    <col min="10018" max="10233" width="9" style="2"/>
    <col min="10234" max="10234" width="8.1796875" style="2" customWidth="1"/>
    <col min="10235" max="10236" width="9" style="2" customWidth="1"/>
    <col min="10237" max="10237" width="17.1796875" style="2" customWidth="1"/>
    <col min="10238" max="10238" width="9" style="2" customWidth="1"/>
    <col min="10239" max="10239" width="12.54296875" style="2" customWidth="1"/>
    <col min="10240" max="10240" width="9" style="2" customWidth="1"/>
    <col min="10241" max="10241" width="11.453125" style="2" customWidth="1"/>
    <col min="10242" max="10242" width="11.1796875" style="2" customWidth="1"/>
    <col min="10243" max="10243" width="13.54296875" style="2" customWidth="1"/>
    <col min="10244" max="10244" width="11.453125" style="2" customWidth="1"/>
    <col min="10245" max="10245" width="10.81640625" style="2" customWidth="1"/>
    <col min="10246" max="10246" width="12.453125" style="2" customWidth="1"/>
    <col min="10247" max="10247" width="9" style="2" customWidth="1"/>
    <col min="10248" max="10248" width="7.54296875" style="2" customWidth="1"/>
    <col min="10249" max="10251" width="9" style="2"/>
    <col min="10252" max="10252" width="6.81640625" style="2" bestFit="1" customWidth="1"/>
    <col min="10253" max="10253" width="6.453125" style="2" bestFit="1" customWidth="1"/>
    <col min="10254" max="10254" width="7.81640625" style="2" bestFit="1" customWidth="1"/>
    <col min="10255" max="10255" width="7.54296875" style="2" bestFit="1" customWidth="1"/>
    <col min="10256" max="10256" width="9.453125" style="2" bestFit="1" customWidth="1"/>
    <col min="10257" max="10257" width="9.54296875" style="2" bestFit="1" customWidth="1"/>
    <col min="10258" max="10258" width="6.81640625" style="2" bestFit="1" customWidth="1"/>
    <col min="10259" max="10259" width="9" style="2"/>
    <col min="10260" max="10260" width="6.453125" style="2" bestFit="1" customWidth="1"/>
    <col min="10261" max="10261" width="11.1796875" style="2" customWidth="1"/>
    <col min="10262" max="10263" width="6.81640625" style="2" bestFit="1" customWidth="1"/>
    <col min="10264" max="10264" width="5.81640625" style="2" bestFit="1" customWidth="1"/>
    <col min="10265" max="10265" width="6.54296875" style="2" bestFit="1" customWidth="1"/>
    <col min="10266" max="10266" width="11.453125" style="2" customWidth="1"/>
    <col min="10267" max="10267" width="9" style="2" customWidth="1"/>
    <col min="10268" max="10268" width="12.54296875" style="2" customWidth="1"/>
    <col min="10269" max="10269" width="14.54296875" style="2" bestFit="1" customWidth="1"/>
    <col min="10270" max="10270" width="17.54296875" style="2" bestFit="1" customWidth="1"/>
    <col min="10271" max="10271" width="17.453125" style="2" bestFit="1" customWidth="1"/>
    <col min="10272" max="10272" width="15.453125" style="2" bestFit="1" customWidth="1"/>
    <col min="10273" max="10273" width="17.54296875" style="2" bestFit="1" customWidth="1"/>
    <col min="10274" max="10489" width="9" style="2"/>
    <col min="10490" max="10490" width="8.1796875" style="2" customWidth="1"/>
    <col min="10491" max="10492" width="9" style="2" customWidth="1"/>
    <col min="10493" max="10493" width="17.1796875" style="2" customWidth="1"/>
    <col min="10494" max="10494" width="9" style="2" customWidth="1"/>
    <col min="10495" max="10495" width="12.54296875" style="2" customWidth="1"/>
    <col min="10496" max="10496" width="9" style="2" customWidth="1"/>
    <col min="10497" max="10497" width="11.453125" style="2" customWidth="1"/>
    <col min="10498" max="10498" width="11.1796875" style="2" customWidth="1"/>
    <col min="10499" max="10499" width="13.54296875" style="2" customWidth="1"/>
    <col min="10500" max="10500" width="11.453125" style="2" customWidth="1"/>
    <col min="10501" max="10501" width="10.81640625" style="2" customWidth="1"/>
    <col min="10502" max="10502" width="12.453125" style="2" customWidth="1"/>
    <col min="10503" max="10503" width="9" style="2" customWidth="1"/>
    <col min="10504" max="10504" width="7.54296875" style="2" customWidth="1"/>
    <col min="10505" max="10507" width="9" style="2"/>
    <col min="10508" max="10508" width="6.81640625" style="2" bestFit="1" customWidth="1"/>
    <col min="10509" max="10509" width="6.453125" style="2" bestFit="1" customWidth="1"/>
    <col min="10510" max="10510" width="7.81640625" style="2" bestFit="1" customWidth="1"/>
    <col min="10511" max="10511" width="7.54296875" style="2" bestFit="1" customWidth="1"/>
    <col min="10512" max="10512" width="9.453125" style="2" bestFit="1" customWidth="1"/>
    <col min="10513" max="10513" width="9.54296875" style="2" bestFit="1" customWidth="1"/>
    <col min="10514" max="10514" width="6.81640625" style="2" bestFit="1" customWidth="1"/>
    <col min="10515" max="10515" width="9" style="2"/>
    <col min="10516" max="10516" width="6.453125" style="2" bestFit="1" customWidth="1"/>
    <col min="10517" max="10517" width="11.1796875" style="2" customWidth="1"/>
    <col min="10518" max="10519" width="6.81640625" style="2" bestFit="1" customWidth="1"/>
    <col min="10520" max="10520" width="5.81640625" style="2" bestFit="1" customWidth="1"/>
    <col min="10521" max="10521" width="6.54296875" style="2" bestFit="1" customWidth="1"/>
    <col min="10522" max="10522" width="11.453125" style="2" customWidth="1"/>
    <col min="10523" max="10523" width="9" style="2" customWidth="1"/>
    <col min="10524" max="10524" width="12.54296875" style="2" customWidth="1"/>
    <col min="10525" max="10525" width="14.54296875" style="2" bestFit="1" customWidth="1"/>
    <col min="10526" max="10526" width="17.54296875" style="2" bestFit="1" customWidth="1"/>
    <col min="10527" max="10527" width="17.453125" style="2" bestFit="1" customWidth="1"/>
    <col min="10528" max="10528" width="15.453125" style="2" bestFit="1" customWidth="1"/>
    <col min="10529" max="10529" width="17.54296875" style="2" bestFit="1" customWidth="1"/>
    <col min="10530" max="10745" width="9" style="2"/>
    <col min="10746" max="10746" width="8.1796875" style="2" customWidth="1"/>
    <col min="10747" max="10748" width="9" style="2" customWidth="1"/>
    <col min="10749" max="10749" width="17.1796875" style="2" customWidth="1"/>
    <col min="10750" max="10750" width="9" style="2" customWidth="1"/>
    <col min="10751" max="10751" width="12.54296875" style="2" customWidth="1"/>
    <col min="10752" max="10752" width="9" style="2" customWidth="1"/>
    <col min="10753" max="10753" width="11.453125" style="2" customWidth="1"/>
    <col min="10754" max="10754" width="11.1796875" style="2" customWidth="1"/>
    <col min="10755" max="10755" width="13.54296875" style="2" customWidth="1"/>
    <col min="10756" max="10756" width="11.453125" style="2" customWidth="1"/>
    <col min="10757" max="10757" width="10.81640625" style="2" customWidth="1"/>
    <col min="10758" max="10758" width="12.453125" style="2" customWidth="1"/>
    <col min="10759" max="10759" width="9" style="2" customWidth="1"/>
    <col min="10760" max="10760" width="7.54296875" style="2" customWidth="1"/>
    <col min="10761" max="10763" width="9" style="2"/>
    <col min="10764" max="10764" width="6.81640625" style="2" bestFit="1" customWidth="1"/>
    <col min="10765" max="10765" width="6.453125" style="2" bestFit="1" customWidth="1"/>
    <col min="10766" max="10766" width="7.81640625" style="2" bestFit="1" customWidth="1"/>
    <col min="10767" max="10767" width="7.54296875" style="2" bestFit="1" customWidth="1"/>
    <col min="10768" max="10768" width="9.453125" style="2" bestFit="1" customWidth="1"/>
    <col min="10769" max="10769" width="9.54296875" style="2" bestFit="1" customWidth="1"/>
    <col min="10770" max="10770" width="6.81640625" style="2" bestFit="1" customWidth="1"/>
    <col min="10771" max="10771" width="9" style="2"/>
    <col min="10772" max="10772" width="6.453125" style="2" bestFit="1" customWidth="1"/>
    <col min="10773" max="10773" width="11.1796875" style="2" customWidth="1"/>
    <col min="10774" max="10775" width="6.81640625" style="2" bestFit="1" customWidth="1"/>
    <col min="10776" max="10776" width="5.81640625" style="2" bestFit="1" customWidth="1"/>
    <col min="10777" max="10777" width="6.54296875" style="2" bestFit="1" customWidth="1"/>
    <col min="10778" max="10778" width="11.453125" style="2" customWidth="1"/>
    <col min="10779" max="10779" width="9" style="2" customWidth="1"/>
    <col min="10780" max="10780" width="12.54296875" style="2" customWidth="1"/>
    <col min="10781" max="10781" width="14.54296875" style="2" bestFit="1" customWidth="1"/>
    <col min="10782" max="10782" width="17.54296875" style="2" bestFit="1" customWidth="1"/>
    <col min="10783" max="10783" width="17.453125" style="2" bestFit="1" customWidth="1"/>
    <col min="10784" max="10784" width="15.453125" style="2" bestFit="1" customWidth="1"/>
    <col min="10785" max="10785" width="17.54296875" style="2" bestFit="1" customWidth="1"/>
    <col min="10786" max="11001" width="9" style="2"/>
    <col min="11002" max="11002" width="8.1796875" style="2" customWidth="1"/>
    <col min="11003" max="11004" width="9" style="2" customWidth="1"/>
    <col min="11005" max="11005" width="17.1796875" style="2" customWidth="1"/>
    <col min="11006" max="11006" width="9" style="2" customWidth="1"/>
    <col min="11007" max="11007" width="12.54296875" style="2" customWidth="1"/>
    <col min="11008" max="11008" width="9" style="2" customWidth="1"/>
    <col min="11009" max="11009" width="11.453125" style="2" customWidth="1"/>
    <col min="11010" max="11010" width="11.1796875" style="2" customWidth="1"/>
    <col min="11011" max="11011" width="13.54296875" style="2" customWidth="1"/>
    <col min="11012" max="11012" width="11.453125" style="2" customWidth="1"/>
    <col min="11013" max="11013" width="10.81640625" style="2" customWidth="1"/>
    <col min="11014" max="11014" width="12.453125" style="2" customWidth="1"/>
    <col min="11015" max="11015" width="9" style="2" customWidth="1"/>
    <col min="11016" max="11016" width="7.54296875" style="2" customWidth="1"/>
    <col min="11017" max="11019" width="9" style="2"/>
    <col min="11020" max="11020" width="6.81640625" style="2" bestFit="1" customWidth="1"/>
    <col min="11021" max="11021" width="6.453125" style="2" bestFit="1" customWidth="1"/>
    <col min="11022" max="11022" width="7.81640625" style="2" bestFit="1" customWidth="1"/>
    <col min="11023" max="11023" width="7.54296875" style="2" bestFit="1" customWidth="1"/>
    <col min="11024" max="11024" width="9.453125" style="2" bestFit="1" customWidth="1"/>
    <col min="11025" max="11025" width="9.54296875" style="2" bestFit="1" customWidth="1"/>
    <col min="11026" max="11026" width="6.81640625" style="2" bestFit="1" customWidth="1"/>
    <col min="11027" max="11027" width="9" style="2"/>
    <col min="11028" max="11028" width="6.453125" style="2" bestFit="1" customWidth="1"/>
    <col min="11029" max="11029" width="11.1796875" style="2" customWidth="1"/>
    <col min="11030" max="11031" width="6.81640625" style="2" bestFit="1" customWidth="1"/>
    <col min="11032" max="11032" width="5.81640625" style="2" bestFit="1" customWidth="1"/>
    <col min="11033" max="11033" width="6.54296875" style="2" bestFit="1" customWidth="1"/>
    <col min="11034" max="11034" width="11.453125" style="2" customWidth="1"/>
    <col min="11035" max="11035" width="9" style="2" customWidth="1"/>
    <col min="11036" max="11036" width="12.54296875" style="2" customWidth="1"/>
    <col min="11037" max="11037" width="14.54296875" style="2" bestFit="1" customWidth="1"/>
    <col min="11038" max="11038" width="17.54296875" style="2" bestFit="1" customWidth="1"/>
    <col min="11039" max="11039" width="17.453125" style="2" bestFit="1" customWidth="1"/>
    <col min="11040" max="11040" width="15.453125" style="2" bestFit="1" customWidth="1"/>
    <col min="11041" max="11041" width="17.54296875" style="2" bestFit="1" customWidth="1"/>
    <col min="11042" max="11257" width="9" style="2"/>
    <col min="11258" max="11258" width="8.1796875" style="2" customWidth="1"/>
    <col min="11259" max="11260" width="9" style="2" customWidth="1"/>
    <col min="11261" max="11261" width="17.1796875" style="2" customWidth="1"/>
    <col min="11262" max="11262" width="9" style="2" customWidth="1"/>
    <col min="11263" max="11263" width="12.54296875" style="2" customWidth="1"/>
    <col min="11264" max="11264" width="9" style="2" customWidth="1"/>
    <col min="11265" max="11265" width="11.453125" style="2" customWidth="1"/>
    <col min="11266" max="11266" width="11.1796875" style="2" customWidth="1"/>
    <col min="11267" max="11267" width="13.54296875" style="2" customWidth="1"/>
    <col min="11268" max="11268" width="11.453125" style="2" customWidth="1"/>
    <col min="11269" max="11269" width="10.81640625" style="2" customWidth="1"/>
    <col min="11270" max="11270" width="12.453125" style="2" customWidth="1"/>
    <col min="11271" max="11271" width="9" style="2" customWidth="1"/>
    <col min="11272" max="11272" width="7.54296875" style="2" customWidth="1"/>
    <col min="11273" max="11275" width="9" style="2"/>
    <col min="11276" max="11276" width="6.81640625" style="2" bestFit="1" customWidth="1"/>
    <col min="11277" max="11277" width="6.453125" style="2" bestFit="1" customWidth="1"/>
    <col min="11278" max="11278" width="7.81640625" style="2" bestFit="1" customWidth="1"/>
    <col min="11279" max="11279" width="7.54296875" style="2" bestFit="1" customWidth="1"/>
    <col min="11280" max="11280" width="9.453125" style="2" bestFit="1" customWidth="1"/>
    <col min="11281" max="11281" width="9.54296875" style="2" bestFit="1" customWidth="1"/>
    <col min="11282" max="11282" width="6.81640625" style="2" bestFit="1" customWidth="1"/>
    <col min="11283" max="11283" width="9" style="2"/>
    <col min="11284" max="11284" width="6.453125" style="2" bestFit="1" customWidth="1"/>
    <col min="11285" max="11285" width="11.1796875" style="2" customWidth="1"/>
    <col min="11286" max="11287" width="6.81640625" style="2" bestFit="1" customWidth="1"/>
    <col min="11288" max="11288" width="5.81640625" style="2" bestFit="1" customWidth="1"/>
    <col min="11289" max="11289" width="6.54296875" style="2" bestFit="1" customWidth="1"/>
    <col min="11290" max="11290" width="11.453125" style="2" customWidth="1"/>
    <col min="11291" max="11291" width="9" style="2" customWidth="1"/>
    <col min="11292" max="11292" width="12.54296875" style="2" customWidth="1"/>
    <col min="11293" max="11293" width="14.54296875" style="2" bestFit="1" customWidth="1"/>
    <col min="11294" max="11294" width="17.54296875" style="2" bestFit="1" customWidth="1"/>
    <col min="11295" max="11295" width="17.453125" style="2" bestFit="1" customWidth="1"/>
    <col min="11296" max="11296" width="15.453125" style="2" bestFit="1" customWidth="1"/>
    <col min="11297" max="11297" width="17.54296875" style="2" bestFit="1" customWidth="1"/>
    <col min="11298" max="11513" width="9" style="2"/>
    <col min="11514" max="11514" width="8.1796875" style="2" customWidth="1"/>
    <col min="11515" max="11516" width="9" style="2" customWidth="1"/>
    <col min="11517" max="11517" width="17.1796875" style="2" customWidth="1"/>
    <col min="11518" max="11518" width="9" style="2" customWidth="1"/>
    <col min="11519" max="11519" width="12.54296875" style="2" customWidth="1"/>
    <col min="11520" max="11520" width="9" style="2" customWidth="1"/>
    <col min="11521" max="11521" width="11.453125" style="2" customWidth="1"/>
    <col min="11522" max="11522" width="11.1796875" style="2" customWidth="1"/>
    <col min="11523" max="11523" width="13.54296875" style="2" customWidth="1"/>
    <col min="11524" max="11524" width="11.453125" style="2" customWidth="1"/>
    <col min="11525" max="11525" width="10.81640625" style="2" customWidth="1"/>
    <col min="11526" max="11526" width="12.453125" style="2" customWidth="1"/>
    <col min="11527" max="11527" width="9" style="2" customWidth="1"/>
    <col min="11528" max="11528" width="7.54296875" style="2" customWidth="1"/>
    <col min="11529" max="11531" width="9" style="2"/>
    <col min="11532" max="11532" width="6.81640625" style="2" bestFit="1" customWidth="1"/>
    <col min="11533" max="11533" width="6.453125" style="2" bestFit="1" customWidth="1"/>
    <col min="11534" max="11534" width="7.81640625" style="2" bestFit="1" customWidth="1"/>
    <col min="11535" max="11535" width="7.54296875" style="2" bestFit="1" customWidth="1"/>
    <col min="11536" max="11536" width="9.453125" style="2" bestFit="1" customWidth="1"/>
    <col min="11537" max="11537" width="9.54296875" style="2" bestFit="1" customWidth="1"/>
    <col min="11538" max="11538" width="6.81640625" style="2" bestFit="1" customWidth="1"/>
    <col min="11539" max="11539" width="9" style="2"/>
    <col min="11540" max="11540" width="6.453125" style="2" bestFit="1" customWidth="1"/>
    <col min="11541" max="11541" width="11.1796875" style="2" customWidth="1"/>
    <col min="11542" max="11543" width="6.81640625" style="2" bestFit="1" customWidth="1"/>
    <col min="11544" max="11544" width="5.81640625" style="2" bestFit="1" customWidth="1"/>
    <col min="11545" max="11545" width="6.54296875" style="2" bestFit="1" customWidth="1"/>
    <col min="11546" max="11546" width="11.453125" style="2" customWidth="1"/>
    <col min="11547" max="11547" width="9" style="2" customWidth="1"/>
    <col min="11548" max="11548" width="12.54296875" style="2" customWidth="1"/>
    <col min="11549" max="11549" width="14.54296875" style="2" bestFit="1" customWidth="1"/>
    <col min="11550" max="11550" width="17.54296875" style="2" bestFit="1" customWidth="1"/>
    <col min="11551" max="11551" width="17.453125" style="2" bestFit="1" customWidth="1"/>
    <col min="11552" max="11552" width="15.453125" style="2" bestFit="1" customWidth="1"/>
    <col min="11553" max="11553" width="17.54296875" style="2" bestFit="1" customWidth="1"/>
    <col min="11554" max="11769" width="9" style="2"/>
    <col min="11770" max="11770" width="8.1796875" style="2" customWidth="1"/>
    <col min="11771" max="11772" width="9" style="2" customWidth="1"/>
    <col min="11773" max="11773" width="17.1796875" style="2" customWidth="1"/>
    <col min="11774" max="11774" width="9" style="2" customWidth="1"/>
    <col min="11775" max="11775" width="12.54296875" style="2" customWidth="1"/>
    <col min="11776" max="11776" width="9" style="2" customWidth="1"/>
    <col min="11777" max="11777" width="11.453125" style="2" customWidth="1"/>
    <col min="11778" max="11778" width="11.1796875" style="2" customWidth="1"/>
    <col min="11779" max="11779" width="13.54296875" style="2" customWidth="1"/>
    <col min="11780" max="11780" width="11.453125" style="2" customWidth="1"/>
    <col min="11781" max="11781" width="10.81640625" style="2" customWidth="1"/>
    <col min="11782" max="11782" width="12.453125" style="2" customWidth="1"/>
    <col min="11783" max="11783" width="9" style="2" customWidth="1"/>
    <col min="11784" max="11784" width="7.54296875" style="2" customWidth="1"/>
    <col min="11785" max="11787" width="9" style="2"/>
    <col min="11788" max="11788" width="6.81640625" style="2" bestFit="1" customWidth="1"/>
    <col min="11789" max="11789" width="6.453125" style="2" bestFit="1" customWidth="1"/>
    <col min="11790" max="11790" width="7.81640625" style="2" bestFit="1" customWidth="1"/>
    <col min="11791" max="11791" width="7.54296875" style="2" bestFit="1" customWidth="1"/>
    <col min="11792" max="11792" width="9.453125" style="2" bestFit="1" customWidth="1"/>
    <col min="11793" max="11793" width="9.54296875" style="2" bestFit="1" customWidth="1"/>
    <col min="11794" max="11794" width="6.81640625" style="2" bestFit="1" customWidth="1"/>
    <col min="11795" max="11795" width="9" style="2"/>
    <col min="11796" max="11796" width="6.453125" style="2" bestFit="1" customWidth="1"/>
    <col min="11797" max="11797" width="11.1796875" style="2" customWidth="1"/>
    <col min="11798" max="11799" width="6.81640625" style="2" bestFit="1" customWidth="1"/>
    <col min="11800" max="11800" width="5.81640625" style="2" bestFit="1" customWidth="1"/>
    <col min="11801" max="11801" width="6.54296875" style="2" bestFit="1" customWidth="1"/>
    <col min="11802" max="11802" width="11.453125" style="2" customWidth="1"/>
    <col min="11803" max="11803" width="9" style="2" customWidth="1"/>
    <col min="11804" max="11804" width="12.54296875" style="2" customWidth="1"/>
    <col min="11805" max="11805" width="14.54296875" style="2" bestFit="1" customWidth="1"/>
    <col min="11806" max="11806" width="17.54296875" style="2" bestFit="1" customWidth="1"/>
    <col min="11807" max="11807" width="17.453125" style="2" bestFit="1" customWidth="1"/>
    <col min="11808" max="11808" width="15.453125" style="2" bestFit="1" customWidth="1"/>
    <col min="11809" max="11809" width="17.54296875" style="2" bestFit="1" customWidth="1"/>
    <col min="11810" max="12025" width="9" style="2"/>
    <col min="12026" max="12026" width="8.1796875" style="2" customWidth="1"/>
    <col min="12027" max="12028" width="9" style="2" customWidth="1"/>
    <col min="12029" max="12029" width="17.1796875" style="2" customWidth="1"/>
    <col min="12030" max="12030" width="9" style="2" customWidth="1"/>
    <col min="12031" max="12031" width="12.54296875" style="2" customWidth="1"/>
    <col min="12032" max="12032" width="9" style="2" customWidth="1"/>
    <col min="12033" max="12033" width="11.453125" style="2" customWidth="1"/>
    <col min="12034" max="12034" width="11.1796875" style="2" customWidth="1"/>
    <col min="12035" max="12035" width="13.54296875" style="2" customWidth="1"/>
    <col min="12036" max="12036" width="11.453125" style="2" customWidth="1"/>
    <col min="12037" max="12037" width="10.81640625" style="2" customWidth="1"/>
    <col min="12038" max="12038" width="12.453125" style="2" customWidth="1"/>
    <col min="12039" max="12039" width="9" style="2" customWidth="1"/>
    <col min="12040" max="12040" width="7.54296875" style="2" customWidth="1"/>
    <col min="12041" max="12043" width="9" style="2"/>
    <col min="12044" max="12044" width="6.81640625" style="2" bestFit="1" customWidth="1"/>
    <col min="12045" max="12045" width="6.453125" style="2" bestFit="1" customWidth="1"/>
    <col min="12046" max="12046" width="7.81640625" style="2" bestFit="1" customWidth="1"/>
    <col min="12047" max="12047" width="7.54296875" style="2" bestFit="1" customWidth="1"/>
    <col min="12048" max="12048" width="9.453125" style="2" bestFit="1" customWidth="1"/>
    <col min="12049" max="12049" width="9.54296875" style="2" bestFit="1" customWidth="1"/>
    <col min="12050" max="12050" width="6.81640625" style="2" bestFit="1" customWidth="1"/>
    <col min="12051" max="12051" width="9" style="2"/>
    <col min="12052" max="12052" width="6.453125" style="2" bestFit="1" customWidth="1"/>
    <col min="12053" max="12053" width="11.1796875" style="2" customWidth="1"/>
    <col min="12054" max="12055" width="6.81640625" style="2" bestFit="1" customWidth="1"/>
    <col min="12056" max="12056" width="5.81640625" style="2" bestFit="1" customWidth="1"/>
    <col min="12057" max="12057" width="6.54296875" style="2" bestFit="1" customWidth="1"/>
    <col min="12058" max="12058" width="11.453125" style="2" customWidth="1"/>
    <col min="12059" max="12059" width="9" style="2" customWidth="1"/>
    <col min="12060" max="12060" width="12.54296875" style="2" customWidth="1"/>
    <col min="12061" max="12061" width="14.54296875" style="2" bestFit="1" customWidth="1"/>
    <col min="12062" max="12062" width="17.54296875" style="2" bestFit="1" customWidth="1"/>
    <col min="12063" max="12063" width="17.453125" style="2" bestFit="1" customWidth="1"/>
    <col min="12064" max="12064" width="15.453125" style="2" bestFit="1" customWidth="1"/>
    <col min="12065" max="12065" width="17.54296875" style="2" bestFit="1" customWidth="1"/>
    <col min="12066" max="12281" width="9" style="2"/>
    <col min="12282" max="12282" width="8.1796875" style="2" customWidth="1"/>
    <col min="12283" max="12284" width="9" style="2" customWidth="1"/>
    <col min="12285" max="12285" width="17.1796875" style="2" customWidth="1"/>
    <col min="12286" max="12286" width="9" style="2" customWidth="1"/>
    <col min="12287" max="12287" width="12.54296875" style="2" customWidth="1"/>
    <col min="12288" max="12288" width="9" style="2" customWidth="1"/>
    <col min="12289" max="12289" width="11.453125" style="2" customWidth="1"/>
    <col min="12290" max="12290" width="11.1796875" style="2" customWidth="1"/>
    <col min="12291" max="12291" width="13.54296875" style="2" customWidth="1"/>
    <col min="12292" max="12292" width="11.453125" style="2" customWidth="1"/>
    <col min="12293" max="12293" width="10.81640625" style="2" customWidth="1"/>
    <col min="12294" max="12294" width="12.453125" style="2" customWidth="1"/>
    <col min="12295" max="12295" width="9" style="2" customWidth="1"/>
    <col min="12296" max="12296" width="7.54296875" style="2" customWidth="1"/>
    <col min="12297" max="12299" width="9" style="2"/>
    <col min="12300" max="12300" width="6.81640625" style="2" bestFit="1" customWidth="1"/>
    <col min="12301" max="12301" width="6.453125" style="2" bestFit="1" customWidth="1"/>
    <col min="12302" max="12302" width="7.81640625" style="2" bestFit="1" customWidth="1"/>
    <col min="12303" max="12303" width="7.54296875" style="2" bestFit="1" customWidth="1"/>
    <col min="12304" max="12304" width="9.453125" style="2" bestFit="1" customWidth="1"/>
    <col min="12305" max="12305" width="9.54296875" style="2" bestFit="1" customWidth="1"/>
    <col min="12306" max="12306" width="6.81640625" style="2" bestFit="1" customWidth="1"/>
    <col min="12307" max="12307" width="9" style="2"/>
    <col min="12308" max="12308" width="6.453125" style="2" bestFit="1" customWidth="1"/>
    <col min="12309" max="12309" width="11.1796875" style="2" customWidth="1"/>
    <col min="12310" max="12311" width="6.81640625" style="2" bestFit="1" customWidth="1"/>
    <col min="12312" max="12312" width="5.81640625" style="2" bestFit="1" customWidth="1"/>
    <col min="12313" max="12313" width="6.54296875" style="2" bestFit="1" customWidth="1"/>
    <col min="12314" max="12314" width="11.453125" style="2" customWidth="1"/>
    <col min="12315" max="12315" width="9" style="2" customWidth="1"/>
    <col min="12316" max="12316" width="12.54296875" style="2" customWidth="1"/>
    <col min="12317" max="12317" width="14.54296875" style="2" bestFit="1" customWidth="1"/>
    <col min="12318" max="12318" width="17.54296875" style="2" bestFit="1" customWidth="1"/>
    <col min="12319" max="12319" width="17.453125" style="2" bestFit="1" customWidth="1"/>
    <col min="12320" max="12320" width="15.453125" style="2" bestFit="1" customWidth="1"/>
    <col min="12321" max="12321" width="17.54296875" style="2" bestFit="1" customWidth="1"/>
    <col min="12322" max="12537" width="9" style="2"/>
    <col min="12538" max="12538" width="8.1796875" style="2" customWidth="1"/>
    <col min="12539" max="12540" width="9" style="2" customWidth="1"/>
    <col min="12541" max="12541" width="17.1796875" style="2" customWidth="1"/>
    <col min="12542" max="12542" width="9" style="2" customWidth="1"/>
    <col min="12543" max="12543" width="12.54296875" style="2" customWidth="1"/>
    <col min="12544" max="12544" width="9" style="2" customWidth="1"/>
    <col min="12545" max="12545" width="11.453125" style="2" customWidth="1"/>
    <col min="12546" max="12546" width="11.1796875" style="2" customWidth="1"/>
    <col min="12547" max="12547" width="13.54296875" style="2" customWidth="1"/>
    <col min="12548" max="12548" width="11.453125" style="2" customWidth="1"/>
    <col min="12549" max="12549" width="10.81640625" style="2" customWidth="1"/>
    <col min="12550" max="12550" width="12.453125" style="2" customWidth="1"/>
    <col min="12551" max="12551" width="9" style="2" customWidth="1"/>
    <col min="12552" max="12552" width="7.54296875" style="2" customWidth="1"/>
    <col min="12553" max="12555" width="9" style="2"/>
    <col min="12556" max="12556" width="6.81640625" style="2" bestFit="1" customWidth="1"/>
    <col min="12557" max="12557" width="6.453125" style="2" bestFit="1" customWidth="1"/>
    <col min="12558" max="12558" width="7.81640625" style="2" bestFit="1" customWidth="1"/>
    <col min="12559" max="12559" width="7.54296875" style="2" bestFit="1" customWidth="1"/>
    <col min="12560" max="12560" width="9.453125" style="2" bestFit="1" customWidth="1"/>
    <col min="12561" max="12561" width="9.54296875" style="2" bestFit="1" customWidth="1"/>
    <col min="12562" max="12562" width="6.81640625" style="2" bestFit="1" customWidth="1"/>
    <col min="12563" max="12563" width="9" style="2"/>
    <col min="12564" max="12564" width="6.453125" style="2" bestFit="1" customWidth="1"/>
    <col min="12565" max="12565" width="11.1796875" style="2" customWidth="1"/>
    <col min="12566" max="12567" width="6.81640625" style="2" bestFit="1" customWidth="1"/>
    <col min="12568" max="12568" width="5.81640625" style="2" bestFit="1" customWidth="1"/>
    <col min="12569" max="12569" width="6.54296875" style="2" bestFit="1" customWidth="1"/>
    <col min="12570" max="12570" width="11.453125" style="2" customWidth="1"/>
    <col min="12571" max="12571" width="9" style="2" customWidth="1"/>
    <col min="12572" max="12572" width="12.54296875" style="2" customWidth="1"/>
    <col min="12573" max="12573" width="14.54296875" style="2" bestFit="1" customWidth="1"/>
    <col min="12574" max="12574" width="17.54296875" style="2" bestFit="1" customWidth="1"/>
    <col min="12575" max="12575" width="17.453125" style="2" bestFit="1" customWidth="1"/>
    <col min="12576" max="12576" width="15.453125" style="2" bestFit="1" customWidth="1"/>
    <col min="12577" max="12577" width="17.54296875" style="2" bestFit="1" customWidth="1"/>
    <col min="12578" max="12793" width="9" style="2"/>
    <col min="12794" max="12794" width="8.1796875" style="2" customWidth="1"/>
    <col min="12795" max="12796" width="9" style="2" customWidth="1"/>
    <col min="12797" max="12797" width="17.1796875" style="2" customWidth="1"/>
    <col min="12798" max="12798" width="9" style="2" customWidth="1"/>
    <col min="12799" max="12799" width="12.54296875" style="2" customWidth="1"/>
    <col min="12800" max="12800" width="9" style="2" customWidth="1"/>
    <col min="12801" max="12801" width="11.453125" style="2" customWidth="1"/>
    <col min="12802" max="12802" width="11.1796875" style="2" customWidth="1"/>
    <col min="12803" max="12803" width="13.54296875" style="2" customWidth="1"/>
    <col min="12804" max="12804" width="11.453125" style="2" customWidth="1"/>
    <col min="12805" max="12805" width="10.81640625" style="2" customWidth="1"/>
    <col min="12806" max="12806" width="12.453125" style="2" customWidth="1"/>
    <col min="12807" max="12807" width="9" style="2" customWidth="1"/>
    <col min="12808" max="12808" width="7.54296875" style="2" customWidth="1"/>
    <col min="12809" max="12811" width="9" style="2"/>
    <col min="12812" max="12812" width="6.81640625" style="2" bestFit="1" customWidth="1"/>
    <col min="12813" max="12813" width="6.453125" style="2" bestFit="1" customWidth="1"/>
    <col min="12814" max="12814" width="7.81640625" style="2" bestFit="1" customWidth="1"/>
    <col min="12815" max="12815" width="7.54296875" style="2" bestFit="1" customWidth="1"/>
    <col min="12816" max="12816" width="9.453125" style="2" bestFit="1" customWidth="1"/>
    <col min="12817" max="12817" width="9.54296875" style="2" bestFit="1" customWidth="1"/>
    <col min="12818" max="12818" width="6.81640625" style="2" bestFit="1" customWidth="1"/>
    <col min="12819" max="12819" width="9" style="2"/>
    <col min="12820" max="12820" width="6.453125" style="2" bestFit="1" customWidth="1"/>
    <col min="12821" max="12821" width="11.1796875" style="2" customWidth="1"/>
    <col min="12822" max="12823" width="6.81640625" style="2" bestFit="1" customWidth="1"/>
    <col min="12824" max="12824" width="5.81640625" style="2" bestFit="1" customWidth="1"/>
    <col min="12825" max="12825" width="6.54296875" style="2" bestFit="1" customWidth="1"/>
    <col min="12826" max="12826" width="11.453125" style="2" customWidth="1"/>
    <col min="12827" max="12827" width="9" style="2" customWidth="1"/>
    <col min="12828" max="12828" width="12.54296875" style="2" customWidth="1"/>
    <col min="12829" max="12829" width="14.54296875" style="2" bestFit="1" customWidth="1"/>
    <col min="12830" max="12830" width="17.54296875" style="2" bestFit="1" customWidth="1"/>
    <col min="12831" max="12831" width="17.453125" style="2" bestFit="1" customWidth="1"/>
    <col min="12832" max="12832" width="15.453125" style="2" bestFit="1" customWidth="1"/>
    <col min="12833" max="12833" width="17.54296875" style="2" bestFit="1" customWidth="1"/>
    <col min="12834" max="13049" width="9" style="2"/>
    <col min="13050" max="13050" width="8.1796875" style="2" customWidth="1"/>
    <col min="13051" max="13052" width="9" style="2" customWidth="1"/>
    <col min="13053" max="13053" width="17.1796875" style="2" customWidth="1"/>
    <col min="13054" max="13054" width="9" style="2" customWidth="1"/>
    <col min="13055" max="13055" width="12.54296875" style="2" customWidth="1"/>
    <col min="13056" max="13056" width="9" style="2" customWidth="1"/>
    <col min="13057" max="13057" width="11.453125" style="2" customWidth="1"/>
    <col min="13058" max="13058" width="11.1796875" style="2" customWidth="1"/>
    <col min="13059" max="13059" width="13.54296875" style="2" customWidth="1"/>
    <col min="13060" max="13060" width="11.453125" style="2" customWidth="1"/>
    <col min="13061" max="13061" width="10.81640625" style="2" customWidth="1"/>
    <col min="13062" max="13062" width="12.453125" style="2" customWidth="1"/>
    <col min="13063" max="13063" width="9" style="2" customWidth="1"/>
    <col min="13064" max="13064" width="7.54296875" style="2" customWidth="1"/>
    <col min="13065" max="13067" width="9" style="2"/>
    <col min="13068" max="13068" width="6.81640625" style="2" bestFit="1" customWidth="1"/>
    <col min="13069" max="13069" width="6.453125" style="2" bestFit="1" customWidth="1"/>
    <col min="13070" max="13070" width="7.81640625" style="2" bestFit="1" customWidth="1"/>
    <col min="13071" max="13071" width="7.54296875" style="2" bestFit="1" customWidth="1"/>
    <col min="13072" max="13072" width="9.453125" style="2" bestFit="1" customWidth="1"/>
    <col min="13073" max="13073" width="9.54296875" style="2" bestFit="1" customWidth="1"/>
    <col min="13074" max="13074" width="6.81640625" style="2" bestFit="1" customWidth="1"/>
    <col min="13075" max="13075" width="9" style="2"/>
    <col min="13076" max="13076" width="6.453125" style="2" bestFit="1" customWidth="1"/>
    <col min="13077" max="13077" width="11.1796875" style="2" customWidth="1"/>
    <col min="13078" max="13079" width="6.81640625" style="2" bestFit="1" customWidth="1"/>
    <col min="13080" max="13080" width="5.81640625" style="2" bestFit="1" customWidth="1"/>
    <col min="13081" max="13081" width="6.54296875" style="2" bestFit="1" customWidth="1"/>
    <col min="13082" max="13082" width="11.453125" style="2" customWidth="1"/>
    <col min="13083" max="13083" width="9" style="2" customWidth="1"/>
    <col min="13084" max="13084" width="12.54296875" style="2" customWidth="1"/>
    <col min="13085" max="13085" width="14.54296875" style="2" bestFit="1" customWidth="1"/>
    <col min="13086" max="13086" width="17.54296875" style="2" bestFit="1" customWidth="1"/>
    <col min="13087" max="13087" width="17.453125" style="2" bestFit="1" customWidth="1"/>
    <col min="13088" max="13088" width="15.453125" style="2" bestFit="1" customWidth="1"/>
    <col min="13089" max="13089" width="17.54296875" style="2" bestFit="1" customWidth="1"/>
    <col min="13090" max="13305" width="9" style="2"/>
    <col min="13306" max="13306" width="8.1796875" style="2" customWidth="1"/>
    <col min="13307" max="13308" width="9" style="2" customWidth="1"/>
    <col min="13309" max="13309" width="17.1796875" style="2" customWidth="1"/>
    <col min="13310" max="13310" width="9" style="2" customWidth="1"/>
    <col min="13311" max="13311" width="12.54296875" style="2" customWidth="1"/>
    <col min="13312" max="13312" width="9" style="2" customWidth="1"/>
    <col min="13313" max="13313" width="11.453125" style="2" customWidth="1"/>
    <col min="13314" max="13314" width="11.1796875" style="2" customWidth="1"/>
    <col min="13315" max="13315" width="13.54296875" style="2" customWidth="1"/>
    <col min="13316" max="13316" width="11.453125" style="2" customWidth="1"/>
    <col min="13317" max="13317" width="10.81640625" style="2" customWidth="1"/>
    <col min="13318" max="13318" width="12.453125" style="2" customWidth="1"/>
    <col min="13319" max="13319" width="9" style="2" customWidth="1"/>
    <col min="13320" max="13320" width="7.54296875" style="2" customWidth="1"/>
    <col min="13321" max="13323" width="9" style="2"/>
    <col min="13324" max="13324" width="6.81640625" style="2" bestFit="1" customWidth="1"/>
    <col min="13325" max="13325" width="6.453125" style="2" bestFit="1" customWidth="1"/>
    <col min="13326" max="13326" width="7.81640625" style="2" bestFit="1" customWidth="1"/>
    <col min="13327" max="13327" width="7.54296875" style="2" bestFit="1" customWidth="1"/>
    <col min="13328" max="13328" width="9.453125" style="2" bestFit="1" customWidth="1"/>
    <col min="13329" max="13329" width="9.54296875" style="2" bestFit="1" customWidth="1"/>
    <col min="13330" max="13330" width="6.81640625" style="2" bestFit="1" customWidth="1"/>
    <col min="13331" max="13331" width="9" style="2"/>
    <col min="13332" max="13332" width="6.453125" style="2" bestFit="1" customWidth="1"/>
    <col min="13333" max="13333" width="11.1796875" style="2" customWidth="1"/>
    <col min="13334" max="13335" width="6.81640625" style="2" bestFit="1" customWidth="1"/>
    <col min="13336" max="13336" width="5.81640625" style="2" bestFit="1" customWidth="1"/>
    <col min="13337" max="13337" width="6.54296875" style="2" bestFit="1" customWidth="1"/>
    <col min="13338" max="13338" width="11.453125" style="2" customWidth="1"/>
    <col min="13339" max="13339" width="9" style="2" customWidth="1"/>
    <col min="13340" max="13340" width="12.54296875" style="2" customWidth="1"/>
    <col min="13341" max="13341" width="14.54296875" style="2" bestFit="1" customWidth="1"/>
    <col min="13342" max="13342" width="17.54296875" style="2" bestFit="1" customWidth="1"/>
    <col min="13343" max="13343" width="17.453125" style="2" bestFit="1" customWidth="1"/>
    <col min="13344" max="13344" width="15.453125" style="2" bestFit="1" customWidth="1"/>
    <col min="13345" max="13345" width="17.54296875" style="2" bestFit="1" customWidth="1"/>
    <col min="13346" max="13561" width="9" style="2"/>
    <col min="13562" max="13562" width="8.1796875" style="2" customWidth="1"/>
    <col min="13563" max="13564" width="9" style="2" customWidth="1"/>
    <col min="13565" max="13565" width="17.1796875" style="2" customWidth="1"/>
    <col min="13566" max="13566" width="9" style="2" customWidth="1"/>
    <col min="13567" max="13567" width="12.54296875" style="2" customWidth="1"/>
    <col min="13568" max="13568" width="9" style="2" customWidth="1"/>
    <col min="13569" max="13569" width="11.453125" style="2" customWidth="1"/>
    <col min="13570" max="13570" width="11.1796875" style="2" customWidth="1"/>
    <col min="13571" max="13571" width="13.54296875" style="2" customWidth="1"/>
    <col min="13572" max="13572" width="11.453125" style="2" customWidth="1"/>
    <col min="13573" max="13573" width="10.81640625" style="2" customWidth="1"/>
    <col min="13574" max="13574" width="12.453125" style="2" customWidth="1"/>
    <col min="13575" max="13575" width="9" style="2" customWidth="1"/>
    <col min="13576" max="13576" width="7.54296875" style="2" customWidth="1"/>
    <col min="13577" max="13579" width="9" style="2"/>
    <col min="13580" max="13580" width="6.81640625" style="2" bestFit="1" customWidth="1"/>
    <col min="13581" max="13581" width="6.453125" style="2" bestFit="1" customWidth="1"/>
    <col min="13582" max="13582" width="7.81640625" style="2" bestFit="1" customWidth="1"/>
    <col min="13583" max="13583" width="7.54296875" style="2" bestFit="1" customWidth="1"/>
    <col min="13584" max="13584" width="9.453125" style="2" bestFit="1" customWidth="1"/>
    <col min="13585" max="13585" width="9.54296875" style="2" bestFit="1" customWidth="1"/>
    <col min="13586" max="13586" width="6.81640625" style="2" bestFit="1" customWidth="1"/>
    <col min="13587" max="13587" width="9" style="2"/>
    <col min="13588" max="13588" width="6.453125" style="2" bestFit="1" customWidth="1"/>
    <col min="13589" max="13589" width="11.1796875" style="2" customWidth="1"/>
    <col min="13590" max="13591" width="6.81640625" style="2" bestFit="1" customWidth="1"/>
    <col min="13592" max="13592" width="5.81640625" style="2" bestFit="1" customWidth="1"/>
    <col min="13593" max="13593" width="6.54296875" style="2" bestFit="1" customWidth="1"/>
    <col min="13594" max="13594" width="11.453125" style="2" customWidth="1"/>
    <col min="13595" max="13595" width="9" style="2" customWidth="1"/>
    <col min="13596" max="13596" width="12.54296875" style="2" customWidth="1"/>
    <col min="13597" max="13597" width="14.54296875" style="2" bestFit="1" customWidth="1"/>
    <col min="13598" max="13598" width="17.54296875" style="2" bestFit="1" customWidth="1"/>
    <col min="13599" max="13599" width="17.453125" style="2" bestFit="1" customWidth="1"/>
    <col min="13600" max="13600" width="15.453125" style="2" bestFit="1" customWidth="1"/>
    <col min="13601" max="13601" width="17.54296875" style="2" bestFit="1" customWidth="1"/>
    <col min="13602" max="13817" width="9" style="2"/>
    <col min="13818" max="13818" width="8.1796875" style="2" customWidth="1"/>
    <col min="13819" max="13820" width="9" style="2" customWidth="1"/>
    <col min="13821" max="13821" width="17.1796875" style="2" customWidth="1"/>
    <col min="13822" max="13822" width="9" style="2" customWidth="1"/>
    <col min="13823" max="13823" width="12.54296875" style="2" customWidth="1"/>
    <col min="13824" max="13824" width="9" style="2" customWidth="1"/>
    <col min="13825" max="13825" width="11.453125" style="2" customWidth="1"/>
    <col min="13826" max="13826" width="11.1796875" style="2" customWidth="1"/>
    <col min="13827" max="13827" width="13.54296875" style="2" customWidth="1"/>
    <col min="13828" max="13828" width="11.453125" style="2" customWidth="1"/>
    <col min="13829" max="13829" width="10.81640625" style="2" customWidth="1"/>
    <col min="13830" max="13830" width="12.453125" style="2" customWidth="1"/>
    <col min="13831" max="13831" width="9" style="2" customWidth="1"/>
    <col min="13832" max="13832" width="7.54296875" style="2" customWidth="1"/>
    <col min="13833" max="13835" width="9" style="2"/>
    <col min="13836" max="13836" width="6.81640625" style="2" bestFit="1" customWidth="1"/>
    <col min="13837" max="13837" width="6.453125" style="2" bestFit="1" customWidth="1"/>
    <col min="13838" max="13838" width="7.81640625" style="2" bestFit="1" customWidth="1"/>
    <col min="13839" max="13839" width="7.54296875" style="2" bestFit="1" customWidth="1"/>
    <col min="13840" max="13840" width="9.453125" style="2" bestFit="1" customWidth="1"/>
    <col min="13841" max="13841" width="9.54296875" style="2" bestFit="1" customWidth="1"/>
    <col min="13842" max="13842" width="6.81640625" style="2" bestFit="1" customWidth="1"/>
    <col min="13843" max="13843" width="9" style="2"/>
    <col min="13844" max="13844" width="6.453125" style="2" bestFit="1" customWidth="1"/>
    <col min="13845" max="13845" width="11.1796875" style="2" customWidth="1"/>
    <col min="13846" max="13847" width="6.81640625" style="2" bestFit="1" customWidth="1"/>
    <col min="13848" max="13848" width="5.81640625" style="2" bestFit="1" customWidth="1"/>
    <col min="13849" max="13849" width="6.54296875" style="2" bestFit="1" customWidth="1"/>
    <col min="13850" max="13850" width="11.453125" style="2" customWidth="1"/>
    <col min="13851" max="13851" width="9" style="2" customWidth="1"/>
    <col min="13852" max="13852" width="12.54296875" style="2" customWidth="1"/>
    <col min="13853" max="13853" width="14.54296875" style="2" bestFit="1" customWidth="1"/>
    <col min="13854" max="13854" width="17.54296875" style="2" bestFit="1" customWidth="1"/>
    <col min="13855" max="13855" width="17.453125" style="2" bestFit="1" customWidth="1"/>
    <col min="13856" max="13856" width="15.453125" style="2" bestFit="1" customWidth="1"/>
    <col min="13857" max="13857" width="17.54296875" style="2" bestFit="1" customWidth="1"/>
    <col min="13858" max="14073" width="9" style="2"/>
    <col min="14074" max="14074" width="8.1796875" style="2" customWidth="1"/>
    <col min="14075" max="14076" width="9" style="2" customWidth="1"/>
    <col min="14077" max="14077" width="17.1796875" style="2" customWidth="1"/>
    <col min="14078" max="14078" width="9" style="2" customWidth="1"/>
    <col min="14079" max="14079" width="12.54296875" style="2" customWidth="1"/>
    <col min="14080" max="14080" width="9" style="2" customWidth="1"/>
    <col min="14081" max="14081" width="11.453125" style="2" customWidth="1"/>
    <col min="14082" max="14082" width="11.1796875" style="2" customWidth="1"/>
    <col min="14083" max="14083" width="13.54296875" style="2" customWidth="1"/>
    <col min="14084" max="14084" width="11.453125" style="2" customWidth="1"/>
    <col min="14085" max="14085" width="10.81640625" style="2" customWidth="1"/>
    <col min="14086" max="14086" width="12.453125" style="2" customWidth="1"/>
    <col min="14087" max="14087" width="9" style="2" customWidth="1"/>
    <col min="14088" max="14088" width="7.54296875" style="2" customWidth="1"/>
    <col min="14089" max="14091" width="9" style="2"/>
    <col min="14092" max="14092" width="6.81640625" style="2" bestFit="1" customWidth="1"/>
    <col min="14093" max="14093" width="6.453125" style="2" bestFit="1" customWidth="1"/>
    <col min="14094" max="14094" width="7.81640625" style="2" bestFit="1" customWidth="1"/>
    <col min="14095" max="14095" width="7.54296875" style="2" bestFit="1" customWidth="1"/>
    <col min="14096" max="14096" width="9.453125" style="2" bestFit="1" customWidth="1"/>
    <col min="14097" max="14097" width="9.54296875" style="2" bestFit="1" customWidth="1"/>
    <col min="14098" max="14098" width="6.81640625" style="2" bestFit="1" customWidth="1"/>
    <col min="14099" max="14099" width="9" style="2"/>
    <col min="14100" max="14100" width="6.453125" style="2" bestFit="1" customWidth="1"/>
    <col min="14101" max="14101" width="11.1796875" style="2" customWidth="1"/>
    <col min="14102" max="14103" width="6.81640625" style="2" bestFit="1" customWidth="1"/>
    <col min="14104" max="14104" width="5.81640625" style="2" bestFit="1" customWidth="1"/>
    <col min="14105" max="14105" width="6.54296875" style="2" bestFit="1" customWidth="1"/>
    <col min="14106" max="14106" width="11.453125" style="2" customWidth="1"/>
    <col min="14107" max="14107" width="9" style="2" customWidth="1"/>
    <col min="14108" max="14108" width="12.54296875" style="2" customWidth="1"/>
    <col min="14109" max="14109" width="14.54296875" style="2" bestFit="1" customWidth="1"/>
    <col min="14110" max="14110" width="17.54296875" style="2" bestFit="1" customWidth="1"/>
    <col min="14111" max="14111" width="17.453125" style="2" bestFit="1" customWidth="1"/>
    <col min="14112" max="14112" width="15.453125" style="2" bestFit="1" customWidth="1"/>
    <col min="14113" max="14113" width="17.54296875" style="2" bestFit="1" customWidth="1"/>
    <col min="14114" max="14329" width="9" style="2"/>
    <col min="14330" max="14330" width="8.1796875" style="2" customWidth="1"/>
    <col min="14331" max="14332" width="9" style="2" customWidth="1"/>
    <col min="14333" max="14333" width="17.1796875" style="2" customWidth="1"/>
    <col min="14334" max="14334" width="9" style="2" customWidth="1"/>
    <col min="14335" max="14335" width="12.54296875" style="2" customWidth="1"/>
    <col min="14336" max="14336" width="9" style="2" customWidth="1"/>
    <col min="14337" max="14337" width="11.453125" style="2" customWidth="1"/>
    <col min="14338" max="14338" width="11.1796875" style="2" customWidth="1"/>
    <col min="14339" max="14339" width="13.54296875" style="2" customWidth="1"/>
    <col min="14340" max="14340" width="11.453125" style="2" customWidth="1"/>
    <col min="14341" max="14341" width="10.81640625" style="2" customWidth="1"/>
    <col min="14342" max="14342" width="12.453125" style="2" customWidth="1"/>
    <col min="14343" max="14343" width="9" style="2" customWidth="1"/>
    <col min="14344" max="14344" width="7.54296875" style="2" customWidth="1"/>
    <col min="14345" max="14347" width="9" style="2"/>
    <col min="14348" max="14348" width="6.81640625" style="2" bestFit="1" customWidth="1"/>
    <col min="14349" max="14349" width="6.453125" style="2" bestFit="1" customWidth="1"/>
    <col min="14350" max="14350" width="7.81640625" style="2" bestFit="1" customWidth="1"/>
    <col min="14351" max="14351" width="7.54296875" style="2" bestFit="1" customWidth="1"/>
    <col min="14352" max="14352" width="9.453125" style="2" bestFit="1" customWidth="1"/>
    <col min="14353" max="14353" width="9.54296875" style="2" bestFit="1" customWidth="1"/>
    <col min="14354" max="14354" width="6.81640625" style="2" bestFit="1" customWidth="1"/>
    <col min="14355" max="14355" width="9" style="2"/>
    <col min="14356" max="14356" width="6.453125" style="2" bestFit="1" customWidth="1"/>
    <col min="14357" max="14357" width="11.1796875" style="2" customWidth="1"/>
    <col min="14358" max="14359" width="6.81640625" style="2" bestFit="1" customWidth="1"/>
    <col min="14360" max="14360" width="5.81640625" style="2" bestFit="1" customWidth="1"/>
    <col min="14361" max="14361" width="6.54296875" style="2" bestFit="1" customWidth="1"/>
    <col min="14362" max="14362" width="11.453125" style="2" customWidth="1"/>
    <col min="14363" max="14363" width="9" style="2" customWidth="1"/>
    <col min="14364" max="14364" width="12.54296875" style="2" customWidth="1"/>
    <col min="14365" max="14365" width="14.54296875" style="2" bestFit="1" customWidth="1"/>
    <col min="14366" max="14366" width="17.54296875" style="2" bestFit="1" customWidth="1"/>
    <col min="14367" max="14367" width="17.453125" style="2" bestFit="1" customWidth="1"/>
    <col min="14368" max="14368" width="15.453125" style="2" bestFit="1" customWidth="1"/>
    <col min="14369" max="14369" width="17.54296875" style="2" bestFit="1" customWidth="1"/>
    <col min="14370" max="14585" width="9" style="2"/>
    <col min="14586" max="14586" width="8.1796875" style="2" customWidth="1"/>
    <col min="14587" max="14588" width="9" style="2" customWidth="1"/>
    <col min="14589" max="14589" width="17.1796875" style="2" customWidth="1"/>
    <col min="14590" max="14590" width="9" style="2" customWidth="1"/>
    <col min="14591" max="14591" width="12.54296875" style="2" customWidth="1"/>
    <col min="14592" max="14592" width="9" style="2" customWidth="1"/>
    <col min="14593" max="14593" width="11.453125" style="2" customWidth="1"/>
    <col min="14594" max="14594" width="11.1796875" style="2" customWidth="1"/>
    <col min="14595" max="14595" width="13.54296875" style="2" customWidth="1"/>
    <col min="14596" max="14596" width="11.453125" style="2" customWidth="1"/>
    <col min="14597" max="14597" width="10.81640625" style="2" customWidth="1"/>
    <col min="14598" max="14598" width="12.453125" style="2" customWidth="1"/>
    <col min="14599" max="14599" width="9" style="2" customWidth="1"/>
    <col min="14600" max="14600" width="7.54296875" style="2" customWidth="1"/>
    <col min="14601" max="14603" width="9" style="2"/>
    <col min="14604" max="14604" width="6.81640625" style="2" bestFit="1" customWidth="1"/>
    <col min="14605" max="14605" width="6.453125" style="2" bestFit="1" customWidth="1"/>
    <col min="14606" max="14606" width="7.81640625" style="2" bestFit="1" customWidth="1"/>
    <col min="14607" max="14607" width="7.54296875" style="2" bestFit="1" customWidth="1"/>
    <col min="14608" max="14608" width="9.453125" style="2" bestFit="1" customWidth="1"/>
    <col min="14609" max="14609" width="9.54296875" style="2" bestFit="1" customWidth="1"/>
    <col min="14610" max="14610" width="6.81640625" style="2" bestFit="1" customWidth="1"/>
    <col min="14611" max="14611" width="9" style="2"/>
    <col min="14612" max="14612" width="6.453125" style="2" bestFit="1" customWidth="1"/>
    <col min="14613" max="14613" width="11.1796875" style="2" customWidth="1"/>
    <col min="14614" max="14615" width="6.81640625" style="2" bestFit="1" customWidth="1"/>
    <col min="14616" max="14616" width="5.81640625" style="2" bestFit="1" customWidth="1"/>
    <col min="14617" max="14617" width="6.54296875" style="2" bestFit="1" customWidth="1"/>
    <col min="14618" max="14618" width="11.453125" style="2" customWidth="1"/>
    <col min="14619" max="14619" width="9" style="2" customWidth="1"/>
    <col min="14620" max="14620" width="12.54296875" style="2" customWidth="1"/>
    <col min="14621" max="14621" width="14.54296875" style="2" bestFit="1" customWidth="1"/>
    <col min="14622" max="14622" width="17.54296875" style="2" bestFit="1" customWidth="1"/>
    <col min="14623" max="14623" width="17.453125" style="2" bestFit="1" customWidth="1"/>
    <col min="14624" max="14624" width="15.453125" style="2" bestFit="1" customWidth="1"/>
    <col min="14625" max="14625" width="17.54296875" style="2" bestFit="1" customWidth="1"/>
    <col min="14626" max="14841" width="9" style="2"/>
    <col min="14842" max="14842" width="8.1796875" style="2" customWidth="1"/>
    <col min="14843" max="14844" width="9" style="2" customWidth="1"/>
    <col min="14845" max="14845" width="17.1796875" style="2" customWidth="1"/>
    <col min="14846" max="14846" width="9" style="2" customWidth="1"/>
    <col min="14847" max="14847" width="12.54296875" style="2" customWidth="1"/>
    <col min="14848" max="14848" width="9" style="2" customWidth="1"/>
    <col min="14849" max="14849" width="11.453125" style="2" customWidth="1"/>
    <col min="14850" max="14850" width="11.1796875" style="2" customWidth="1"/>
    <col min="14851" max="14851" width="13.54296875" style="2" customWidth="1"/>
    <col min="14852" max="14852" width="11.453125" style="2" customWidth="1"/>
    <col min="14853" max="14853" width="10.81640625" style="2" customWidth="1"/>
    <col min="14854" max="14854" width="12.453125" style="2" customWidth="1"/>
    <col min="14855" max="14855" width="9" style="2" customWidth="1"/>
    <col min="14856" max="14856" width="7.54296875" style="2" customWidth="1"/>
    <col min="14857" max="14859" width="9" style="2"/>
    <col min="14860" max="14860" width="6.81640625" style="2" bestFit="1" customWidth="1"/>
    <col min="14861" max="14861" width="6.453125" style="2" bestFit="1" customWidth="1"/>
    <col min="14862" max="14862" width="7.81640625" style="2" bestFit="1" customWidth="1"/>
    <col min="14863" max="14863" width="7.54296875" style="2" bestFit="1" customWidth="1"/>
    <col min="14864" max="14864" width="9.453125" style="2" bestFit="1" customWidth="1"/>
    <col min="14865" max="14865" width="9.54296875" style="2" bestFit="1" customWidth="1"/>
    <col min="14866" max="14866" width="6.81640625" style="2" bestFit="1" customWidth="1"/>
    <col min="14867" max="14867" width="9" style="2"/>
    <col min="14868" max="14868" width="6.453125" style="2" bestFit="1" customWidth="1"/>
    <col min="14869" max="14869" width="11.1796875" style="2" customWidth="1"/>
    <col min="14870" max="14871" width="6.81640625" style="2" bestFit="1" customWidth="1"/>
    <col min="14872" max="14872" width="5.81640625" style="2" bestFit="1" customWidth="1"/>
    <col min="14873" max="14873" width="6.54296875" style="2" bestFit="1" customWidth="1"/>
    <col min="14874" max="14874" width="11.453125" style="2" customWidth="1"/>
    <col min="14875" max="14875" width="9" style="2" customWidth="1"/>
    <col min="14876" max="14876" width="12.54296875" style="2" customWidth="1"/>
    <col min="14877" max="14877" width="14.54296875" style="2" bestFit="1" customWidth="1"/>
    <col min="14878" max="14878" width="17.54296875" style="2" bestFit="1" customWidth="1"/>
    <col min="14879" max="14879" width="17.453125" style="2" bestFit="1" customWidth="1"/>
    <col min="14880" max="14880" width="15.453125" style="2" bestFit="1" customWidth="1"/>
    <col min="14881" max="14881" width="17.54296875" style="2" bestFit="1" customWidth="1"/>
    <col min="14882" max="15097" width="9" style="2"/>
    <col min="15098" max="15098" width="8.1796875" style="2" customWidth="1"/>
    <col min="15099" max="15100" width="9" style="2" customWidth="1"/>
    <col min="15101" max="15101" width="17.1796875" style="2" customWidth="1"/>
    <col min="15102" max="15102" width="9" style="2" customWidth="1"/>
    <col min="15103" max="15103" width="12.54296875" style="2" customWidth="1"/>
    <col min="15104" max="15104" width="9" style="2" customWidth="1"/>
    <col min="15105" max="15105" width="11.453125" style="2" customWidth="1"/>
    <col min="15106" max="15106" width="11.1796875" style="2" customWidth="1"/>
    <col min="15107" max="15107" width="13.54296875" style="2" customWidth="1"/>
    <col min="15108" max="15108" width="11.453125" style="2" customWidth="1"/>
    <col min="15109" max="15109" width="10.81640625" style="2" customWidth="1"/>
    <col min="15110" max="15110" width="12.453125" style="2" customWidth="1"/>
    <col min="15111" max="15111" width="9" style="2" customWidth="1"/>
    <col min="15112" max="15112" width="7.54296875" style="2" customWidth="1"/>
    <col min="15113" max="15115" width="9" style="2"/>
    <col min="15116" max="15116" width="6.81640625" style="2" bestFit="1" customWidth="1"/>
    <col min="15117" max="15117" width="6.453125" style="2" bestFit="1" customWidth="1"/>
    <col min="15118" max="15118" width="7.81640625" style="2" bestFit="1" customWidth="1"/>
    <col min="15119" max="15119" width="7.54296875" style="2" bestFit="1" customWidth="1"/>
    <col min="15120" max="15120" width="9.453125" style="2" bestFit="1" customWidth="1"/>
    <col min="15121" max="15121" width="9.54296875" style="2" bestFit="1" customWidth="1"/>
    <col min="15122" max="15122" width="6.81640625" style="2" bestFit="1" customWidth="1"/>
    <col min="15123" max="15123" width="9" style="2"/>
    <col min="15124" max="15124" width="6.453125" style="2" bestFit="1" customWidth="1"/>
    <col min="15125" max="15125" width="11.1796875" style="2" customWidth="1"/>
    <col min="15126" max="15127" width="6.81640625" style="2" bestFit="1" customWidth="1"/>
    <col min="15128" max="15128" width="5.81640625" style="2" bestFit="1" customWidth="1"/>
    <col min="15129" max="15129" width="6.54296875" style="2" bestFit="1" customWidth="1"/>
    <col min="15130" max="15130" width="11.453125" style="2" customWidth="1"/>
    <col min="15131" max="15131" width="9" style="2" customWidth="1"/>
    <col min="15132" max="15132" width="12.54296875" style="2" customWidth="1"/>
    <col min="15133" max="15133" width="14.54296875" style="2" bestFit="1" customWidth="1"/>
    <col min="15134" max="15134" width="17.54296875" style="2" bestFit="1" customWidth="1"/>
    <col min="15135" max="15135" width="17.453125" style="2" bestFit="1" customWidth="1"/>
    <col min="15136" max="15136" width="15.453125" style="2" bestFit="1" customWidth="1"/>
    <col min="15137" max="15137" width="17.54296875" style="2" bestFit="1" customWidth="1"/>
    <col min="15138" max="15353" width="9" style="2"/>
    <col min="15354" max="15354" width="8.1796875" style="2" customWidth="1"/>
    <col min="15355" max="15356" width="9" style="2" customWidth="1"/>
    <col min="15357" max="15357" width="17.1796875" style="2" customWidth="1"/>
    <col min="15358" max="15358" width="9" style="2" customWidth="1"/>
    <col min="15359" max="15359" width="12.54296875" style="2" customWidth="1"/>
    <col min="15360" max="15360" width="9" style="2" customWidth="1"/>
    <col min="15361" max="15361" width="11.453125" style="2" customWidth="1"/>
    <col min="15362" max="15362" width="11.1796875" style="2" customWidth="1"/>
    <col min="15363" max="15363" width="13.54296875" style="2" customWidth="1"/>
    <col min="15364" max="15364" width="11.453125" style="2" customWidth="1"/>
    <col min="15365" max="15365" width="10.81640625" style="2" customWidth="1"/>
    <col min="15366" max="15366" width="12.453125" style="2" customWidth="1"/>
    <col min="15367" max="15367" width="9" style="2" customWidth="1"/>
    <col min="15368" max="15368" width="7.54296875" style="2" customWidth="1"/>
    <col min="15369" max="15371" width="9" style="2"/>
    <col min="15372" max="15372" width="6.81640625" style="2" bestFit="1" customWidth="1"/>
    <col min="15373" max="15373" width="6.453125" style="2" bestFit="1" customWidth="1"/>
    <col min="15374" max="15374" width="7.81640625" style="2" bestFit="1" customWidth="1"/>
    <col min="15375" max="15375" width="7.54296875" style="2" bestFit="1" customWidth="1"/>
    <col min="15376" max="15376" width="9.453125" style="2" bestFit="1" customWidth="1"/>
    <col min="15377" max="15377" width="9.54296875" style="2" bestFit="1" customWidth="1"/>
    <col min="15378" max="15378" width="6.81640625" style="2" bestFit="1" customWidth="1"/>
    <col min="15379" max="15379" width="9" style="2"/>
    <col min="15380" max="15380" width="6.453125" style="2" bestFit="1" customWidth="1"/>
    <col min="15381" max="15381" width="11.1796875" style="2" customWidth="1"/>
    <col min="15382" max="15383" width="6.81640625" style="2" bestFit="1" customWidth="1"/>
    <col min="15384" max="15384" width="5.81640625" style="2" bestFit="1" customWidth="1"/>
    <col min="15385" max="15385" width="6.54296875" style="2" bestFit="1" customWidth="1"/>
    <col min="15386" max="15386" width="11.453125" style="2" customWidth="1"/>
    <col min="15387" max="15387" width="9" style="2" customWidth="1"/>
    <col min="15388" max="15388" width="12.54296875" style="2" customWidth="1"/>
    <col min="15389" max="15389" width="14.54296875" style="2" bestFit="1" customWidth="1"/>
    <col min="15390" max="15390" width="17.54296875" style="2" bestFit="1" customWidth="1"/>
    <col min="15391" max="15391" width="17.453125" style="2" bestFit="1" customWidth="1"/>
    <col min="15392" max="15392" width="15.453125" style="2" bestFit="1" customWidth="1"/>
    <col min="15393" max="15393" width="17.54296875" style="2" bestFit="1" customWidth="1"/>
    <col min="15394" max="15609" width="9" style="2"/>
    <col min="15610" max="15610" width="8.1796875" style="2" customWidth="1"/>
    <col min="15611" max="15612" width="9" style="2" customWidth="1"/>
    <col min="15613" max="15613" width="17.1796875" style="2" customWidth="1"/>
    <col min="15614" max="15614" width="9" style="2" customWidth="1"/>
    <col min="15615" max="15615" width="12.54296875" style="2" customWidth="1"/>
    <col min="15616" max="15616" width="9" style="2" customWidth="1"/>
    <col min="15617" max="15617" width="11.453125" style="2" customWidth="1"/>
    <col min="15618" max="15618" width="11.1796875" style="2" customWidth="1"/>
    <col min="15619" max="15619" width="13.54296875" style="2" customWidth="1"/>
    <col min="15620" max="15620" width="11.453125" style="2" customWidth="1"/>
    <col min="15621" max="15621" width="10.81640625" style="2" customWidth="1"/>
    <col min="15622" max="15622" width="12.453125" style="2" customWidth="1"/>
    <col min="15623" max="15623" width="9" style="2" customWidth="1"/>
    <col min="15624" max="15624" width="7.54296875" style="2" customWidth="1"/>
    <col min="15625" max="15627" width="9" style="2"/>
    <col min="15628" max="15628" width="6.81640625" style="2" bestFit="1" customWidth="1"/>
    <col min="15629" max="15629" width="6.453125" style="2" bestFit="1" customWidth="1"/>
    <col min="15630" max="15630" width="7.81640625" style="2" bestFit="1" customWidth="1"/>
    <col min="15631" max="15631" width="7.54296875" style="2" bestFit="1" customWidth="1"/>
    <col min="15632" max="15632" width="9.453125" style="2" bestFit="1" customWidth="1"/>
    <col min="15633" max="15633" width="9.54296875" style="2" bestFit="1" customWidth="1"/>
    <col min="15634" max="15634" width="6.81640625" style="2" bestFit="1" customWidth="1"/>
    <col min="15635" max="15635" width="9" style="2"/>
    <col min="15636" max="15636" width="6.453125" style="2" bestFit="1" customWidth="1"/>
    <col min="15637" max="15637" width="11.1796875" style="2" customWidth="1"/>
    <col min="15638" max="15639" width="6.81640625" style="2" bestFit="1" customWidth="1"/>
    <col min="15640" max="15640" width="5.81640625" style="2" bestFit="1" customWidth="1"/>
    <col min="15641" max="15641" width="6.54296875" style="2" bestFit="1" customWidth="1"/>
    <col min="15642" max="15642" width="11.453125" style="2" customWidth="1"/>
    <col min="15643" max="15643" width="9" style="2" customWidth="1"/>
    <col min="15644" max="15644" width="12.54296875" style="2" customWidth="1"/>
    <col min="15645" max="15645" width="14.54296875" style="2" bestFit="1" customWidth="1"/>
    <col min="15646" max="15646" width="17.54296875" style="2" bestFit="1" customWidth="1"/>
    <col min="15647" max="15647" width="17.453125" style="2" bestFit="1" customWidth="1"/>
    <col min="15648" max="15648" width="15.453125" style="2" bestFit="1" customWidth="1"/>
    <col min="15649" max="15649" width="17.54296875" style="2" bestFit="1" customWidth="1"/>
    <col min="15650" max="15865" width="9" style="2"/>
    <col min="15866" max="15866" width="8.1796875" style="2" customWidth="1"/>
    <col min="15867" max="15868" width="9" style="2" customWidth="1"/>
    <col min="15869" max="15869" width="17.1796875" style="2" customWidth="1"/>
    <col min="15870" max="15870" width="9" style="2" customWidth="1"/>
    <col min="15871" max="15871" width="12.54296875" style="2" customWidth="1"/>
    <col min="15872" max="15872" width="9" style="2" customWidth="1"/>
    <col min="15873" max="15873" width="11.453125" style="2" customWidth="1"/>
    <col min="15874" max="15874" width="11.1796875" style="2" customWidth="1"/>
    <col min="15875" max="15875" width="13.54296875" style="2" customWidth="1"/>
    <col min="15876" max="15876" width="11.453125" style="2" customWidth="1"/>
    <col min="15877" max="15877" width="10.81640625" style="2" customWidth="1"/>
    <col min="15878" max="15878" width="12.453125" style="2" customWidth="1"/>
    <col min="15879" max="15879" width="9" style="2" customWidth="1"/>
    <col min="15880" max="15880" width="7.54296875" style="2" customWidth="1"/>
    <col min="15881" max="15883" width="9" style="2"/>
    <col min="15884" max="15884" width="6.81640625" style="2" bestFit="1" customWidth="1"/>
    <col min="15885" max="15885" width="6.453125" style="2" bestFit="1" customWidth="1"/>
    <col min="15886" max="15886" width="7.81640625" style="2" bestFit="1" customWidth="1"/>
    <col min="15887" max="15887" width="7.54296875" style="2" bestFit="1" customWidth="1"/>
    <col min="15888" max="15888" width="9.453125" style="2" bestFit="1" customWidth="1"/>
    <col min="15889" max="15889" width="9.54296875" style="2" bestFit="1" customWidth="1"/>
    <col min="15890" max="15890" width="6.81640625" style="2" bestFit="1" customWidth="1"/>
    <col min="15891" max="15891" width="9" style="2"/>
    <col min="15892" max="15892" width="6.453125" style="2" bestFit="1" customWidth="1"/>
    <col min="15893" max="15893" width="11.1796875" style="2" customWidth="1"/>
    <col min="15894" max="15895" width="6.81640625" style="2" bestFit="1" customWidth="1"/>
    <col min="15896" max="15896" width="5.81640625" style="2" bestFit="1" customWidth="1"/>
    <col min="15897" max="15897" width="6.54296875" style="2" bestFit="1" customWidth="1"/>
    <col min="15898" max="15898" width="11.453125" style="2" customWidth="1"/>
    <col min="15899" max="15899" width="9" style="2" customWidth="1"/>
    <col min="15900" max="15900" width="12.54296875" style="2" customWidth="1"/>
    <col min="15901" max="15901" width="14.54296875" style="2" bestFit="1" customWidth="1"/>
    <col min="15902" max="15902" width="17.54296875" style="2" bestFit="1" customWidth="1"/>
    <col min="15903" max="15903" width="17.453125" style="2" bestFit="1" customWidth="1"/>
    <col min="15904" max="15904" width="15.453125" style="2" bestFit="1" customWidth="1"/>
    <col min="15905" max="15905" width="17.54296875" style="2" bestFit="1" customWidth="1"/>
    <col min="15906" max="16121" width="9" style="2"/>
    <col min="16122" max="16122" width="8.1796875" style="2" customWidth="1"/>
    <col min="16123" max="16124" width="9" style="2" customWidth="1"/>
    <col min="16125" max="16125" width="17.1796875" style="2" customWidth="1"/>
    <col min="16126" max="16126" width="9" style="2" customWidth="1"/>
    <col min="16127" max="16127" width="12.54296875" style="2" customWidth="1"/>
    <col min="16128" max="16128" width="9" style="2" customWidth="1"/>
    <col min="16129" max="16129" width="11.453125" style="2" customWidth="1"/>
    <col min="16130" max="16130" width="11.1796875" style="2" customWidth="1"/>
    <col min="16131" max="16131" width="13.54296875" style="2" customWidth="1"/>
    <col min="16132" max="16132" width="11.453125" style="2" customWidth="1"/>
    <col min="16133" max="16133" width="10.81640625" style="2" customWidth="1"/>
    <col min="16134" max="16134" width="12.453125" style="2" customWidth="1"/>
    <col min="16135" max="16135" width="9" style="2" customWidth="1"/>
    <col min="16136" max="16136" width="7.54296875" style="2" customWidth="1"/>
    <col min="16137" max="16139" width="9" style="2"/>
    <col min="16140" max="16140" width="6.81640625" style="2" bestFit="1" customWidth="1"/>
    <col min="16141" max="16141" width="6.453125" style="2" bestFit="1" customWidth="1"/>
    <col min="16142" max="16142" width="7.81640625" style="2" bestFit="1" customWidth="1"/>
    <col min="16143" max="16143" width="7.54296875" style="2" bestFit="1" customWidth="1"/>
    <col min="16144" max="16144" width="9.453125" style="2" bestFit="1" customWidth="1"/>
    <col min="16145" max="16145" width="9.54296875" style="2" bestFit="1" customWidth="1"/>
    <col min="16146" max="16146" width="6.81640625" style="2" bestFit="1" customWidth="1"/>
    <col min="16147" max="16147" width="9" style="2"/>
    <col min="16148" max="16148" width="6.453125" style="2" bestFit="1" customWidth="1"/>
    <col min="16149" max="16149" width="11.1796875" style="2" customWidth="1"/>
    <col min="16150" max="16151" width="6.81640625" style="2" bestFit="1" customWidth="1"/>
    <col min="16152" max="16152" width="5.81640625" style="2" bestFit="1" customWidth="1"/>
    <col min="16153" max="16153" width="6.54296875" style="2" bestFit="1" customWidth="1"/>
    <col min="16154" max="16154" width="11.453125" style="2" customWidth="1"/>
    <col min="16155" max="16155" width="9" style="2" customWidth="1"/>
    <col min="16156" max="16156" width="12.54296875" style="2" customWidth="1"/>
    <col min="16157" max="16157" width="14.54296875" style="2" bestFit="1" customWidth="1"/>
    <col min="16158" max="16158" width="17.54296875" style="2" bestFit="1" customWidth="1"/>
    <col min="16159" max="16159" width="17.453125" style="2" bestFit="1" customWidth="1"/>
    <col min="16160" max="16160" width="15.453125" style="2" bestFit="1" customWidth="1"/>
    <col min="16161" max="16161" width="17.54296875" style="2" bestFit="1" customWidth="1"/>
    <col min="16162" max="16384" width="9" style="2"/>
  </cols>
  <sheetData>
    <row r="1" spans="1:34" ht="45" customHeight="1" x14ac:dyDescent="0.35">
      <c r="A1" s="14" t="s">
        <v>53</v>
      </c>
    </row>
    <row r="2" spans="1:34" ht="20.25" customHeight="1" x14ac:dyDescent="0.35">
      <c r="A2" s="15" t="s">
        <v>19</v>
      </c>
    </row>
    <row r="3" spans="1:34" x14ac:dyDescent="0.35">
      <c r="A3" s="15" t="s">
        <v>179</v>
      </c>
    </row>
    <row r="4" spans="1:34" ht="16" thickBot="1" x14ac:dyDescent="0.4">
      <c r="A4" s="78" t="s">
        <v>180</v>
      </c>
      <c r="B4" s="79" t="s">
        <v>181</v>
      </c>
      <c r="C4" s="79" t="s">
        <v>182</v>
      </c>
      <c r="D4" s="79" t="s">
        <v>183</v>
      </c>
      <c r="E4" s="79" t="s">
        <v>184</v>
      </c>
      <c r="F4" s="79" t="s">
        <v>51</v>
      </c>
      <c r="G4" s="79" t="s">
        <v>185</v>
      </c>
      <c r="H4" s="79" t="s">
        <v>186</v>
      </c>
      <c r="I4" s="79" t="s">
        <v>187</v>
      </c>
      <c r="J4" s="79" t="s">
        <v>188</v>
      </c>
      <c r="K4" s="80" t="s">
        <v>189</v>
      </c>
      <c r="L4" s="80" t="s">
        <v>190</v>
      </c>
      <c r="M4" s="80" t="s">
        <v>191</v>
      </c>
      <c r="N4" s="80" t="s">
        <v>192</v>
      </c>
      <c r="O4" s="80" t="s">
        <v>193</v>
      </c>
      <c r="P4" s="80" t="s">
        <v>194</v>
      </c>
      <c r="Q4" s="80" t="s">
        <v>195</v>
      </c>
      <c r="R4" s="80" t="s">
        <v>196</v>
      </c>
      <c r="S4" s="80" t="s">
        <v>197</v>
      </c>
      <c r="T4" s="80" t="s">
        <v>198</v>
      </c>
      <c r="U4" s="80" t="s">
        <v>199</v>
      </c>
      <c r="V4" s="80" t="s">
        <v>200</v>
      </c>
      <c r="W4" s="80" t="s">
        <v>201</v>
      </c>
      <c r="X4" s="80" t="s">
        <v>202</v>
      </c>
      <c r="Y4" s="80" t="s">
        <v>224</v>
      </c>
      <c r="Z4" s="80" t="s">
        <v>235</v>
      </c>
      <c r="AA4" s="80" t="s">
        <v>241</v>
      </c>
    </row>
    <row r="5" spans="1:34" x14ac:dyDescent="0.35">
      <c r="A5" s="81" t="s">
        <v>158</v>
      </c>
      <c r="B5" s="168">
        <f>SUM(Quarter!B6:E6)</f>
        <v>41178</v>
      </c>
      <c r="C5" s="82">
        <f>SUM(Quarter!F6:I6)</f>
        <v>37077</v>
      </c>
      <c r="D5" s="82">
        <f>SUM(Quarter!J6:M6)</f>
        <v>31197.780000000002</v>
      </c>
      <c r="E5" s="82">
        <f>SUM(Quarter!N6:Q6)</f>
        <v>31930.26</v>
      </c>
      <c r="F5" s="82">
        <f>SUM(Quarter!R6:U6)</f>
        <v>29989.159999999996</v>
      </c>
      <c r="G5" s="82">
        <f>SUM(Quarter!V6:Y6)</f>
        <v>28278.73</v>
      </c>
      <c r="H5" s="82">
        <f>SUM(Quarter!Z6:AC6)</f>
        <v>25096.059999999998</v>
      </c>
      <c r="I5" s="82">
        <f>SUM(Quarter!AD6:AG6)</f>
        <v>20498.29</v>
      </c>
      <c r="J5" s="82">
        <f>SUM(Quarter!AH6:AK6)</f>
        <v>18517.169999999998</v>
      </c>
      <c r="K5" s="82">
        <f>SUM(Quarter!AL6:AO6)</f>
        <v>17007.23</v>
      </c>
      <c r="L5" s="82">
        <f>SUM(Quarter!AP6:AS6)</f>
        <v>18053.239999999998</v>
      </c>
      <c r="M5" s="82">
        <f>SUM(Quarter!AT6:AW6)</f>
        <v>17873.629999999997</v>
      </c>
      <c r="N5" s="82">
        <f>SUM(Quarter!AX6:BA6)</f>
        <v>18346.63</v>
      </c>
      <c r="O5" s="82">
        <f>SUM(Quarter!BB6:BE6)</f>
        <v>18551.980000000003</v>
      </c>
      <c r="P5" s="82">
        <f>SUM(Quarter!BF6:BI6)</f>
        <v>16966.66</v>
      </c>
      <c r="Q5" s="82">
        <f>SUM(Quarter!BJ6:BM6)</f>
        <v>12767.45</v>
      </c>
      <c r="R5" s="82">
        <f>SUM(Quarter!BN6:BQ6)</f>
        <v>11647.61</v>
      </c>
      <c r="S5" s="82">
        <f>SUM(Quarter!BR6:BU6)</f>
        <v>8598.01</v>
      </c>
      <c r="T5" s="82">
        <f>SUM(Quarter!BV6:BY6)</f>
        <v>4177.79</v>
      </c>
      <c r="U5" s="82">
        <f>SUM(Quarter!BZ6:CC6)</f>
        <v>3041.07</v>
      </c>
      <c r="V5" s="82">
        <f>SUM(Quarter!CD6:CG6)</f>
        <v>2782.33</v>
      </c>
      <c r="W5" s="82">
        <f>SUM(Quarter!CH6:CK6)</f>
        <v>2591.41</v>
      </c>
      <c r="X5" s="82">
        <f>SUM(Quarter!CL6:CO6)</f>
        <v>1673.2900000000002</v>
      </c>
      <c r="Y5" s="82">
        <f>SUM(Quarter!CP6:CS6)</f>
        <v>1053.8200000000002</v>
      </c>
      <c r="Z5" s="82">
        <f>SUM(Quarter!CT6:CW6)</f>
        <v>650.94000000000005</v>
      </c>
      <c r="AA5" s="82">
        <f>SUM(Quarter!CX6:DA6)</f>
        <v>505.91999999999996</v>
      </c>
      <c r="AB5" s="140"/>
      <c r="AC5" s="180"/>
      <c r="AD5" s="140"/>
      <c r="AE5" s="140"/>
      <c r="AG5" s="140"/>
    </row>
    <row r="6" spans="1:34" x14ac:dyDescent="0.35">
      <c r="A6" s="83" t="s">
        <v>159</v>
      </c>
      <c r="B6" s="169">
        <f>SUM(Quarter!B7:E7)</f>
        <v>25731</v>
      </c>
      <c r="C6" s="82">
        <f>SUM(Quarter!F7:I7)</f>
        <v>20888</v>
      </c>
      <c r="D6" s="82">
        <f>SUM(Quarter!J7:M7)</f>
        <v>17187.52</v>
      </c>
      <c r="E6" s="82">
        <f>SUM(Quarter!N7:Q7)</f>
        <v>17346.71</v>
      </c>
      <c r="F6" s="82">
        <f>SUM(Quarter!R7:U7)</f>
        <v>16391.36</v>
      </c>
      <c r="G6" s="82">
        <f>SUM(Quarter!V7:Y7)</f>
        <v>15632.629999999997</v>
      </c>
      <c r="H6" s="82">
        <f>SUM(Quarter!Z7:AC7)</f>
        <v>12542.330000000002</v>
      </c>
      <c r="I6" s="82">
        <f>SUM(Quarter!AD7:AG7)</f>
        <v>9563.4399999999987</v>
      </c>
      <c r="J6" s="82">
        <f>SUM(Quarter!AH7:AK7)</f>
        <v>9444.4</v>
      </c>
      <c r="K6" s="82">
        <f>SUM(Quarter!AL7:AO7)</f>
        <v>7673.88</v>
      </c>
      <c r="L6" s="82">
        <f>SUM(Quarter!AP7:AS7)</f>
        <v>8095.69</v>
      </c>
      <c r="M6" s="82">
        <f>SUM(Quarter!AT7:AW7)</f>
        <v>7519.7</v>
      </c>
      <c r="N6" s="82">
        <f>SUM(Quarter!AX7:BA7)</f>
        <v>7390.45</v>
      </c>
      <c r="O6" s="82">
        <f>SUM(Quarter!BB7:BE7)</f>
        <v>7312.22</v>
      </c>
      <c r="P6" s="82">
        <f>SUM(Quarter!BF7:BI7)</f>
        <v>6153.1100000000006</v>
      </c>
      <c r="Q6" s="82">
        <f>SUM(Quarter!BJ7:BM7)</f>
        <v>4088.72</v>
      </c>
      <c r="R6" s="82">
        <f>SUM(Quarter!BN7:BQ7)</f>
        <v>3685.1099999999997</v>
      </c>
      <c r="S6" s="82">
        <f>SUM(Quarter!BR7:BU7)</f>
        <v>2783.72</v>
      </c>
      <c r="T6" s="82">
        <f>SUM(Quarter!BV7:BY7)</f>
        <v>21.779999999999998</v>
      </c>
      <c r="U6" s="82">
        <f>SUM(Quarter!BZ7:CC7)</f>
        <v>20.069999999999997</v>
      </c>
      <c r="V6" s="82">
        <f>SUM(Quarter!CD7:CG7)</f>
        <v>24.06</v>
      </c>
      <c r="W6" s="82">
        <f>SUM(Quarter!CH7:CK7)</f>
        <v>98.97</v>
      </c>
      <c r="X6" s="82">
        <f>SUM(Quarter!CL7:CO7)</f>
        <v>106.72</v>
      </c>
      <c r="Y6" s="82">
        <f>SUM(Quarter!CP7:CS7)</f>
        <v>93.83</v>
      </c>
      <c r="Z6" s="82">
        <f>SUM(Quarter!CT7:CW7)</f>
        <v>63.290000000000006</v>
      </c>
      <c r="AA6" s="82">
        <f>SUM(Quarter!CX7:DA7)</f>
        <v>81.38</v>
      </c>
      <c r="AC6" s="180"/>
    </row>
    <row r="7" spans="1:34" x14ac:dyDescent="0.35">
      <c r="A7" s="167" t="s">
        <v>203</v>
      </c>
      <c r="B7" s="169">
        <f>SUM(Quarter!B8:E8)</f>
        <v>14315</v>
      </c>
      <c r="C7" s="82">
        <f>SUM(Quarter!F8:I8)</f>
        <v>15275</v>
      </c>
      <c r="D7" s="82">
        <f>SUM(Quarter!J8:M8)</f>
        <v>13412.05</v>
      </c>
      <c r="E7" s="82">
        <f>SUM(Quarter!N8:Q8)</f>
        <v>14166.15</v>
      </c>
      <c r="F7" s="82">
        <f>SUM(Quarter!R8:U8)</f>
        <v>13147.779999999999</v>
      </c>
      <c r="G7" s="82">
        <f>SUM(Quarter!V8:Y8)</f>
        <v>12126.09</v>
      </c>
      <c r="H7" s="82">
        <f>SUM(Quarter!Z8:AC8)</f>
        <v>11992.71</v>
      </c>
      <c r="I7" s="82">
        <f>SUM(Quarter!AD8:AG8)</f>
        <v>10444.849999999999</v>
      </c>
      <c r="J7" s="82">
        <f>SUM(Quarter!AH8:AK8)</f>
        <v>8634.76</v>
      </c>
      <c r="K7" s="82">
        <f>SUM(Quarter!AL8:AO8)</f>
        <v>8866.35</v>
      </c>
      <c r="L7" s="82">
        <f>SUM(Quarter!AP8:AS8)</f>
        <v>9508.5600000000013</v>
      </c>
      <c r="M7" s="82">
        <f>SUM(Quarter!AT8:AW8)</f>
        <v>9853.93</v>
      </c>
      <c r="N7" s="82">
        <f>SUM(Quarter!AX8:BA8)</f>
        <v>10426.189999999999</v>
      </c>
      <c r="O7" s="82">
        <f>SUM(Quarter!BB8:BE8)</f>
        <v>10579.759999999998</v>
      </c>
      <c r="P7" s="82">
        <f>SUM(Quarter!BF8:BI8)</f>
        <v>10133.52</v>
      </c>
      <c r="Q7" s="82">
        <f>SUM(Quarter!BJ8:BM8)</f>
        <v>8583.91</v>
      </c>
      <c r="R7" s="82">
        <f>SUM(Quarter!BN8:BQ8)</f>
        <v>7962.49</v>
      </c>
      <c r="S7" s="82">
        <f>SUM(Quarter!BR8:BU8)</f>
        <v>5814.29</v>
      </c>
      <c r="T7" s="82">
        <f>SUM(Quarter!BV8:BY8)</f>
        <v>4156.0199999999995</v>
      </c>
      <c r="U7" s="82">
        <f>SUM(Quarter!BZ8:CC8)</f>
        <v>3021</v>
      </c>
      <c r="V7" s="82">
        <f>SUM(Quarter!CD8:CG8)</f>
        <v>2758.2599999999998</v>
      </c>
      <c r="W7" s="82">
        <f>SUM(Quarter!CH8:CK8)</f>
        <v>2492.42</v>
      </c>
      <c r="X7" s="82">
        <f>SUM(Quarter!CL8:CO8)</f>
        <v>1566.57</v>
      </c>
      <c r="Y7" s="82">
        <f>SUM(Quarter!CP8:CS8)</f>
        <v>960</v>
      </c>
      <c r="Z7" s="82">
        <f>SUM(Quarter!CT8:CW8)</f>
        <v>587.65</v>
      </c>
      <c r="AA7" s="82">
        <f>SUM(Quarter!CX8:DA8)</f>
        <v>424.54999999999995</v>
      </c>
    </row>
    <row r="8" spans="1:34" x14ac:dyDescent="0.35">
      <c r="A8" s="167" t="s">
        <v>204</v>
      </c>
      <c r="B8" s="169">
        <f>SUM(Quarter!B9:E9)</f>
        <v>1131</v>
      </c>
      <c r="C8" s="82">
        <f>SUM(Quarter!F9:I9)</f>
        <v>914</v>
      </c>
      <c r="D8" s="82">
        <f>SUM(Quarter!J9:M9)</f>
        <v>598.21</v>
      </c>
      <c r="E8" s="82">
        <f>SUM(Quarter!N9:Q9)</f>
        <v>417.41</v>
      </c>
      <c r="F8" s="82">
        <f>SUM(Quarter!R9:U9)</f>
        <v>450</v>
      </c>
      <c r="G8" s="82">
        <f>SUM(Quarter!V9:Y9)</f>
        <v>520</v>
      </c>
      <c r="H8" s="82">
        <f>SUM(Quarter!Z9:AC9)</f>
        <v>561.01</v>
      </c>
      <c r="I8" s="82">
        <f>SUM(Quarter!AD9:AG9)</f>
        <v>490.01</v>
      </c>
      <c r="J8" s="82">
        <f>SUM(Quarter!AH9:AK9)</f>
        <v>438.01</v>
      </c>
      <c r="K8" s="82">
        <f>SUM(Quarter!AL9:AO9)</f>
        <v>467.00999999999993</v>
      </c>
      <c r="L8" s="82">
        <f>SUM(Quarter!AP9:AS9)</f>
        <v>449</v>
      </c>
      <c r="M8" s="82">
        <f>SUM(Quarter!AT9:AW9)</f>
        <v>500.01000000000005</v>
      </c>
      <c r="N8" s="82">
        <f>SUM(Quarter!AX9:BA9)</f>
        <v>529.99</v>
      </c>
      <c r="O8" s="82">
        <f>SUM(Quarter!BB9:BE9)</f>
        <v>660</v>
      </c>
      <c r="P8" s="82">
        <f>SUM(Quarter!BF9:BI9)</f>
        <v>680.04</v>
      </c>
      <c r="Q8" s="82">
        <f>SUM(Quarter!BJ9:BM9)</f>
        <v>94.8</v>
      </c>
      <c r="R8" s="85" t="s">
        <v>161</v>
      </c>
      <c r="S8" s="85" t="s">
        <v>161</v>
      </c>
      <c r="T8" s="85" t="s">
        <v>161</v>
      </c>
      <c r="U8" s="85" t="s">
        <v>161</v>
      </c>
      <c r="V8" s="85" t="s">
        <v>161</v>
      </c>
      <c r="W8" s="85" t="s">
        <v>161</v>
      </c>
      <c r="X8" s="85" t="s">
        <v>161</v>
      </c>
      <c r="Y8" s="85" t="s">
        <v>161</v>
      </c>
      <c r="Z8" s="85" t="s">
        <v>161</v>
      </c>
      <c r="AA8" s="85" t="s">
        <v>161</v>
      </c>
      <c r="AB8" s="140"/>
    </row>
    <row r="9" spans="1:34" x14ac:dyDescent="0.35">
      <c r="A9" s="84" t="s">
        <v>210</v>
      </c>
      <c r="B9" s="82">
        <f>SUM(Quarter!B10:E10)</f>
        <v>21244.27</v>
      </c>
      <c r="C9" s="82">
        <f>SUM(Quarter!F10:I10)</f>
        <v>20292.73</v>
      </c>
      <c r="D9" s="82">
        <f>SUM(Quarter!J10:M10)</f>
        <v>23445.399999999998</v>
      </c>
      <c r="E9" s="82">
        <f>SUM(Quarter!N10:Q10)</f>
        <v>35542.18</v>
      </c>
      <c r="F9" s="82">
        <f>SUM(Quarter!R10:U10)</f>
        <v>28686.22</v>
      </c>
      <c r="G9" s="82">
        <f>SUM(Quarter!V10:Y10)</f>
        <v>31891.159999999996</v>
      </c>
      <c r="H9" s="82">
        <f>SUM(Quarter!Z10:AC10)</f>
        <v>36152.82</v>
      </c>
      <c r="I9" s="82">
        <f>SUM(Quarter!AD10:AG10)</f>
        <v>43968.490000000005</v>
      </c>
      <c r="J9" s="82">
        <f>SUM(Quarter!AH10:AK10)</f>
        <v>50528.07</v>
      </c>
      <c r="K9" s="82">
        <f>SUM(Quarter!AL10:AO10)</f>
        <v>43364.12</v>
      </c>
      <c r="L9" s="82">
        <f>SUM(Quarter!AP10:AS10)</f>
        <v>43875.31</v>
      </c>
      <c r="M9" s="82">
        <f>SUM(Quarter!AT10:AW10)</f>
        <v>38166.839999999997</v>
      </c>
      <c r="N9" s="82">
        <f>SUM(Quarter!AX10:BA10)</f>
        <v>26540.739999999998</v>
      </c>
      <c r="O9" s="82">
        <f>SUM(Quarter!BB10:BE10)</f>
        <v>32527.4</v>
      </c>
      <c r="P9" s="82">
        <f>SUM(Quarter!BF10:BI10)</f>
        <v>44815.16</v>
      </c>
      <c r="Q9" s="82">
        <f>SUM(Quarter!BJ10:BM10)</f>
        <v>50611.159999999996</v>
      </c>
      <c r="R9" s="82">
        <f>SUM(Quarter!BN10:BQ10)</f>
        <v>42225</v>
      </c>
      <c r="S9" s="82">
        <f>SUM(Quarter!BR10:BU10)</f>
        <v>22518.07</v>
      </c>
      <c r="T9" s="82">
        <f>SUM(Quarter!BV10:BY10)</f>
        <v>8913.7199999999993</v>
      </c>
      <c r="U9" s="82">
        <f>SUM(Quarter!BZ10:CC10)</f>
        <v>8497.92</v>
      </c>
      <c r="V9" s="82">
        <f>SUM(Quarter!CD10:CG10)</f>
        <v>10084.219999999999</v>
      </c>
      <c r="W9" s="82">
        <f>SUM(Quarter!CH10:CK10)</f>
        <v>6228.98</v>
      </c>
      <c r="X9" s="82">
        <f>SUM(Quarter!CL10:CO10)</f>
        <v>4531.1000000000004</v>
      </c>
      <c r="Y9" s="82">
        <f>SUM(Quarter!CP10:CS10)</f>
        <v>4607.7</v>
      </c>
      <c r="Z9" s="82">
        <f>SUM(Quarter!CT10:CW10)</f>
        <v>6360.17</v>
      </c>
      <c r="AA9" s="82">
        <f>SUM(Quarter!CX10:DA10)</f>
        <v>3482.64</v>
      </c>
      <c r="AB9" s="140"/>
      <c r="AC9" s="140"/>
    </row>
    <row r="10" spans="1:34" x14ac:dyDescent="0.35">
      <c r="A10" s="84" t="s">
        <v>211</v>
      </c>
      <c r="B10" s="82">
        <f>SUM(Quarter!B11:E11)</f>
        <v>970.99</v>
      </c>
      <c r="C10" s="82">
        <f>SUM(Quarter!F11:I11)</f>
        <v>760.81999999999994</v>
      </c>
      <c r="D10" s="82">
        <f>SUM(Quarter!J11:M11)</f>
        <v>660.54</v>
      </c>
      <c r="E10" s="82">
        <f>SUM(Quarter!N11:Q11)</f>
        <v>550.06999999999994</v>
      </c>
      <c r="F10" s="82">
        <f>SUM(Quarter!R11:U11)</f>
        <v>536.89</v>
      </c>
      <c r="G10" s="82">
        <f>SUM(Quarter!V11:Y11)</f>
        <v>542.56999999999994</v>
      </c>
      <c r="H10" s="82">
        <f>SUM(Quarter!Z11:AC11)</f>
        <v>621.62</v>
      </c>
      <c r="I10" s="82">
        <f>SUM(Quarter!AD11:AG11)</f>
        <v>535.86</v>
      </c>
      <c r="J10" s="82">
        <f>SUM(Quarter!AH11:AK11)</f>
        <v>443.15</v>
      </c>
      <c r="K10" s="82">
        <f>SUM(Quarter!AL11:AO11)</f>
        <v>543.58999999999992</v>
      </c>
      <c r="L10" s="82">
        <f>SUM(Quarter!AP11:AS11)</f>
        <v>599.39</v>
      </c>
      <c r="M10" s="82">
        <f>SUM(Quarter!AT11:AW11)</f>
        <v>646.47</v>
      </c>
      <c r="N10" s="82">
        <f>SUM(Quarter!AX11:BA11)</f>
        <v>715.32</v>
      </c>
      <c r="O10" s="82">
        <f>SUM(Quarter!BB11:BE11)</f>
        <v>491.11999999999995</v>
      </c>
      <c r="P10" s="82">
        <f>SUM(Quarter!BF11:BI11)</f>
        <v>488.43000000000006</v>
      </c>
      <c r="Q10" s="82">
        <f>SUM(Quarter!BJ11:BM11)</f>
        <v>594.61</v>
      </c>
      <c r="R10" s="82">
        <f>SUM(Quarter!BN11:BQ11)</f>
        <v>425.07000000000005</v>
      </c>
      <c r="S10" s="82">
        <f>SUM(Quarter!BR11:BU11)</f>
        <v>385.39</v>
      </c>
      <c r="T10" s="82">
        <f>SUM(Quarter!BV11:BY11)</f>
        <v>443.43</v>
      </c>
      <c r="U10" s="82">
        <f>SUM(Quarter!BZ11:CC11)</f>
        <v>494.9</v>
      </c>
      <c r="V10" s="82">
        <f>SUM(Quarter!CD11:CG11)</f>
        <v>633.75</v>
      </c>
      <c r="W10" s="82">
        <f>SUM(Quarter!CH11:CK11)</f>
        <v>740.2</v>
      </c>
      <c r="X10" s="82">
        <f>SUM(Quarter!CL11:CO11)</f>
        <v>1308.74</v>
      </c>
      <c r="Y10" s="82">
        <f>SUM(Quarter!CP11:CS11)</f>
        <v>1129.3600000000001</v>
      </c>
      <c r="Z10" s="82">
        <f>SUM(Quarter!CT11:CW11)</f>
        <v>590.49</v>
      </c>
      <c r="AA10" s="82">
        <f>SUM(Quarter!CX11:DA11)</f>
        <v>730.63</v>
      </c>
    </row>
    <row r="11" spans="1:34" x14ac:dyDescent="0.35">
      <c r="A11" s="138" t="s">
        <v>212</v>
      </c>
      <c r="B11" s="86">
        <f>SUM(Quarter!B12:E12)</f>
        <v>1421.3600000000001</v>
      </c>
      <c r="C11" s="86">
        <f>SUM(Quarter!F12:I12)</f>
        <v>-1164.6799999999998</v>
      </c>
      <c r="D11" s="86">
        <f>SUM(Quarter!J12:M12)</f>
        <v>5854.84</v>
      </c>
      <c r="E11" s="82">
        <f>SUM(Quarter!N12:Q12)</f>
        <v>-3391.63</v>
      </c>
      <c r="F11" s="86">
        <f>SUM(Quarter!R12:U12)</f>
        <v>500.52999999999975</v>
      </c>
      <c r="G11" s="86">
        <f>SUM(Quarter!V12:Y12)</f>
        <v>3237.0299999999997</v>
      </c>
      <c r="H11" s="87">
        <f>SUM(Quarter!Z12:AC12)</f>
        <v>-60.039999999999964</v>
      </c>
      <c r="I11" s="87">
        <f>SUM(Quarter!AD12:AG12)</f>
        <v>-2150.6200000000003</v>
      </c>
      <c r="J11" s="87">
        <f>SUM(Quarter!AH12:AK12)</f>
        <v>-1262.3599999999997</v>
      </c>
      <c r="K11" s="87">
        <f>SUM(Quarter!AL12:AO12)</f>
        <v>3075.72</v>
      </c>
      <c r="L11" s="87">
        <f>SUM(Quarter!AP12:AS12)</f>
        <v>-3109.7100000000005</v>
      </c>
      <c r="M11" s="87">
        <f>SUM(Quarter!AT12:AW12)</f>
        <v>-6609.08</v>
      </c>
      <c r="N11" s="87">
        <f>SUM(Quarter!AX12:BA12)</f>
        <v>7206.2899999999991</v>
      </c>
      <c r="O11" s="87">
        <f>SUM(Quarter!BB12:BE12)</f>
        <v>835.9399999999996</v>
      </c>
      <c r="P11" s="82">
        <f>SUM(Quarter!BF12:BI12)</f>
        <v>2965.89</v>
      </c>
      <c r="Q11" s="82">
        <f>SUM(Quarter!BJ12:BM12)</f>
        <v>-2640.5000000000005</v>
      </c>
      <c r="R11" s="82">
        <f>SUM(Quarter!BN12:BQ12)</f>
        <v>-5131.4400000000005</v>
      </c>
      <c r="S11" s="82">
        <f>SUM(Quarter!BR12:BU12)</f>
        <v>6869.2000000000007</v>
      </c>
      <c r="T11" s="82">
        <f>SUM(Quarter!BV12:BY12)</f>
        <v>5374.0299999999988</v>
      </c>
      <c r="U11" s="82">
        <f>SUM(Quarter!BZ12:CC12)</f>
        <v>3377.6400000000003</v>
      </c>
      <c r="V11" s="82">
        <f>SUM(Quarter!CD12:CG12)</f>
        <v>-196.60999999999996</v>
      </c>
      <c r="W11" s="82">
        <f>SUM(Quarter!CH12:CK12)</f>
        <v>-114.95000000000005</v>
      </c>
      <c r="X11" s="82">
        <f>SUM(Quarter!CL12:CO12)</f>
        <v>2096.38</v>
      </c>
      <c r="Y11" s="82">
        <f>SUM(Quarter!CP12:CS12)</f>
        <v>2509.73</v>
      </c>
      <c r="Z11" s="82">
        <f>SUM(Quarter!CT12:CW12)</f>
        <v>-348.73000000000008</v>
      </c>
      <c r="AA11" s="82">
        <f>SUM(Quarter!CX12:DA12)</f>
        <v>1209.03</v>
      </c>
    </row>
    <row r="12" spans="1:34" x14ac:dyDescent="0.35">
      <c r="A12" s="88" t="s">
        <v>162</v>
      </c>
      <c r="B12" s="170">
        <f>SUM(Quarter!B13:E13)</f>
        <v>62871</v>
      </c>
      <c r="C12" s="82">
        <f>SUM(Quarter!F13:I13)</f>
        <v>55445</v>
      </c>
      <c r="D12" s="82">
        <f>SUM(Quarter!J13:M13)</f>
        <v>59837.479999999996</v>
      </c>
      <c r="E12" s="89">
        <f>SUM(Quarter!N13:Q13)</f>
        <v>63530.75</v>
      </c>
      <c r="F12" s="82">
        <f>SUM(Quarter!R13:U13)</f>
        <v>58639.020000000004</v>
      </c>
      <c r="G12" s="82">
        <f>SUM(Quarter!V13:Y13)</f>
        <v>62864.350000000006</v>
      </c>
      <c r="H12" s="82">
        <f>SUM(Quarter!Z13:AC13)</f>
        <v>60567.209999999992</v>
      </c>
      <c r="I12" s="82">
        <f>SUM(Quarter!AD13:AG13)</f>
        <v>61780.299999999996</v>
      </c>
      <c r="J12" s="82">
        <f>SUM(Quarter!AH13:AK13)</f>
        <v>67339.710000000006</v>
      </c>
      <c r="K12" s="82">
        <f>SUM(Quarter!AL13:AO13)</f>
        <v>62903.5</v>
      </c>
      <c r="L12" s="82">
        <f>SUM(Quarter!AP13:AS13)</f>
        <v>58219.460000000006</v>
      </c>
      <c r="M12" s="82">
        <f>SUM(Quarter!AT13:AW13)</f>
        <v>48784.91</v>
      </c>
      <c r="N12" s="82">
        <f>SUM(Quarter!AX13:BA13)</f>
        <v>51378.329999999994</v>
      </c>
      <c r="O12" s="82">
        <f>SUM(Quarter!BB13:BE13)</f>
        <v>51424.179999999993</v>
      </c>
      <c r="P12" s="89">
        <f>SUM(Quarter!BF13:BI13)</f>
        <v>64259.28</v>
      </c>
      <c r="Q12" s="89">
        <f>SUM(Quarter!BJ13:BM13)</f>
        <v>60143.49</v>
      </c>
      <c r="R12" s="89">
        <f>SUM(Quarter!BN13:BQ13)</f>
        <v>48316.1</v>
      </c>
      <c r="S12" s="89">
        <f>SUM(Quarter!BR13:BU13)</f>
        <v>37599.880000000005</v>
      </c>
      <c r="T12" s="89">
        <f>SUM(Quarter!BV13:BY13)</f>
        <v>18022.13</v>
      </c>
      <c r="U12" s="89">
        <f>SUM(Quarter!BZ13:CC13)</f>
        <v>14421.699999999999</v>
      </c>
      <c r="V12" s="89">
        <f>SUM(Quarter!CD13:CG13)</f>
        <v>12036.22</v>
      </c>
      <c r="W12" s="89">
        <f>SUM(Quarter!CH13:CK13)</f>
        <v>7965.2400000000007</v>
      </c>
      <c r="X12" s="89">
        <f>SUM(Quarter!CL13:CO13)</f>
        <v>6992.0199999999995</v>
      </c>
      <c r="Y12" s="89">
        <f>SUM(Quarter!CP13:CS13)</f>
        <v>7041.91</v>
      </c>
      <c r="Z12" s="89">
        <f>SUM(Quarter!CT13:CW13)</f>
        <v>6071.9</v>
      </c>
      <c r="AA12" s="89">
        <f>SUM(Quarter!CX13:DA13)</f>
        <v>4466.9799999999996</v>
      </c>
    </row>
    <row r="13" spans="1:34" x14ac:dyDescent="0.35">
      <c r="A13" s="81" t="s">
        <v>163</v>
      </c>
      <c r="B13" s="171">
        <f>SUM(Quarter!B14:E14)</f>
        <v>-281</v>
      </c>
      <c r="C13" s="90">
        <f>SUM(Quarter!F14:I14)</f>
        <v>-279</v>
      </c>
      <c r="D13" s="90">
        <f>SUM(Quarter!J14:M14)</f>
        <v>-91.539999999999964</v>
      </c>
      <c r="E13" s="82">
        <f>SUM(Quarter!N14:Q14)</f>
        <v>-321.33999999999997</v>
      </c>
      <c r="F13" s="90">
        <f>SUM(Quarter!R14:U14)</f>
        <v>86.529999999999973</v>
      </c>
      <c r="G13" s="82">
        <f>SUM(Quarter!V14:Y14)</f>
        <v>-157.08999999999995</v>
      </c>
      <c r="H13" s="90">
        <f>SUM(Quarter!Z14:AC14)</f>
        <v>116.29999999999998</v>
      </c>
      <c r="I13" s="90">
        <f>SUM(Quarter!AD14:AG14)</f>
        <v>-71.88</v>
      </c>
      <c r="J13" s="90">
        <f>SUM(Quarter!AH14:AK14)</f>
        <v>-254.41</v>
      </c>
      <c r="K13" s="90">
        <f>SUM(Quarter!AL14:AO14)</f>
        <v>-125.41999999999999</v>
      </c>
      <c r="L13" s="90">
        <f>SUM(Quarter!AP14:AS14)</f>
        <v>-165.56</v>
      </c>
      <c r="M13" s="90">
        <f>SUM(Quarter!AT14:AW14)</f>
        <v>66.709999999999994</v>
      </c>
      <c r="N13" s="90">
        <f>SUM(Quarter!AX14:BA14)</f>
        <v>54.18</v>
      </c>
      <c r="O13" s="90">
        <f>SUM(Quarter!BB14:BE14)</f>
        <v>-83.09</v>
      </c>
      <c r="P13" s="90">
        <f>SUM(Quarter!BF14:BI14)</f>
        <v>216.83999999999997</v>
      </c>
      <c r="Q13" s="90">
        <f>SUM(Quarter!BJ14:BM14)</f>
        <v>-62.489999999999995</v>
      </c>
      <c r="R13" s="90">
        <f>SUM(Quarter!BN14:BQ14)</f>
        <v>21.329999999999991</v>
      </c>
      <c r="S13" s="90">
        <f>SUM(Quarter!BR14:BU14)</f>
        <v>148.97000000000003</v>
      </c>
      <c r="T13" s="90">
        <f>SUM(Quarter!BV14:BY14)</f>
        <v>-13.19</v>
      </c>
      <c r="U13" s="90">
        <f>SUM(Quarter!BZ14:CC14)</f>
        <v>-17.36</v>
      </c>
      <c r="V13" s="90">
        <f>SUM(Quarter!CD14:CG14)</f>
        <v>28.040000000000003</v>
      </c>
      <c r="W13" s="90">
        <f>SUM(Quarter!CH14:CK14)</f>
        <v>-7.3800000000000008</v>
      </c>
      <c r="X13" s="90">
        <f>SUM(Quarter!CL14:CO14)</f>
        <v>-6.76</v>
      </c>
      <c r="Y13" s="90">
        <f>SUM(Quarter!CP14:CS14)</f>
        <v>-6.87</v>
      </c>
      <c r="Z13" s="90">
        <f>SUM(Quarter!CT14:CW14)</f>
        <v>0.95000000000000007</v>
      </c>
      <c r="AA13" s="90">
        <f>SUM(Quarter!CX14:DA14)</f>
        <v>-3.9000000000000004</v>
      </c>
    </row>
    <row r="14" spans="1:34" x14ac:dyDescent="0.35">
      <c r="A14" s="91" t="s">
        <v>164</v>
      </c>
      <c r="B14" s="172">
        <f>SUM(Quarter!B15:E15)</f>
        <v>63152</v>
      </c>
      <c r="C14" s="87">
        <f>SUM(Quarter!F15:I15)</f>
        <v>55724</v>
      </c>
      <c r="D14" s="87">
        <f>SUM(Quarter!J15:M15)</f>
        <v>59929.009999999995</v>
      </c>
      <c r="E14" s="87">
        <f>SUM(Quarter!N15:Q15)</f>
        <v>63852.090000000004</v>
      </c>
      <c r="F14" s="87">
        <f>SUM(Quarter!R15:U15)</f>
        <v>58552.480000000003</v>
      </c>
      <c r="G14" s="87">
        <f>SUM(Quarter!V15:Y15)</f>
        <v>63021.45</v>
      </c>
      <c r="H14" s="87">
        <f>SUM(Quarter!Z15:AC15)</f>
        <v>60450.92</v>
      </c>
      <c r="I14" s="87">
        <f>SUM(Quarter!AD15:AG15)</f>
        <v>61852.18</v>
      </c>
      <c r="J14" s="87">
        <f>SUM(Quarter!AH15:AK15)</f>
        <v>67594.12</v>
      </c>
      <c r="K14" s="87">
        <f>SUM(Quarter!AL15:AO15)</f>
        <v>63028.91</v>
      </c>
      <c r="L14" s="87">
        <f>SUM(Quarter!AP15:AS15)</f>
        <v>58385.03</v>
      </c>
      <c r="M14" s="87">
        <f>SUM(Quarter!AT15:AW15)</f>
        <v>48718.19</v>
      </c>
      <c r="N14" s="87">
        <f>SUM(Quarter!AX15:BA15)</f>
        <v>51324.159999999996</v>
      </c>
      <c r="O14" s="87">
        <f>SUM(Quarter!BB15:BE15)</f>
        <v>51507.26</v>
      </c>
      <c r="P14" s="82">
        <f>SUM(Quarter!BF15:BI15)</f>
        <v>64042.44</v>
      </c>
      <c r="Q14" s="82">
        <f>SUM(Quarter!BJ15:BM15)</f>
        <v>60205.990000000005</v>
      </c>
      <c r="R14" s="82">
        <f>SUM(Quarter!BN15:BQ15)</f>
        <v>48294.780000000006</v>
      </c>
      <c r="S14" s="82">
        <f>SUM(Quarter!BR15:BU15)</f>
        <v>37450.909999999996</v>
      </c>
      <c r="T14" s="82">
        <f>SUM(Quarter!BV15:BY15)</f>
        <v>18035.3</v>
      </c>
      <c r="U14" s="82">
        <f>SUM(Quarter!BZ15:CC15)</f>
        <v>14439.079999999998</v>
      </c>
      <c r="V14" s="82">
        <f>SUM(Quarter!CD15:CG15)</f>
        <v>12008.18</v>
      </c>
      <c r="W14" s="82">
        <f>SUM(Quarter!CH15:CK15)</f>
        <v>7972.6100000000006</v>
      </c>
      <c r="X14" s="82">
        <f>SUM(Quarter!CL15:CO15)</f>
        <v>6998.76</v>
      </c>
      <c r="Y14" s="82">
        <f>SUM(Quarter!CP15:CS15)</f>
        <v>7048.77</v>
      </c>
      <c r="Z14" s="82">
        <f>SUM(Quarter!CT15:CW15)</f>
        <v>6070.9400000000005</v>
      </c>
      <c r="AA14" s="82">
        <f>SUM(Quarter!CX15:DA15)</f>
        <v>4470.88</v>
      </c>
      <c r="AB14" s="140"/>
      <c r="AC14" s="140"/>
      <c r="AE14" s="140"/>
      <c r="AG14" s="140"/>
      <c r="AH14" s="140"/>
    </row>
    <row r="15" spans="1:34" x14ac:dyDescent="0.35">
      <c r="A15" s="88" t="s">
        <v>165</v>
      </c>
      <c r="B15" s="169">
        <f>SUM(Quarter!B16:E16)</f>
        <v>57951</v>
      </c>
      <c r="C15" s="82">
        <f>SUM(Quarter!F16:I16)</f>
        <v>50886</v>
      </c>
      <c r="D15" s="82">
        <f>SUM(Quarter!J16:M16)</f>
        <v>56078.35</v>
      </c>
      <c r="E15" s="82">
        <f>SUM(Quarter!N16:Q16)</f>
        <v>60072.41</v>
      </c>
      <c r="F15" s="82">
        <f>SUM(Quarter!R16:U16)</f>
        <v>55427.429999999993</v>
      </c>
      <c r="G15" s="82">
        <f>SUM(Quarter!V16:Y16)</f>
        <v>60093.43</v>
      </c>
      <c r="H15" s="82">
        <f>SUM(Quarter!Z16:AC16)</f>
        <v>57637.9</v>
      </c>
      <c r="I15" s="82">
        <f>SUM(Quarter!AD16:AG16)</f>
        <v>59391.9</v>
      </c>
      <c r="J15" s="82">
        <f>SUM(Quarter!AH16:AK16)</f>
        <v>65220.11</v>
      </c>
      <c r="K15" s="82">
        <f>SUM(Quarter!AL16:AO16)</f>
        <v>60434.49</v>
      </c>
      <c r="L15" s="82">
        <f>SUM(Quarter!AP16:AS16)</f>
        <v>55707.310000000005</v>
      </c>
      <c r="M15" s="82">
        <f>SUM(Quarter!AT16:AW16)</f>
        <v>46187.890000000007</v>
      </c>
      <c r="N15" s="82">
        <f>SUM(Quarter!AX16:BA16)</f>
        <v>48583.7</v>
      </c>
      <c r="O15" s="82">
        <f>SUM(Quarter!BB16:BE16)</f>
        <v>48946.229999999996</v>
      </c>
      <c r="P15" s="89">
        <f>SUM(Quarter!BF16:BI16)</f>
        <v>61498.02</v>
      </c>
      <c r="Q15" s="89">
        <f>SUM(Quarter!BJ16:BM16)</f>
        <v>57192.04</v>
      </c>
      <c r="R15" s="89">
        <f>SUM(Quarter!BN16:BQ16)</f>
        <v>45254.619999999995</v>
      </c>
      <c r="S15" s="89">
        <f>SUM(Quarter!BR16:BU16)</f>
        <v>34774.800000000003</v>
      </c>
      <c r="T15" s="89">
        <f>SUM(Quarter!BV16:BY16)</f>
        <v>15467.869999999999</v>
      </c>
      <c r="U15" s="89">
        <f>SUM(Quarter!BZ16:CC16)</f>
        <v>12118.32</v>
      </c>
      <c r="V15" s="89">
        <f>SUM(Quarter!CD16:CG16)</f>
        <v>9781.09</v>
      </c>
      <c r="W15" s="89">
        <f>SUM(Quarter!CH16:CK16)</f>
        <v>6005.07</v>
      </c>
      <c r="X15" s="89">
        <f>SUM(Quarter!CL16:CO16)</f>
        <v>5258.35</v>
      </c>
      <c r="Y15" s="89">
        <f>SUM(Quarter!CP16:CS16)</f>
        <v>5375.3600000000006</v>
      </c>
      <c r="Z15" s="89">
        <f>SUM(Quarter!CT16:CW16)</f>
        <v>4507.1000000000004</v>
      </c>
      <c r="AA15" s="89">
        <f>SUM(Quarter!CX16:DA16)</f>
        <v>3209.0600000000004</v>
      </c>
      <c r="AE15" s="140"/>
    </row>
    <row r="16" spans="1:34" x14ac:dyDescent="0.35">
      <c r="A16" s="83" t="s">
        <v>166</v>
      </c>
      <c r="B16" s="169">
        <f>SUM(Quarter!B17:E17)</f>
        <v>48588.07</v>
      </c>
      <c r="C16" s="82">
        <f>SUM(Quarter!F17:I17)</f>
        <v>41177.97</v>
      </c>
      <c r="D16" s="82">
        <f>SUM(Quarter!J17:M17)</f>
        <v>46197.49</v>
      </c>
      <c r="E16" s="82">
        <f>SUM(Quarter!N17:Q17)</f>
        <v>50931.07</v>
      </c>
      <c r="F16" s="82">
        <f>SUM(Quarter!R17:U17)</f>
        <v>47741.120000000003</v>
      </c>
      <c r="G16" s="82">
        <f>SUM(Quarter!V17:Y17)</f>
        <v>52462.670000000006</v>
      </c>
      <c r="H16" s="82">
        <f>SUM(Quarter!Z17:AC17)</f>
        <v>50455.6</v>
      </c>
      <c r="I16" s="82">
        <f>SUM(Quarter!AD17:AG17)</f>
        <v>52058.239999999998</v>
      </c>
      <c r="J16" s="82">
        <f>SUM(Quarter!AH17:AK17)</f>
        <v>57437.770000000004</v>
      </c>
      <c r="K16" s="82">
        <f>SUM(Quarter!AL17:AO17)</f>
        <v>52510.68</v>
      </c>
      <c r="L16" s="82">
        <f>SUM(Quarter!AP17:AS17)</f>
        <v>47807.63</v>
      </c>
      <c r="M16" s="82">
        <f>SUM(Quarter!AT17:AW17)</f>
        <v>39680.81</v>
      </c>
      <c r="N16" s="82">
        <f>SUM(Quarter!AX17:BA17)</f>
        <v>41497.51</v>
      </c>
      <c r="O16" s="82">
        <f>SUM(Quarter!BB17:BE17)</f>
        <v>41849.65</v>
      </c>
      <c r="P16" s="82">
        <f>SUM(Quarter!BF17:BI17)</f>
        <v>54901.440000000002</v>
      </c>
      <c r="Q16" s="82">
        <f>SUM(Quarter!BJ17:BM17)</f>
        <v>49872.850000000006</v>
      </c>
      <c r="R16" s="82">
        <f>SUM(Quarter!BN17:BQ17)</f>
        <v>38234.03</v>
      </c>
      <c r="S16" s="82">
        <f>SUM(Quarter!BR17:BU17)</f>
        <v>29329.689999999995</v>
      </c>
      <c r="T16" s="82">
        <f>SUM(Quarter!BV17:BY17)</f>
        <v>12055.15</v>
      </c>
      <c r="U16" s="82">
        <f>SUM(Quarter!BZ17:CC17)</f>
        <v>8716.4700000000012</v>
      </c>
      <c r="V16" s="82">
        <f>SUM(Quarter!CD17:CG17)</f>
        <v>6654.96</v>
      </c>
      <c r="W16" s="82">
        <f>SUM(Quarter!CH17:CK17)</f>
        <v>2903.4300000000003</v>
      </c>
      <c r="X16" s="82">
        <f>SUM(Quarter!CL17:CO17)</f>
        <v>2309.61</v>
      </c>
      <c r="Y16" s="82">
        <f>SUM(Quarter!CP17:CS17)</f>
        <v>2629.3199999999997</v>
      </c>
      <c r="Z16" s="82">
        <f>SUM(Quarter!CT17:CW17)</f>
        <v>2243.5500000000002</v>
      </c>
      <c r="AA16" s="82">
        <f>SUM(Quarter!CX17:DA17)</f>
        <v>1457.03</v>
      </c>
    </row>
    <row r="17" spans="1:29" x14ac:dyDescent="0.35">
      <c r="A17" s="167" t="s">
        <v>213</v>
      </c>
      <c r="B17" s="169">
        <f>SUM(Quarter!B18:E18)</f>
        <v>0</v>
      </c>
      <c r="C17" s="82">
        <f>SUM(Quarter!F18:I18)</f>
        <v>649</v>
      </c>
      <c r="D17" s="82">
        <f>SUM(Quarter!J18:M18)</f>
        <v>655.72</v>
      </c>
      <c r="E17" s="82">
        <f>SUM(Quarter!N18:Q18)</f>
        <v>749.88000000000011</v>
      </c>
      <c r="F17" s="82">
        <f>SUM(Quarter!R18:U18)</f>
        <v>717.08</v>
      </c>
      <c r="G17" s="82">
        <f>SUM(Quarter!V18:Y18)</f>
        <v>622.13</v>
      </c>
      <c r="H17" s="82">
        <f>SUM(Quarter!Z18:AC18)</f>
        <v>473.28999999999996</v>
      </c>
      <c r="I17" s="82">
        <f>SUM(Quarter!AD18:AG18)</f>
        <v>458.53</v>
      </c>
      <c r="J17" s="82">
        <f>SUM(Quarter!AH18:AK18)</f>
        <v>457.14000000000004</v>
      </c>
      <c r="K17" s="82">
        <f>SUM(Quarter!AL18:AO18)</f>
        <v>484.66999999999996</v>
      </c>
      <c r="L17" s="82">
        <f>SUM(Quarter!AP18:AS18)</f>
        <v>502.8</v>
      </c>
      <c r="M17" s="82">
        <f>SUM(Quarter!AT18:AW18)</f>
        <v>481.93</v>
      </c>
      <c r="N17" s="82">
        <f>SUM(Quarter!AX18:BA18)</f>
        <v>477.33</v>
      </c>
      <c r="O17" s="82">
        <f>SUM(Quarter!BB18:BE18)</f>
        <v>561.9</v>
      </c>
      <c r="P17" s="82">
        <f>SUM(Quarter!BF18:BI18)</f>
        <v>460.65999999999997</v>
      </c>
      <c r="Q17" s="82">
        <f>SUM(Quarter!BJ18:BM18)</f>
        <v>362.07</v>
      </c>
      <c r="R17" s="82">
        <f>SUM(Quarter!BN18:BQ18)</f>
        <v>271.64</v>
      </c>
      <c r="S17" s="82">
        <f>SUM(Quarter!BR18:BU18)</f>
        <v>5.82</v>
      </c>
      <c r="T17" s="82">
        <f>SUM(Quarter!BV18:BY18)</f>
        <v>5.83</v>
      </c>
      <c r="U17" s="82">
        <f>SUM(Quarter!BZ18:CC18)</f>
        <v>5.85</v>
      </c>
      <c r="V17" s="82">
        <f>SUM(Quarter!CD18:CG18)</f>
        <v>5.8599999999999994</v>
      </c>
      <c r="W17" s="82">
        <f>SUM(Quarter!CH18:CK18)</f>
        <v>5.85</v>
      </c>
      <c r="X17" s="82">
        <f>SUM(Quarter!CL18:CO18)</f>
        <v>5.85</v>
      </c>
      <c r="Y17" s="82">
        <f>SUM(Quarter!CP18:CS18)</f>
        <v>5.8500000000000005</v>
      </c>
      <c r="Z17" s="82">
        <f>SUM(Quarter!CT18:CW18)</f>
        <v>5.84</v>
      </c>
      <c r="AA17" s="82">
        <f>SUM(Quarter!CX18:DA18)</f>
        <v>5.8500000000000005</v>
      </c>
    </row>
    <row r="18" spans="1:29" x14ac:dyDescent="0.35">
      <c r="A18" s="83" t="s">
        <v>167</v>
      </c>
      <c r="B18" s="169">
        <f>SUM(Quarter!B19:E19)</f>
        <v>8169</v>
      </c>
      <c r="C18" s="82">
        <f>SUM(Quarter!F19:I19)</f>
        <v>7919</v>
      </c>
      <c r="D18" s="82">
        <f>SUM(Quarter!J19:M19)</f>
        <v>8229.0400000000009</v>
      </c>
      <c r="E18" s="82">
        <f>SUM(Quarter!N19:Q19)</f>
        <v>7132.1500000000005</v>
      </c>
      <c r="F18" s="82">
        <f>SUM(Quarter!R19:U19)</f>
        <v>5807.1500000000005</v>
      </c>
      <c r="G18" s="82">
        <f>SUM(Quarter!V19:Y19)</f>
        <v>5730.22</v>
      </c>
      <c r="H18" s="82">
        <f>SUM(Quarter!Z19:AC19)</f>
        <v>5486.6100000000006</v>
      </c>
      <c r="I18" s="82">
        <f>SUM(Quarter!AD19:AG19)</f>
        <v>5570.22</v>
      </c>
      <c r="J18" s="82">
        <f>SUM(Quarter!AH19:AK19)</f>
        <v>5928.72</v>
      </c>
      <c r="K18" s="82">
        <f>SUM(Quarter!AL19:AO19)</f>
        <v>5931.9800000000005</v>
      </c>
      <c r="L18" s="82">
        <f>SUM(Quarter!AP19:AS19)</f>
        <v>5875.0300000000007</v>
      </c>
      <c r="M18" s="82">
        <f>SUM(Quarter!AT19:AW19)</f>
        <v>4935.5600000000004</v>
      </c>
      <c r="N18" s="82">
        <f>SUM(Quarter!AX19:BA19)</f>
        <v>5399.3</v>
      </c>
      <c r="O18" s="82">
        <f>SUM(Quarter!BB19:BE19)</f>
        <v>5281.91</v>
      </c>
      <c r="P18" s="82">
        <f>SUM(Quarter!BF19:BI19)</f>
        <v>4965.18</v>
      </c>
      <c r="Q18" s="82">
        <f>SUM(Quarter!BJ19:BM19)</f>
        <v>5287.55</v>
      </c>
      <c r="R18" s="82">
        <f>SUM(Quarter!BN19:BQ19)</f>
        <v>4976.8</v>
      </c>
      <c r="S18" s="82">
        <f>SUM(Quarter!BR19:BU19)</f>
        <v>3666.68</v>
      </c>
      <c r="T18" s="82">
        <f>SUM(Quarter!BV19:BY19)</f>
        <v>1820.7500000000002</v>
      </c>
      <c r="U18" s="82">
        <f>SUM(Quarter!BZ19:CC19)</f>
        <v>1887.8400000000001</v>
      </c>
      <c r="V18" s="82">
        <f>SUM(Quarter!CD19:CG19)</f>
        <v>1766.5</v>
      </c>
      <c r="W18" s="82">
        <f>SUM(Quarter!CH19:CK19)</f>
        <v>1808.93</v>
      </c>
      <c r="X18" s="82">
        <f>SUM(Quarter!CL19:CO19)</f>
        <v>1674.81</v>
      </c>
      <c r="Y18" s="82">
        <f>SUM(Quarter!CP19:CS19)</f>
        <v>1543.99</v>
      </c>
      <c r="Z18" s="82">
        <f>SUM(Quarter!CT19:CW19)</f>
        <v>1212.19</v>
      </c>
      <c r="AA18" s="82">
        <f>SUM(Quarter!CX19:DA19)</f>
        <v>796.42000000000007</v>
      </c>
    </row>
    <row r="19" spans="1:29" x14ac:dyDescent="0.35">
      <c r="A19" s="83" t="s">
        <v>168</v>
      </c>
      <c r="B19" s="169">
        <f>SUM(Quarter!B20:E20)</f>
        <v>559</v>
      </c>
      <c r="C19" s="82">
        <f>SUM(Quarter!F20:I20)</f>
        <v>494</v>
      </c>
      <c r="D19" s="82">
        <f>SUM(Quarter!J20:M20)</f>
        <v>456.40000000000009</v>
      </c>
      <c r="E19" s="82">
        <f>SUM(Quarter!N20:Q20)</f>
        <v>763.73</v>
      </c>
      <c r="F19" s="82">
        <f>SUM(Quarter!R20:U20)</f>
        <v>726.2299999999999</v>
      </c>
      <c r="G19" s="82">
        <f>SUM(Quarter!V20:Y20)</f>
        <v>881.99</v>
      </c>
      <c r="H19" s="82">
        <f>SUM(Quarter!Z20:AC20)</f>
        <v>895.00999999999988</v>
      </c>
      <c r="I19" s="82">
        <f>SUM(Quarter!AD20:AG20)</f>
        <v>1038.72</v>
      </c>
      <c r="J19" s="82">
        <f>SUM(Quarter!AH20:AK20)</f>
        <v>1120.6199999999999</v>
      </c>
      <c r="K19" s="82">
        <f>SUM(Quarter!AL20:AO20)</f>
        <v>1242.33</v>
      </c>
      <c r="L19" s="82">
        <f>SUM(Quarter!AP20:AS20)</f>
        <v>1169.83</v>
      </c>
      <c r="M19" s="82">
        <f>SUM(Quarter!AT20:AW20)</f>
        <v>851.54000000000008</v>
      </c>
      <c r="N19" s="82">
        <f>SUM(Quarter!AX20:BA20)</f>
        <v>978.43999999999983</v>
      </c>
      <c r="O19" s="82">
        <f>SUM(Quarter!BB20:BE20)</f>
        <v>994.73</v>
      </c>
      <c r="P19" s="82">
        <f>SUM(Quarter!BF20:BI20)</f>
        <v>986.7</v>
      </c>
      <c r="Q19" s="82">
        <f>SUM(Quarter!BJ20:BM20)</f>
        <v>1410.77</v>
      </c>
      <c r="R19" s="82">
        <f>SUM(Quarter!BN20:BQ20)</f>
        <v>1513.24</v>
      </c>
      <c r="S19" s="82">
        <f>SUM(Quarter!BR20:BU20)</f>
        <v>1544.15</v>
      </c>
      <c r="T19" s="82">
        <f>SUM(Quarter!BV20:BY20)</f>
        <v>1363.56</v>
      </c>
      <c r="U19" s="82">
        <f>SUM(Quarter!BZ20:CC20)</f>
        <v>1301.3000000000002</v>
      </c>
      <c r="V19" s="82">
        <f>SUM(Quarter!CD20:CG20)</f>
        <v>1156.0800000000002</v>
      </c>
      <c r="W19" s="82">
        <f>SUM(Quarter!CH20:CK20)</f>
        <v>1134.57</v>
      </c>
      <c r="X19" s="82">
        <f>SUM(Quarter!CL20:CO20)</f>
        <v>1101.8600000000001</v>
      </c>
      <c r="Y19" s="82">
        <f>SUM(Quarter!CP20:CS20)</f>
        <v>1059.04</v>
      </c>
      <c r="Z19" s="82">
        <f>SUM(Quarter!CT20:CW20)</f>
        <v>892.16000000000008</v>
      </c>
      <c r="AA19" s="82">
        <f>SUM(Quarter!CX20:DA20)</f>
        <v>795.70999999999992</v>
      </c>
    </row>
    <row r="20" spans="1:29" x14ac:dyDescent="0.35">
      <c r="A20" s="83" t="s">
        <v>169</v>
      </c>
      <c r="B20" s="169">
        <f>SUM(Quarter!B21:E21)</f>
        <v>635</v>
      </c>
      <c r="C20" s="82">
        <f>SUM(Quarter!F21:I21)</f>
        <v>646</v>
      </c>
      <c r="D20" s="82">
        <f>SUM(Quarter!J21:M21)</f>
        <v>539.68000000000006</v>
      </c>
      <c r="E20" s="82">
        <f>SUM(Quarter!N21:Q21)</f>
        <v>495.57</v>
      </c>
      <c r="F20" s="82">
        <f>SUM(Quarter!R21:U21)</f>
        <v>435.84</v>
      </c>
      <c r="G20" s="82">
        <f>SUM(Quarter!V21:Y21)</f>
        <v>396.42</v>
      </c>
      <c r="H20" s="82">
        <f>SUM(Quarter!Z21:AC21)</f>
        <v>327.44</v>
      </c>
      <c r="I20" s="82">
        <f>SUM(Quarter!AD21:AG21)</f>
        <v>266.20000000000005</v>
      </c>
      <c r="J20" s="82">
        <f>SUM(Quarter!AH21:AK21)</f>
        <v>275.84000000000003</v>
      </c>
      <c r="K20" s="82">
        <f>SUM(Quarter!AL21:AO21)</f>
        <v>264.83999999999997</v>
      </c>
      <c r="L20" s="82">
        <f>SUM(Quarter!AP21:AS21)</f>
        <v>352.04999999999995</v>
      </c>
      <c r="M20" s="82">
        <f>SUM(Quarter!AT21:AW21)</f>
        <v>238.04000000000002</v>
      </c>
      <c r="N20" s="82">
        <f>SUM(Quarter!AX21:BA21)</f>
        <v>231.12</v>
      </c>
      <c r="O20" s="82">
        <f>SUM(Quarter!BB21:BE21)</f>
        <v>258.02</v>
      </c>
      <c r="P20" s="82">
        <f>SUM(Quarter!BF21:BI21)</f>
        <v>184.01999999999998</v>
      </c>
      <c r="Q20" s="82">
        <f>SUM(Quarter!BJ21:BM21)</f>
        <v>258.79000000000002</v>
      </c>
      <c r="R20" s="82">
        <f>SUM(Quarter!BN21:BQ21)</f>
        <v>258.93</v>
      </c>
      <c r="S20" s="82">
        <f>SUM(Quarter!BR21:BU21)</f>
        <v>228.47999999999996</v>
      </c>
      <c r="T20" s="82">
        <f>SUM(Quarter!BV21:BY21)</f>
        <v>222.6</v>
      </c>
      <c r="U20" s="82">
        <f>SUM(Quarter!BZ21:CC21)</f>
        <v>206.85000000000002</v>
      </c>
      <c r="V20" s="82">
        <f>SUM(Quarter!CD21:CG21)</f>
        <v>197.7</v>
      </c>
      <c r="W20" s="82">
        <f>SUM(Quarter!CH21:CK21)</f>
        <v>152.30000000000001</v>
      </c>
      <c r="X20" s="82">
        <f>SUM(Quarter!CL21:CO21)</f>
        <v>166.25</v>
      </c>
      <c r="Y20" s="82">
        <f>SUM(Quarter!CP21:CS21)</f>
        <v>137.15</v>
      </c>
      <c r="Z20" s="82">
        <f>SUM(Quarter!CT21:CW21)</f>
        <v>153.36000000000001</v>
      </c>
      <c r="AA20" s="82">
        <f>SUM(Quarter!CX21:DA21)</f>
        <v>154.03</v>
      </c>
    </row>
    <row r="21" spans="1:29" x14ac:dyDescent="0.35">
      <c r="A21" s="92" t="s">
        <v>170</v>
      </c>
      <c r="B21" s="173">
        <f>SUM(Quarter!B22:E22)</f>
        <v>5</v>
      </c>
      <c r="C21" s="93">
        <f>SUM(Quarter!F22:I22)</f>
        <v>10</v>
      </c>
      <c r="D21" s="93">
        <f>SUM(Quarter!J22:M22)</f>
        <v>11.84</v>
      </c>
      <c r="E21" s="93">
        <f>SUM(Quarter!N22:Q22)</f>
        <v>9.9499999999999993</v>
      </c>
      <c r="F21" s="93">
        <f>SUM(Quarter!R22:U22)</f>
        <v>8.620000000000001</v>
      </c>
      <c r="G21" s="93">
        <f>SUM(Quarter!V22:Y22)</f>
        <v>5.49</v>
      </c>
      <c r="H21" s="93">
        <f>SUM(Quarter!Z22:AC22)</f>
        <v>7.82</v>
      </c>
      <c r="I21" s="93">
        <f>SUM(Quarter!AD22:AG22)</f>
        <v>5.75</v>
      </c>
      <c r="J21" s="93">
        <f>SUM(Quarter!AH22:AK22)</f>
        <v>3.4400000000000004</v>
      </c>
      <c r="K21" s="93">
        <f>SUM(Quarter!AL22:AO22)</f>
        <v>4.41</v>
      </c>
      <c r="L21" s="93">
        <f>SUM(Quarter!AP22:AS22)</f>
        <v>5.29</v>
      </c>
      <c r="M21" s="93">
        <f>SUM(Quarter!AT22:AW22)</f>
        <v>4.84</v>
      </c>
      <c r="N21" s="93">
        <f>SUM(Quarter!AX22:BA22)</f>
        <v>4.92</v>
      </c>
      <c r="O21" s="93">
        <f>SUM(Quarter!BB22:BE22)</f>
        <v>3.7800000000000002</v>
      </c>
      <c r="P21" s="89">
        <f>SUM(Quarter!BF22:BI22)</f>
        <v>3.82</v>
      </c>
      <c r="Q21" s="89">
        <f>SUM(Quarter!BJ22:BM22)</f>
        <v>2.6</v>
      </c>
      <c r="R21" s="93">
        <f>SUM(Quarter!BN22:BQ22)</f>
        <v>0.61</v>
      </c>
      <c r="S21" s="94" t="s">
        <v>161</v>
      </c>
      <c r="T21" s="94" t="s">
        <v>161</v>
      </c>
      <c r="U21" s="94" t="s">
        <v>161</v>
      </c>
      <c r="V21" s="94" t="s">
        <v>161</v>
      </c>
      <c r="W21" s="94" t="s">
        <v>161</v>
      </c>
      <c r="X21" s="94" t="s">
        <v>161</v>
      </c>
      <c r="Y21" s="94" t="s">
        <v>161</v>
      </c>
      <c r="Z21" s="94" t="s">
        <v>161</v>
      </c>
      <c r="AA21" s="94" t="s">
        <v>161</v>
      </c>
    </row>
    <row r="22" spans="1:29" x14ac:dyDescent="0.35">
      <c r="A22" s="88" t="s">
        <v>171</v>
      </c>
      <c r="B22" s="169">
        <f>SUM(Quarter!B23:E23)</f>
        <v>5196</v>
      </c>
      <c r="C22" s="82">
        <f>SUM(Quarter!F23:I23)</f>
        <v>4828</v>
      </c>
      <c r="D22" s="82">
        <f>SUM(Quarter!J23:M23)</f>
        <v>3838.4100000000003</v>
      </c>
      <c r="E22" s="82">
        <f>SUM(Quarter!N23:Q23)</f>
        <v>3769.7200000000003</v>
      </c>
      <c r="F22" s="82">
        <f>SUM(Quarter!R23:U23)</f>
        <v>3116.45</v>
      </c>
      <c r="G22" s="82">
        <f>SUM(Quarter!V23:Y23)</f>
        <v>2922.3700000000003</v>
      </c>
      <c r="H22" s="82">
        <f>SUM(Quarter!Z23:AC23)</f>
        <v>2805.2</v>
      </c>
      <c r="I22" s="82">
        <f>SUM(Quarter!AD23:AG23)</f>
        <v>2454.5300000000002</v>
      </c>
      <c r="J22" s="82">
        <f>SUM(Quarter!AH23:AK23)</f>
        <v>2370.27</v>
      </c>
      <c r="K22" s="82">
        <f>SUM(Quarter!AL23:AO23)</f>
        <v>2589.79</v>
      </c>
      <c r="L22" s="82">
        <f>SUM(Quarter!AP23:AS23)</f>
        <v>2672.42</v>
      </c>
      <c r="M22" s="82">
        <f>SUM(Quarter!AT23:AW23)</f>
        <v>2525.46</v>
      </c>
      <c r="N22" s="82">
        <f>SUM(Quarter!AX23:BA23)</f>
        <v>2735.56</v>
      </c>
      <c r="O22" s="82">
        <f>SUM(Quarter!BB23:BE23)</f>
        <v>2557.2600000000002</v>
      </c>
      <c r="P22" s="89">
        <f>SUM(Quarter!BF23:BI23)</f>
        <v>2540.6000000000004</v>
      </c>
      <c r="Q22" s="89">
        <f>SUM(Quarter!BJ23:BM23)</f>
        <v>3011.35</v>
      </c>
      <c r="R22" s="89">
        <f>SUM(Quarter!BN23:BQ23)</f>
        <v>3039.5299999999997</v>
      </c>
      <c r="S22" s="89">
        <f>SUM(Quarter!BR23:BU23)</f>
        <v>2676.12</v>
      </c>
      <c r="T22" s="89">
        <f>SUM(Quarter!BV23:BY23)</f>
        <v>2567.4499999999998</v>
      </c>
      <c r="U22" s="89">
        <f>SUM(Quarter!BZ23:CC23)</f>
        <v>2320.77</v>
      </c>
      <c r="V22" s="89">
        <f>SUM(Quarter!CD23:CG23)</f>
        <v>2227.08</v>
      </c>
      <c r="W22" s="89">
        <f>SUM(Quarter!CH23:CK23)</f>
        <v>1967.5500000000002</v>
      </c>
      <c r="X22" s="89">
        <f>SUM(Quarter!CL23:CO23)</f>
        <v>1740.4</v>
      </c>
      <c r="Y22" s="89">
        <f>SUM(Quarter!CP23:CS23)</f>
        <v>1673.4099999999999</v>
      </c>
      <c r="Z22" s="89">
        <f>SUM(Quarter!CT23:CW23)</f>
        <v>1563.8500000000001</v>
      </c>
      <c r="AA22" s="89">
        <f>SUM(Quarter!CX23:DA23)</f>
        <v>1261.8300000000002</v>
      </c>
      <c r="AB22" s="140"/>
      <c r="AC22" s="140"/>
    </row>
    <row r="23" spans="1:29" x14ac:dyDescent="0.35">
      <c r="A23" s="83" t="s">
        <v>172</v>
      </c>
      <c r="B23" s="169">
        <f>SUM(Quarter!B24:E24)</f>
        <v>9</v>
      </c>
      <c r="C23" s="82">
        <f>SUM(Quarter!F24:I24)</f>
        <v>12</v>
      </c>
      <c r="D23" s="82">
        <f>SUM(Quarter!J24:M24)</f>
        <v>2.2999999999999998</v>
      </c>
      <c r="E23" s="95">
        <f>SUM(Quarter!N24:Q24)</f>
        <v>0</v>
      </c>
      <c r="F23" s="82">
        <f>SUM(Quarter!R24:U24)</f>
        <v>0</v>
      </c>
      <c r="G23" s="82">
        <f>SUM(Quarter!V24:Y24)</f>
        <v>0</v>
      </c>
      <c r="H23" s="82">
        <f>SUM(Quarter!Z24:AC24)</f>
        <v>0</v>
      </c>
      <c r="I23" s="82">
        <f>SUM(Quarter!AD24:AG24)</f>
        <v>0</v>
      </c>
      <c r="J23" s="82">
        <f>SUM(Quarter!AH24:AK24)</f>
        <v>1</v>
      </c>
      <c r="K23" s="82">
        <f>SUM(Quarter!AL24:AO24)</f>
        <v>75</v>
      </c>
      <c r="L23" s="82">
        <f>SUM(Quarter!AP24:AS24)</f>
        <v>69.040000000000006</v>
      </c>
      <c r="M23" s="82">
        <f>SUM(Quarter!AT24:AW24)</f>
        <v>59.92</v>
      </c>
      <c r="N23" s="82">
        <f>SUM(Quarter!AX24:BA24)</f>
        <v>64.3</v>
      </c>
      <c r="O23" s="82">
        <f>SUM(Quarter!BB24:BE24)</f>
        <v>52.61</v>
      </c>
      <c r="P23" s="82">
        <f>SUM(Quarter!BF24:BI24)</f>
        <v>50.61</v>
      </c>
      <c r="Q23" s="82">
        <f>SUM(Quarter!BJ24:BM24)</f>
        <v>53.18</v>
      </c>
      <c r="R23" s="82">
        <f>SUM(Quarter!BN24:BQ24)</f>
        <v>54.23</v>
      </c>
      <c r="S23" s="82">
        <f>SUM(Quarter!BR24:BU24)</f>
        <v>44.42</v>
      </c>
      <c r="T23" s="82">
        <f>SUM(Quarter!BV24:BY24)</f>
        <v>34.65</v>
      </c>
      <c r="U23" s="82">
        <f>SUM(Quarter!BZ24:CC24)</f>
        <v>33.01</v>
      </c>
      <c r="V23" s="82">
        <f>SUM(Quarter!CD24:CG24)</f>
        <v>33.349999999999994</v>
      </c>
      <c r="W23" s="82">
        <f>SUM(Quarter!CH24:CK24)</f>
        <v>23.25</v>
      </c>
      <c r="X23" s="82">
        <f>SUM(Quarter!CL24:CO24)</f>
        <v>30.259999999999998</v>
      </c>
      <c r="Y23" s="82">
        <f>SUM(Quarter!CP24:CS24)</f>
        <v>20.529999999999998</v>
      </c>
      <c r="Z23" s="82">
        <f>SUM(Quarter!CT24:CW24)</f>
        <v>26.12</v>
      </c>
      <c r="AA23" s="82">
        <f>SUM(Quarter!CX24:DA24)</f>
        <v>32.99</v>
      </c>
    </row>
    <row r="24" spans="1:29" x14ac:dyDescent="0.35">
      <c r="A24" s="156" t="s">
        <v>227</v>
      </c>
      <c r="B24" s="169">
        <f>SUM(Quarter!B25:E25)</f>
        <v>2405</v>
      </c>
      <c r="C24" s="82">
        <f>SUM(Quarter!F25:I25)</f>
        <v>2028</v>
      </c>
      <c r="D24" s="82">
        <f>SUM(Quarter!J25:M25)</f>
        <v>1873.5</v>
      </c>
      <c r="E24" s="82">
        <f>SUM(Quarter!N25:Q25)</f>
        <v>1825.62</v>
      </c>
      <c r="F24" s="82">
        <f>SUM(Quarter!R25:U25)</f>
        <v>1808.67</v>
      </c>
      <c r="G24" s="82">
        <f>SUM(Quarter!V25:Y25)</f>
        <v>1855.8899999999999</v>
      </c>
      <c r="H24" s="82">
        <f>SUM(Quarter!Z25:AC25)</f>
        <v>1836.56</v>
      </c>
      <c r="I24" s="82">
        <f>SUM(Quarter!AD25:AG25)</f>
        <v>1781.34</v>
      </c>
      <c r="J24" s="82">
        <f>SUM(Quarter!AH25:AK25)</f>
        <v>1754.54</v>
      </c>
      <c r="K24" s="82">
        <f>SUM(Quarter!AL25:AO25)</f>
        <v>1821.37</v>
      </c>
      <c r="L24" s="82">
        <f>SUM(Quarter!AP25:AS25)</f>
        <v>1871.4099999999999</v>
      </c>
      <c r="M24" s="82">
        <f>SUM(Quarter!AT25:AW25)</f>
        <v>1682.17</v>
      </c>
      <c r="N24" s="82">
        <f>SUM(Quarter!AX25:BA25)</f>
        <v>1894.11</v>
      </c>
      <c r="O24" s="82">
        <f>SUM(Quarter!BB25:BE25)</f>
        <v>1744.9499999999998</v>
      </c>
      <c r="P24" s="82">
        <f>SUM(Quarter!BF25:BI25)</f>
        <v>1775.8500000000001</v>
      </c>
      <c r="Q24" s="82">
        <f>SUM(Quarter!BJ25:BM25)</f>
        <v>2269.33</v>
      </c>
      <c r="R24" s="82">
        <f>SUM(Quarter!BN25:BQ25)</f>
        <v>2387.56</v>
      </c>
      <c r="S24" s="82">
        <f>SUM(Quarter!BR25:BU25)</f>
        <v>2029.05</v>
      </c>
      <c r="T24" s="82">
        <f>SUM(Quarter!BV25:BY25)</f>
        <v>1927.94</v>
      </c>
      <c r="U24" s="82">
        <f>SUM(Quarter!BZ25:CC25)</f>
        <v>1698.91</v>
      </c>
      <c r="V24" s="82">
        <f>SUM(Quarter!CD25:CG25)</f>
        <v>1617.85</v>
      </c>
      <c r="W24" s="82">
        <f>SUM(Quarter!CH25:CK25)</f>
        <v>1407.8700000000001</v>
      </c>
      <c r="X24" s="82">
        <f>SUM(Quarter!CL25:CO25)</f>
        <v>1197.73</v>
      </c>
      <c r="Y24" s="82">
        <f>SUM(Quarter!CP25:CS25)</f>
        <v>1136.07</v>
      </c>
      <c r="Z24" s="154">
        <f>SUM(Quarter!CT25:CW25)</f>
        <v>1059.75</v>
      </c>
      <c r="AA24" s="154">
        <f>SUM(Quarter!CX25:DA25)</f>
        <v>991.05</v>
      </c>
    </row>
    <row r="25" spans="1:29" x14ac:dyDescent="0.35">
      <c r="A25" s="83" t="s">
        <v>173</v>
      </c>
      <c r="B25" s="169">
        <f>SUM(Quarter!B26:E26)</f>
        <v>2379</v>
      </c>
      <c r="C25" s="82">
        <f>SUM(Quarter!F26:I26)</f>
        <v>2517</v>
      </c>
      <c r="D25" s="82">
        <f>SUM(Quarter!J26:M26)</f>
        <v>1882.04</v>
      </c>
      <c r="E25" s="82">
        <f>SUM(Quarter!N26:Q26)</f>
        <v>1874.1299999999997</v>
      </c>
      <c r="F25" s="82">
        <f>SUM(Quarter!R26:U26)</f>
        <v>1285.4099999999999</v>
      </c>
      <c r="G25" s="82">
        <f>SUM(Quarter!V26:Y26)</f>
        <v>1042.1500000000001</v>
      </c>
      <c r="H25" s="82">
        <f>SUM(Quarter!Z26:AC26)</f>
        <v>940.62</v>
      </c>
      <c r="I25" s="82">
        <f>SUM(Quarter!AD26:AG26)</f>
        <v>614.1</v>
      </c>
      <c r="J25" s="82">
        <f>SUM(Quarter!AH26:AK26)</f>
        <v>561.23</v>
      </c>
      <c r="K25" s="82">
        <f>SUM(Quarter!AL26:AO26)</f>
        <v>648.23</v>
      </c>
      <c r="L25" s="82">
        <f>SUM(Quarter!AP26:AS26)</f>
        <v>683.47</v>
      </c>
      <c r="M25" s="82">
        <f>SUM(Quarter!AT26:AW26)</f>
        <v>689.16</v>
      </c>
      <c r="N25" s="82">
        <f>SUM(Quarter!AX26:BA26)</f>
        <v>718.87</v>
      </c>
      <c r="O25" s="82">
        <f>SUM(Quarter!BB26:BE26)</f>
        <v>704.55000000000007</v>
      </c>
      <c r="P25" s="82">
        <f>SUM(Quarter!BF26:BI26)</f>
        <v>673.93</v>
      </c>
      <c r="Q25" s="82">
        <f>SUM(Quarter!BJ26:BM26)</f>
        <v>639.49</v>
      </c>
      <c r="R25" s="82">
        <f>SUM(Quarter!BN26:BQ26)</f>
        <v>548.51</v>
      </c>
      <c r="S25" s="82">
        <f>SUM(Quarter!BR26:BU26)</f>
        <v>552.05000000000007</v>
      </c>
      <c r="T25" s="82">
        <f>SUM(Quarter!BV26:BY26)</f>
        <v>549.74</v>
      </c>
      <c r="U25" s="82">
        <f>SUM(Quarter!BZ26:CC26)</f>
        <v>535.6099999999999</v>
      </c>
      <c r="V25" s="82">
        <f>SUM(Quarter!CD26:CG26)</f>
        <v>523.39</v>
      </c>
      <c r="W25" s="82">
        <f>SUM(Quarter!CH26:CK26)</f>
        <v>490.81000000000006</v>
      </c>
      <c r="X25" s="82">
        <f>SUM(Quarter!CL26:CO26)</f>
        <v>468.66</v>
      </c>
      <c r="Y25" s="82">
        <f>SUM(Quarter!CP26:CS26)</f>
        <v>472.54999999999995</v>
      </c>
      <c r="Z25" s="82">
        <f>SUM(Quarter!CT26:CW26)</f>
        <v>436.01000000000005</v>
      </c>
      <c r="AA25" s="82">
        <f>SUM(Quarter!CX26:DA26)</f>
        <v>209.71</v>
      </c>
    </row>
    <row r="26" spans="1:29" x14ac:dyDescent="0.35">
      <c r="A26" s="96" t="s">
        <v>174</v>
      </c>
      <c r="B26" s="172">
        <f>SUM(Quarter!B27:E27)</f>
        <v>403</v>
      </c>
      <c r="C26" s="87">
        <f>SUM(Quarter!F27:I27)</f>
        <v>271</v>
      </c>
      <c r="D26" s="87">
        <f>SUM(Quarter!J27:M27)</f>
        <v>80.569999999999993</v>
      </c>
      <c r="E26" s="87">
        <f>SUM(Quarter!N27:Q27)</f>
        <v>69.22</v>
      </c>
      <c r="F26" s="87">
        <f>SUM(Quarter!R27:U27)</f>
        <v>22.22</v>
      </c>
      <c r="G26" s="87">
        <f>SUM(Quarter!V27:Y27)</f>
        <v>24.310000000000002</v>
      </c>
      <c r="H26" s="87">
        <f>SUM(Quarter!Z27:AC27)</f>
        <v>28.01</v>
      </c>
      <c r="I26" s="87">
        <f>SUM(Quarter!AD27:AG27)</f>
        <v>59.11</v>
      </c>
      <c r="J26" s="87">
        <f>SUM(Quarter!AH27:AK27)</f>
        <v>53.51</v>
      </c>
      <c r="K26" s="87">
        <f>SUM(Quarter!AL27:AO27)</f>
        <v>45.19</v>
      </c>
      <c r="L26" s="87">
        <f>SUM(Quarter!AP27:AS27)</f>
        <v>48.519999999999996</v>
      </c>
      <c r="M26" s="87">
        <f>SUM(Quarter!AT27:AW27)</f>
        <v>94.2</v>
      </c>
      <c r="N26" s="87">
        <f>SUM(Quarter!AX27:BA27)</f>
        <v>58.06</v>
      </c>
      <c r="O26" s="87">
        <f>SUM(Quarter!BB27:BE27)</f>
        <v>55.149999999999991</v>
      </c>
      <c r="P26" s="82">
        <f>SUM(Quarter!BF27:BI27)</f>
        <v>40.200000000000003</v>
      </c>
      <c r="Q26" s="82">
        <f>SUM(Quarter!BJ27:BM27)</f>
        <v>49.330000000000005</v>
      </c>
      <c r="R26" s="82">
        <f>SUM(Quarter!BN27:BQ27)</f>
        <v>49.22</v>
      </c>
      <c r="S26" s="82">
        <f>SUM(Quarter!BR27:BU27)</f>
        <v>50.599999999999994</v>
      </c>
      <c r="T26" s="82">
        <f>SUM(Quarter!BV27:BY27)</f>
        <v>55.1</v>
      </c>
      <c r="U26" s="82">
        <f>SUM(Quarter!BZ27:CC27)</f>
        <v>53.25</v>
      </c>
      <c r="V26" s="82">
        <f>SUM(Quarter!CD27:CG27)</f>
        <v>52.5</v>
      </c>
      <c r="W26" s="82">
        <f>SUM(Quarter!CH27:CK27)</f>
        <v>45.620000000000005</v>
      </c>
      <c r="X26" s="82">
        <f>SUM(Quarter!CL27:CO27)</f>
        <v>43.76</v>
      </c>
      <c r="Y26" s="82">
        <f>SUM(Quarter!CP27:CS27)</f>
        <v>44.27</v>
      </c>
      <c r="Z26" s="82">
        <f>SUM(Quarter!CT27:CW27)</f>
        <v>41.949999999999996</v>
      </c>
      <c r="AA26" s="82">
        <f>SUM(Quarter!CX27:DA27)</f>
        <v>28.07</v>
      </c>
    </row>
    <row r="27" spans="1:29" x14ac:dyDescent="0.35">
      <c r="A27" s="134" t="s">
        <v>177</v>
      </c>
      <c r="B27" s="89">
        <f>Quarter!E28</f>
        <v>12602</v>
      </c>
      <c r="C27" s="89">
        <f>Quarter!I28</f>
        <v>13174</v>
      </c>
      <c r="D27" s="89">
        <f>Quarter!M28</f>
        <v>12330.64</v>
      </c>
      <c r="E27" s="89">
        <f>Quarter!Q28</f>
        <v>15785.3</v>
      </c>
      <c r="F27" s="89">
        <f>Quarter!U28</f>
        <v>14386.13</v>
      </c>
      <c r="G27" s="89">
        <f>Quarter!Y28</f>
        <v>12007</v>
      </c>
      <c r="H27" s="89">
        <f>Quarter!AC28</f>
        <v>12598.44</v>
      </c>
      <c r="I27" s="89">
        <f>Quarter!AG28</f>
        <v>14527.3</v>
      </c>
      <c r="J27" s="89">
        <f>Quarter!AK28</f>
        <v>16426.93</v>
      </c>
      <c r="K27" s="89">
        <f>Quarter!AO28</f>
        <v>13420.27</v>
      </c>
      <c r="L27" s="89">
        <f>Quarter!AS28</f>
        <v>16391.97</v>
      </c>
      <c r="M27" s="89">
        <f>Quarter!AW28</f>
        <v>22641.32</v>
      </c>
      <c r="N27" s="89">
        <f>Quarter!BA28</f>
        <v>15367.72</v>
      </c>
      <c r="O27" s="89">
        <f>Quarter!BE28</f>
        <v>15115.02</v>
      </c>
      <c r="P27" s="89">
        <f>Quarter!BI28</f>
        <v>11883.31</v>
      </c>
      <c r="Q27" s="89">
        <f>Quarter!BM28</f>
        <v>15113.99</v>
      </c>
      <c r="R27" s="89">
        <f>Quarter!BQ28</f>
        <v>20142.47</v>
      </c>
      <c r="S27" s="89">
        <f>Quarter!BU28</f>
        <v>13545.92</v>
      </c>
      <c r="T27" s="89">
        <f>Quarter!BY28</f>
        <v>8120.78</v>
      </c>
      <c r="U27" s="89">
        <f>Quarter!CC28</f>
        <v>5014.38</v>
      </c>
      <c r="V27" s="89">
        <f>Quarter!CG28</f>
        <v>6063.82</v>
      </c>
      <c r="W27" s="89">
        <f>Quarter!CK28</f>
        <v>5709.94</v>
      </c>
      <c r="X27" s="89">
        <f>Quarter!CO28</f>
        <v>3751.37</v>
      </c>
      <c r="Y27" s="89">
        <f>Quarter!CS28</f>
        <v>1385.16</v>
      </c>
      <c r="Z27" s="89">
        <f>Quarter!CW28</f>
        <v>2268.88</v>
      </c>
      <c r="AA27" s="89">
        <f>Quarter!DA28</f>
        <v>1216.8399999999999</v>
      </c>
    </row>
    <row r="28" spans="1:29" x14ac:dyDescent="0.35">
      <c r="A28" s="135" t="s">
        <v>215</v>
      </c>
      <c r="B28" s="82">
        <f>Quarter!E29</f>
        <v>11270</v>
      </c>
      <c r="C28" s="82">
        <f>Quarter!I29</f>
        <v>12097</v>
      </c>
      <c r="D28" s="82">
        <f>Quarter!M29</f>
        <v>11034.12</v>
      </c>
      <c r="E28" s="82">
        <f>Quarter!Q29</f>
        <v>13619.84</v>
      </c>
      <c r="F28" s="82">
        <f>Quarter!U29</f>
        <v>12541.98</v>
      </c>
      <c r="G28" s="82">
        <f>Quarter!Y29</f>
        <v>10970.75</v>
      </c>
      <c r="H28" s="82">
        <f>Quarter!AC29</f>
        <v>11018.67</v>
      </c>
      <c r="I28" s="82">
        <f>Quarter!AG29</f>
        <v>12696.09</v>
      </c>
      <c r="J28" s="82">
        <f>Quarter!AK29</f>
        <v>14812.72</v>
      </c>
      <c r="K28" s="82">
        <f>Quarter!AO29</f>
        <v>11179.32</v>
      </c>
      <c r="L28" s="82">
        <f>Quarter!AS29</f>
        <v>14863.41</v>
      </c>
      <c r="M28" s="82">
        <f>Quarter!AW29</f>
        <v>21769.89</v>
      </c>
      <c r="N28" s="82">
        <f>Quarter!BA29</f>
        <v>13369.63</v>
      </c>
      <c r="O28" s="82">
        <f>Quarter!BE29</f>
        <v>13495.5</v>
      </c>
      <c r="P28" s="82">
        <f>Quarter!BI29</f>
        <v>9560.99</v>
      </c>
      <c r="Q28" s="82">
        <f>Quarter!BM29</f>
        <v>11870.8</v>
      </c>
      <c r="R28" s="82">
        <f>Quarter!BQ29</f>
        <v>17090.66</v>
      </c>
      <c r="S28" s="82">
        <f>Quarter!BU29</f>
        <v>12594.74</v>
      </c>
      <c r="T28" s="82">
        <f>Quarter!BY29</f>
        <v>6961.74</v>
      </c>
      <c r="U28" s="82">
        <f>Quarter!CC29</f>
        <v>4257.3599999999997</v>
      </c>
      <c r="V28" s="82">
        <f>Quarter!CG29</f>
        <v>3889.21</v>
      </c>
      <c r="W28" s="82">
        <f>Quarter!CK29</f>
        <v>3689.08</v>
      </c>
      <c r="X28" s="82">
        <f>Quarter!CO29</f>
        <v>1875.32</v>
      </c>
      <c r="Y28" s="82">
        <f>Quarter!CS29</f>
        <v>592.73</v>
      </c>
      <c r="Z28" s="82">
        <f>Quarter!CW29</f>
        <v>1403.69</v>
      </c>
      <c r="AA28" s="82">
        <f>Quarter!DA29</f>
        <v>718.54</v>
      </c>
    </row>
    <row r="29" spans="1:29" x14ac:dyDescent="0.35">
      <c r="A29" s="135" t="s">
        <v>178</v>
      </c>
      <c r="B29" s="82">
        <f>Quarter!E30</f>
        <v>1312</v>
      </c>
      <c r="C29" s="82">
        <f>Quarter!I30</f>
        <v>1054</v>
      </c>
      <c r="D29" s="82">
        <f>Quarter!M30</f>
        <v>943.35</v>
      </c>
      <c r="E29" s="82">
        <f>Quarter!Q30</f>
        <v>1309.44</v>
      </c>
      <c r="F29" s="82">
        <f>Quarter!U30</f>
        <v>1147.72</v>
      </c>
      <c r="G29" s="82">
        <f>Quarter!Y30</f>
        <v>1085.8</v>
      </c>
      <c r="H29" s="82">
        <f>Quarter!AC30</f>
        <v>1291.47</v>
      </c>
      <c r="I29" s="82">
        <f>Quarter!AG30</f>
        <v>1317.24</v>
      </c>
      <c r="J29" s="82">
        <f>Quarter!AK30</f>
        <v>946.3</v>
      </c>
      <c r="K29" s="82">
        <f>Quarter!AO30</f>
        <v>1479.02</v>
      </c>
      <c r="L29" s="82">
        <f>Quarter!AS30</f>
        <v>1064.99</v>
      </c>
      <c r="M29" s="82">
        <f>Quarter!AW30</f>
        <v>806.34</v>
      </c>
      <c r="N29" s="82">
        <f>Quarter!BA30</f>
        <v>1337.76</v>
      </c>
      <c r="O29" s="82">
        <f>Quarter!BE30</f>
        <v>1355.13</v>
      </c>
      <c r="P29" s="82">
        <f>Quarter!BI30</f>
        <v>830.61</v>
      </c>
      <c r="Q29" s="82">
        <f>Quarter!BM30</f>
        <v>518.33000000000004</v>
      </c>
      <c r="R29" s="82">
        <f>Quarter!BQ30</f>
        <v>794.65</v>
      </c>
      <c r="S29" s="82">
        <f>Quarter!BU30</f>
        <v>552.79999999999995</v>
      </c>
      <c r="T29" s="82">
        <f>Quarter!BY30</f>
        <v>593.77</v>
      </c>
      <c r="U29" s="82">
        <f>Quarter!CC30</f>
        <v>313.27</v>
      </c>
      <c r="V29" s="82">
        <f>Quarter!CG30</f>
        <v>446.54</v>
      </c>
      <c r="W29" s="82">
        <f>Quarter!CK30</f>
        <v>438.61</v>
      </c>
      <c r="X29" s="82">
        <f>Quarter!CO30</f>
        <v>320.83</v>
      </c>
      <c r="Y29" s="82">
        <f>Quarter!CS30</f>
        <v>375.24</v>
      </c>
      <c r="Z29" s="82">
        <f>Quarter!CW30</f>
        <v>249.52</v>
      </c>
      <c r="AA29" s="82">
        <f>Quarter!DA30</f>
        <v>331.84</v>
      </c>
    </row>
    <row r="30" spans="1:29" x14ac:dyDescent="0.35">
      <c r="A30" s="157" t="s">
        <v>228</v>
      </c>
      <c r="B30" s="82">
        <f>Quarter!E31</f>
        <v>4565</v>
      </c>
      <c r="C30" s="82">
        <f>Quarter!I31</f>
        <v>5157</v>
      </c>
      <c r="D30" s="82">
        <f>Quarter!M31</f>
        <v>1645.98</v>
      </c>
      <c r="E30" s="82">
        <f>Quarter!Q31</f>
        <v>1582.95</v>
      </c>
      <c r="F30" s="82">
        <f>Quarter!U31</f>
        <v>2481.58</v>
      </c>
      <c r="G30" s="82">
        <f>Quarter!Y31</f>
        <v>1623.69</v>
      </c>
      <c r="H30" s="82">
        <f>Quarter!AC31</f>
        <v>1192.28</v>
      </c>
      <c r="I30" s="82">
        <f>Quarter!AG31</f>
        <v>1100.83</v>
      </c>
      <c r="J30" s="82">
        <f>Quarter!AK31</f>
        <v>783.33</v>
      </c>
      <c r="K30" s="82">
        <f>Quarter!AO31</f>
        <v>734.45</v>
      </c>
      <c r="L30" s="82">
        <f>Quarter!AS31</f>
        <v>853.83</v>
      </c>
      <c r="M30" s="82">
        <f>Quarter!AW31</f>
        <v>1449.73</v>
      </c>
      <c r="N30" s="82">
        <f>Quarter!BA31</f>
        <v>1517.03</v>
      </c>
      <c r="O30" s="82">
        <f>Quarter!BE31</f>
        <v>926.03</v>
      </c>
      <c r="P30" s="82">
        <f>Quarter!BI31</f>
        <v>1119.77</v>
      </c>
      <c r="Q30" s="82">
        <f>Quarter!BM31</f>
        <v>529.58000000000004</v>
      </c>
      <c r="R30" s="82">
        <f>Quarter!BQ31</f>
        <v>632.54</v>
      </c>
      <c r="S30" s="82">
        <f>Quarter!BU31</f>
        <v>359.74</v>
      </c>
      <c r="T30" s="82">
        <f>Quarter!BY31</f>
        <v>410.71</v>
      </c>
      <c r="U30" s="82">
        <f>Quarter!CC31</f>
        <v>139.47</v>
      </c>
      <c r="V30" s="82">
        <f>Quarter!CG31</f>
        <v>516.63</v>
      </c>
      <c r="W30" s="154">
        <f>Quarter!CK31</f>
        <v>985.46</v>
      </c>
      <c r="X30" s="154">
        <f>Quarter!CO31</f>
        <v>847.66</v>
      </c>
      <c r="Y30" s="154">
        <f>Quarter!CS31</f>
        <v>704.13</v>
      </c>
      <c r="Z30" s="154">
        <f>Quarter!CW31</f>
        <v>169.13</v>
      </c>
      <c r="AA30" s="154">
        <f>Quarter!DA31</f>
        <v>12.13</v>
      </c>
    </row>
    <row r="31" spans="1:29" x14ac:dyDescent="0.35">
      <c r="A31" s="139" t="s">
        <v>214</v>
      </c>
      <c r="B31" s="87">
        <f>Quarter!E32</f>
        <v>17167</v>
      </c>
      <c r="C31" s="87">
        <f>Quarter!I32</f>
        <v>18331</v>
      </c>
      <c r="D31" s="87">
        <f>Quarter!M32</f>
        <v>13976.62</v>
      </c>
      <c r="E31" s="87">
        <f>Quarter!Q32</f>
        <v>17368.25</v>
      </c>
      <c r="F31" s="87">
        <f>Quarter!U32</f>
        <v>16867.71</v>
      </c>
      <c r="G31" s="87">
        <f>Quarter!Y32</f>
        <v>13630.68</v>
      </c>
      <c r="H31" s="87">
        <f>Quarter!AC32</f>
        <v>13790.73</v>
      </c>
      <c r="I31" s="87">
        <f>Quarter!AG32</f>
        <v>15628.13</v>
      </c>
      <c r="J31" s="87">
        <f>Quarter!AK32</f>
        <v>17210.259999999998</v>
      </c>
      <c r="K31" s="87">
        <f>Quarter!AO32</f>
        <v>14154.72</v>
      </c>
      <c r="L31" s="87">
        <f>Quarter!AS32</f>
        <v>17245.810000000001</v>
      </c>
      <c r="M31" s="87">
        <f>Quarter!AW32</f>
        <v>24091.05</v>
      </c>
      <c r="N31" s="87">
        <f>Quarter!BA32</f>
        <v>16884.75</v>
      </c>
      <c r="O31" s="87">
        <f>Quarter!BE32</f>
        <v>16041.05</v>
      </c>
      <c r="P31" s="87">
        <f>Quarter!BI32</f>
        <v>13003.08</v>
      </c>
      <c r="Q31" s="87">
        <f>Quarter!BM32</f>
        <v>15643.58</v>
      </c>
      <c r="R31" s="87">
        <f>Quarter!BQ32</f>
        <v>20775.009999999998</v>
      </c>
      <c r="S31" s="87">
        <f>Quarter!BU32</f>
        <v>13905.66</v>
      </c>
      <c r="T31" s="87">
        <f>Quarter!BY32</f>
        <v>8531.49</v>
      </c>
      <c r="U31" s="87">
        <f>Quarter!CC32</f>
        <v>5153.8500000000004</v>
      </c>
      <c r="V31" s="87">
        <f>Quarter!CG32</f>
        <v>6580.45</v>
      </c>
      <c r="W31" s="87">
        <f>Quarter!CK32</f>
        <v>6695.4</v>
      </c>
      <c r="X31" s="82">
        <f>Quarter!CO32</f>
        <v>4599.03</v>
      </c>
      <c r="Y31" s="82">
        <f>Quarter!CS32</f>
        <v>2089.29</v>
      </c>
      <c r="Z31" s="82">
        <f>Quarter!CW32</f>
        <v>2438.0100000000002</v>
      </c>
      <c r="AA31" s="82">
        <f>Quarter!DA32</f>
        <v>1228.97</v>
      </c>
    </row>
  </sheetData>
  <phoneticPr fontId="10" type="noConversion"/>
  <pageMargins left="0.7" right="0.7" top="0.75" bottom="0.75" header="0.3" footer="0.3"/>
  <pageSetup paperSize="9" orientation="portrait" r:id="rId1"/>
  <ignoredErrors>
    <ignoredError sqref="B27:AA31" calculatedColumn="1"/>
    <ignoredError sqref="B26:Z26 B5:AA25" formulaRange="1" calculatedColumn="1"/>
    <ignoredError sqref="AA26" formulaRange="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7B8A8-BF44-44B6-AF74-5F4050D2CB24}">
  <sheetPr codeName="Sheet4"/>
  <dimension ref="A1:DF34"/>
  <sheetViews>
    <sheetView showGridLines="0" zoomScaleNormal="100" workbookViewId="0">
      <pane xSplit="1" ySplit="5" topLeftCell="CV6" activePane="bottomRight" state="frozen"/>
      <selection activeCell="A2" sqref="A2"/>
      <selection pane="topRight" activeCell="A2" sqref="A2"/>
      <selection pane="bottomLeft" activeCell="A2" sqref="A2"/>
      <selection pane="bottomRight" activeCell="CV5" sqref="CV5"/>
    </sheetView>
  </sheetViews>
  <sheetFormatPr defaultColWidth="9" defaultRowHeight="15.5" x14ac:dyDescent="0.35"/>
  <cols>
    <col min="1" max="1" width="40.81640625" style="2" customWidth="1"/>
    <col min="2" max="2" width="8.1796875" style="2" customWidth="1"/>
    <col min="3" max="3" width="10.453125" style="2" customWidth="1"/>
    <col min="4" max="6" width="8.1796875" style="2" customWidth="1"/>
    <col min="7" max="7" width="9.54296875" style="2" customWidth="1"/>
    <col min="8" max="10" width="8.1796875" style="2" customWidth="1"/>
    <col min="11" max="11" width="10.54296875" style="2" customWidth="1"/>
    <col min="12" max="14" width="8.1796875" style="2" customWidth="1"/>
    <col min="15" max="15" width="10.54296875" style="2" customWidth="1"/>
    <col min="16" max="18" width="8.1796875" style="2" customWidth="1"/>
    <col min="19" max="19" width="10.1796875" style="2" customWidth="1"/>
    <col min="20" max="22" width="8.1796875" style="2" customWidth="1"/>
    <col min="23" max="23" width="9.81640625" style="2" customWidth="1"/>
    <col min="24" max="26" width="8.1796875" style="2" customWidth="1"/>
    <col min="27" max="27" width="9.54296875" style="2" customWidth="1"/>
    <col min="28" max="30" width="8.1796875" style="2" customWidth="1"/>
    <col min="31" max="31" width="9.54296875" style="2" customWidth="1"/>
    <col min="32" max="34" width="8.1796875" style="2" customWidth="1"/>
    <col min="35" max="35" width="8.54296875" style="2" bestFit="1" customWidth="1"/>
    <col min="36" max="38" width="8.1796875" style="2" customWidth="1"/>
    <col min="39" max="39" width="8.54296875" style="2" customWidth="1"/>
    <col min="40" max="42" width="8.1796875" style="2" customWidth="1"/>
    <col min="43" max="43" width="8.54296875" style="2" customWidth="1"/>
    <col min="44" max="46" width="8.1796875" style="2" customWidth="1"/>
    <col min="47" max="47" width="9.54296875" style="2" customWidth="1"/>
    <col min="48" max="50" width="8.1796875" style="2" customWidth="1"/>
    <col min="51" max="51" width="10" style="2" customWidth="1"/>
    <col min="52" max="54" width="8.1796875" style="2" customWidth="1"/>
    <col min="55" max="55" width="9.54296875" style="2" customWidth="1"/>
    <col min="56" max="58" width="8.1796875" style="2" customWidth="1"/>
    <col min="59" max="59" width="9.453125" style="2" customWidth="1"/>
    <col min="60" max="62" width="8.1796875" style="2" customWidth="1"/>
    <col min="63" max="63" width="9.1796875" style="2" customWidth="1"/>
    <col min="64" max="66" width="8.1796875" style="2" customWidth="1"/>
    <col min="67" max="67" width="9.453125" style="2" customWidth="1"/>
    <col min="68" max="70" width="8.1796875" style="2" customWidth="1"/>
    <col min="71" max="71" width="9.453125" style="2" customWidth="1"/>
    <col min="72" max="74" width="8.1796875" style="2" customWidth="1"/>
    <col min="75" max="75" width="9.453125" style="2" customWidth="1"/>
    <col min="76" max="78" width="8.1796875" style="2" customWidth="1"/>
    <col min="79" max="79" width="10" style="2" customWidth="1"/>
    <col min="80" max="82" width="8.1796875" style="2" customWidth="1"/>
    <col min="83" max="83" width="9" style="2" customWidth="1"/>
    <col min="84" max="86" width="8.1796875" style="2" customWidth="1"/>
    <col min="87" max="87" width="9.81640625" style="2" customWidth="1"/>
    <col min="88" max="88" width="9.453125" style="2" customWidth="1"/>
    <col min="89" max="89" width="9.1796875" style="2" customWidth="1"/>
    <col min="90" max="90" width="8.1796875" style="2" customWidth="1"/>
    <col min="91" max="91" width="9.453125" style="2" customWidth="1"/>
    <col min="92" max="93" width="9.1796875" style="2" customWidth="1"/>
    <col min="94" max="102" width="11.54296875" style="2" customWidth="1"/>
    <col min="103" max="103" width="14.453125" style="2" customWidth="1"/>
    <col min="104" max="104" width="12.453125" style="2" bestFit="1" customWidth="1"/>
    <col min="105" max="105" width="13.453125" style="2" customWidth="1"/>
    <col min="106" max="107" width="12.453125" style="2" bestFit="1" customWidth="1"/>
    <col min="108" max="108" width="13.1796875" style="2" customWidth="1"/>
    <col min="109" max="109" width="12" style="2" bestFit="1" customWidth="1"/>
    <col min="110" max="110" width="12.26953125" style="2" bestFit="1" customWidth="1"/>
    <col min="111" max="111" width="13" style="2" bestFit="1" customWidth="1"/>
    <col min="112" max="250" width="9" style="2"/>
    <col min="251" max="251" width="7.453125" style="2" customWidth="1"/>
    <col min="252" max="252" width="10.54296875" style="2" customWidth="1"/>
    <col min="253" max="253" width="9" style="2" customWidth="1"/>
    <col min="254" max="254" width="17.54296875" style="2" customWidth="1"/>
    <col min="255" max="255" width="9" style="2" customWidth="1"/>
    <col min="256" max="256" width="19.54296875" style="2" customWidth="1"/>
    <col min="257" max="257" width="9" style="2" customWidth="1"/>
    <col min="258" max="258" width="11.453125" style="2" customWidth="1"/>
    <col min="259" max="259" width="11" style="2" customWidth="1"/>
    <col min="260" max="260" width="13" style="2" customWidth="1"/>
    <col min="261" max="261" width="9.54296875" style="2" customWidth="1"/>
    <col min="262" max="262" width="10.453125" style="2" customWidth="1"/>
    <col min="263" max="263" width="12" style="2" customWidth="1"/>
    <col min="264" max="264" width="9" style="2" customWidth="1"/>
    <col min="265" max="265" width="7.54296875" style="2" customWidth="1"/>
    <col min="266" max="266" width="10" style="2" customWidth="1"/>
    <col min="267" max="267" width="9" style="2"/>
    <col min="268" max="268" width="10" style="2" customWidth="1"/>
    <col min="269" max="270" width="8" style="2" customWidth="1"/>
    <col min="271" max="277" width="10" style="2" customWidth="1"/>
    <col min="278" max="278" width="11.453125" style="2" customWidth="1"/>
    <col min="279" max="279" width="10" style="2" customWidth="1"/>
    <col min="280" max="280" width="8.453125" style="2" customWidth="1"/>
    <col min="281" max="282" width="10" style="2" customWidth="1"/>
    <col min="283" max="283" width="11.453125" style="2" customWidth="1"/>
    <col min="284" max="284" width="9" style="2" customWidth="1"/>
    <col min="285" max="285" width="11.453125" style="2" customWidth="1"/>
    <col min="286" max="286" width="15.453125" style="2" bestFit="1" customWidth="1"/>
    <col min="287" max="506" width="9" style="2"/>
    <col min="507" max="507" width="7.453125" style="2" customWidth="1"/>
    <col min="508" max="508" width="10.54296875" style="2" customWidth="1"/>
    <col min="509" max="509" width="9" style="2" customWidth="1"/>
    <col min="510" max="510" width="17.54296875" style="2" customWidth="1"/>
    <col min="511" max="511" width="9" style="2" customWidth="1"/>
    <col min="512" max="512" width="19.54296875" style="2" customWidth="1"/>
    <col min="513" max="513" width="9" style="2" customWidth="1"/>
    <col min="514" max="514" width="11.453125" style="2" customWidth="1"/>
    <col min="515" max="515" width="11" style="2" customWidth="1"/>
    <col min="516" max="516" width="13" style="2" customWidth="1"/>
    <col min="517" max="517" width="9.54296875" style="2" customWidth="1"/>
    <col min="518" max="518" width="10.453125" style="2" customWidth="1"/>
    <col min="519" max="519" width="12" style="2" customWidth="1"/>
    <col min="520" max="520" width="9" style="2" customWidth="1"/>
    <col min="521" max="521" width="7.54296875" style="2" customWidth="1"/>
    <col min="522" max="522" width="10" style="2" customWidth="1"/>
    <col min="523" max="523" width="9" style="2"/>
    <col min="524" max="524" width="10" style="2" customWidth="1"/>
    <col min="525" max="526" width="8" style="2" customWidth="1"/>
    <col min="527" max="533" width="10" style="2" customWidth="1"/>
    <col min="534" max="534" width="11.453125" style="2" customWidth="1"/>
    <col min="535" max="535" width="10" style="2" customWidth="1"/>
    <col min="536" max="536" width="8.453125" style="2" customWidth="1"/>
    <col min="537" max="538" width="10" style="2" customWidth="1"/>
    <col min="539" max="539" width="11.453125" style="2" customWidth="1"/>
    <col min="540" max="540" width="9" style="2" customWidth="1"/>
    <col min="541" max="541" width="11.453125" style="2" customWidth="1"/>
    <col min="542" max="542" width="15.453125" style="2" bestFit="1" customWidth="1"/>
    <col min="543" max="762" width="9" style="2"/>
    <col min="763" max="763" width="7.453125" style="2" customWidth="1"/>
    <col min="764" max="764" width="10.54296875" style="2" customWidth="1"/>
    <col min="765" max="765" width="9" style="2" customWidth="1"/>
    <col min="766" max="766" width="17.54296875" style="2" customWidth="1"/>
    <col min="767" max="767" width="9" style="2" customWidth="1"/>
    <col min="768" max="768" width="19.54296875" style="2" customWidth="1"/>
    <col min="769" max="769" width="9" style="2" customWidth="1"/>
    <col min="770" max="770" width="11.453125" style="2" customWidth="1"/>
    <col min="771" max="771" width="11" style="2" customWidth="1"/>
    <col min="772" max="772" width="13" style="2" customWidth="1"/>
    <col min="773" max="773" width="9.54296875" style="2" customWidth="1"/>
    <col min="774" max="774" width="10.453125" style="2" customWidth="1"/>
    <col min="775" max="775" width="12" style="2" customWidth="1"/>
    <col min="776" max="776" width="9" style="2" customWidth="1"/>
    <col min="777" max="777" width="7.54296875" style="2" customWidth="1"/>
    <col min="778" max="778" width="10" style="2" customWidth="1"/>
    <col min="779" max="779" width="9" style="2"/>
    <col min="780" max="780" width="10" style="2" customWidth="1"/>
    <col min="781" max="782" width="8" style="2" customWidth="1"/>
    <col min="783" max="789" width="10" style="2" customWidth="1"/>
    <col min="790" max="790" width="11.453125" style="2" customWidth="1"/>
    <col min="791" max="791" width="10" style="2" customWidth="1"/>
    <col min="792" max="792" width="8.453125" style="2" customWidth="1"/>
    <col min="793" max="794" width="10" style="2" customWidth="1"/>
    <col min="795" max="795" width="11.453125" style="2" customWidth="1"/>
    <col min="796" max="796" width="9" style="2" customWidth="1"/>
    <col min="797" max="797" width="11.453125" style="2" customWidth="1"/>
    <col min="798" max="798" width="15.453125" style="2" bestFit="1" customWidth="1"/>
    <col min="799" max="1018" width="9" style="2"/>
    <col min="1019" max="1019" width="7.453125" style="2" customWidth="1"/>
    <col min="1020" max="1020" width="10.54296875" style="2" customWidth="1"/>
    <col min="1021" max="1021" width="9" style="2" customWidth="1"/>
    <col min="1022" max="1022" width="17.54296875" style="2" customWidth="1"/>
    <col min="1023" max="1023" width="9" style="2" customWidth="1"/>
    <col min="1024" max="1024" width="19.54296875" style="2" customWidth="1"/>
    <col min="1025" max="1025" width="9" style="2" customWidth="1"/>
    <col min="1026" max="1026" width="11.453125" style="2" customWidth="1"/>
    <col min="1027" max="1027" width="11" style="2" customWidth="1"/>
    <col min="1028" max="1028" width="13" style="2" customWidth="1"/>
    <col min="1029" max="1029" width="9.54296875" style="2" customWidth="1"/>
    <col min="1030" max="1030" width="10.453125" style="2" customWidth="1"/>
    <col min="1031" max="1031" width="12" style="2" customWidth="1"/>
    <col min="1032" max="1032" width="9" style="2" customWidth="1"/>
    <col min="1033" max="1033" width="7.54296875" style="2" customWidth="1"/>
    <col min="1034" max="1034" width="10" style="2" customWidth="1"/>
    <col min="1035" max="1035" width="9" style="2"/>
    <col min="1036" max="1036" width="10" style="2" customWidth="1"/>
    <col min="1037" max="1038" width="8" style="2" customWidth="1"/>
    <col min="1039" max="1045" width="10" style="2" customWidth="1"/>
    <col min="1046" max="1046" width="11.453125" style="2" customWidth="1"/>
    <col min="1047" max="1047" width="10" style="2" customWidth="1"/>
    <col min="1048" max="1048" width="8.453125" style="2" customWidth="1"/>
    <col min="1049" max="1050" width="10" style="2" customWidth="1"/>
    <col min="1051" max="1051" width="11.453125" style="2" customWidth="1"/>
    <col min="1052" max="1052" width="9" style="2" customWidth="1"/>
    <col min="1053" max="1053" width="11.453125" style="2" customWidth="1"/>
    <col min="1054" max="1054" width="15.453125" style="2" bestFit="1" customWidth="1"/>
    <col min="1055" max="1274" width="9" style="2"/>
    <col min="1275" max="1275" width="7.453125" style="2" customWidth="1"/>
    <col min="1276" max="1276" width="10.54296875" style="2" customWidth="1"/>
    <col min="1277" max="1277" width="9" style="2" customWidth="1"/>
    <col min="1278" max="1278" width="17.54296875" style="2" customWidth="1"/>
    <col min="1279" max="1279" width="9" style="2" customWidth="1"/>
    <col min="1280" max="1280" width="19.54296875" style="2" customWidth="1"/>
    <col min="1281" max="1281" width="9" style="2" customWidth="1"/>
    <col min="1282" max="1282" width="11.453125" style="2" customWidth="1"/>
    <col min="1283" max="1283" width="11" style="2" customWidth="1"/>
    <col min="1284" max="1284" width="13" style="2" customWidth="1"/>
    <col min="1285" max="1285" width="9.54296875" style="2" customWidth="1"/>
    <col min="1286" max="1286" width="10.453125" style="2" customWidth="1"/>
    <col min="1287" max="1287" width="12" style="2" customWidth="1"/>
    <col min="1288" max="1288" width="9" style="2" customWidth="1"/>
    <col min="1289" max="1289" width="7.54296875" style="2" customWidth="1"/>
    <col min="1290" max="1290" width="10" style="2" customWidth="1"/>
    <col min="1291" max="1291" width="9" style="2"/>
    <col min="1292" max="1292" width="10" style="2" customWidth="1"/>
    <col min="1293" max="1294" width="8" style="2" customWidth="1"/>
    <col min="1295" max="1301" width="10" style="2" customWidth="1"/>
    <col min="1302" max="1302" width="11.453125" style="2" customWidth="1"/>
    <col min="1303" max="1303" width="10" style="2" customWidth="1"/>
    <col min="1304" max="1304" width="8.453125" style="2" customWidth="1"/>
    <col min="1305" max="1306" width="10" style="2" customWidth="1"/>
    <col min="1307" max="1307" width="11.453125" style="2" customWidth="1"/>
    <col min="1308" max="1308" width="9" style="2" customWidth="1"/>
    <col min="1309" max="1309" width="11.453125" style="2" customWidth="1"/>
    <col min="1310" max="1310" width="15.453125" style="2" bestFit="1" customWidth="1"/>
    <col min="1311" max="1530" width="9" style="2"/>
    <col min="1531" max="1531" width="7.453125" style="2" customWidth="1"/>
    <col min="1532" max="1532" width="10.54296875" style="2" customWidth="1"/>
    <col min="1533" max="1533" width="9" style="2" customWidth="1"/>
    <col min="1534" max="1534" width="17.54296875" style="2" customWidth="1"/>
    <col min="1535" max="1535" width="9" style="2" customWidth="1"/>
    <col min="1536" max="1536" width="19.54296875" style="2" customWidth="1"/>
    <col min="1537" max="1537" width="9" style="2" customWidth="1"/>
    <col min="1538" max="1538" width="11.453125" style="2" customWidth="1"/>
    <col min="1539" max="1539" width="11" style="2" customWidth="1"/>
    <col min="1540" max="1540" width="13" style="2" customWidth="1"/>
    <col min="1541" max="1541" width="9.54296875" style="2" customWidth="1"/>
    <col min="1542" max="1542" width="10.453125" style="2" customWidth="1"/>
    <col min="1543" max="1543" width="12" style="2" customWidth="1"/>
    <col min="1544" max="1544" width="9" style="2" customWidth="1"/>
    <col min="1545" max="1545" width="7.54296875" style="2" customWidth="1"/>
    <col min="1546" max="1546" width="10" style="2" customWidth="1"/>
    <col min="1547" max="1547" width="9" style="2"/>
    <col min="1548" max="1548" width="10" style="2" customWidth="1"/>
    <col min="1549" max="1550" width="8" style="2" customWidth="1"/>
    <col min="1551" max="1557" width="10" style="2" customWidth="1"/>
    <col min="1558" max="1558" width="11.453125" style="2" customWidth="1"/>
    <col min="1559" max="1559" width="10" style="2" customWidth="1"/>
    <col min="1560" max="1560" width="8.453125" style="2" customWidth="1"/>
    <col min="1561" max="1562" width="10" style="2" customWidth="1"/>
    <col min="1563" max="1563" width="11.453125" style="2" customWidth="1"/>
    <col min="1564" max="1564" width="9" style="2" customWidth="1"/>
    <col min="1565" max="1565" width="11.453125" style="2" customWidth="1"/>
    <col min="1566" max="1566" width="15.453125" style="2" bestFit="1" customWidth="1"/>
    <col min="1567" max="1786" width="9" style="2"/>
    <col min="1787" max="1787" width="7.453125" style="2" customWidth="1"/>
    <col min="1788" max="1788" width="10.54296875" style="2" customWidth="1"/>
    <col min="1789" max="1789" width="9" style="2" customWidth="1"/>
    <col min="1790" max="1790" width="17.54296875" style="2" customWidth="1"/>
    <col min="1791" max="1791" width="9" style="2" customWidth="1"/>
    <col min="1792" max="1792" width="19.54296875" style="2" customWidth="1"/>
    <col min="1793" max="1793" width="9" style="2" customWidth="1"/>
    <col min="1794" max="1794" width="11.453125" style="2" customWidth="1"/>
    <col min="1795" max="1795" width="11" style="2" customWidth="1"/>
    <col min="1796" max="1796" width="13" style="2" customWidth="1"/>
    <col min="1797" max="1797" width="9.54296875" style="2" customWidth="1"/>
    <col min="1798" max="1798" width="10.453125" style="2" customWidth="1"/>
    <col min="1799" max="1799" width="12" style="2" customWidth="1"/>
    <col min="1800" max="1800" width="9" style="2" customWidth="1"/>
    <col min="1801" max="1801" width="7.54296875" style="2" customWidth="1"/>
    <col min="1802" max="1802" width="10" style="2" customWidth="1"/>
    <col min="1803" max="1803" width="9" style="2"/>
    <col min="1804" max="1804" width="10" style="2" customWidth="1"/>
    <col min="1805" max="1806" width="8" style="2" customWidth="1"/>
    <col min="1807" max="1813" width="10" style="2" customWidth="1"/>
    <col min="1814" max="1814" width="11.453125" style="2" customWidth="1"/>
    <col min="1815" max="1815" width="10" style="2" customWidth="1"/>
    <col min="1816" max="1816" width="8.453125" style="2" customWidth="1"/>
    <col min="1817" max="1818" width="10" style="2" customWidth="1"/>
    <col min="1819" max="1819" width="11.453125" style="2" customWidth="1"/>
    <col min="1820" max="1820" width="9" style="2" customWidth="1"/>
    <col min="1821" max="1821" width="11.453125" style="2" customWidth="1"/>
    <col min="1822" max="1822" width="15.453125" style="2" bestFit="1" customWidth="1"/>
    <col min="1823" max="2042" width="9" style="2"/>
    <col min="2043" max="2043" width="7.453125" style="2" customWidth="1"/>
    <col min="2044" max="2044" width="10.54296875" style="2" customWidth="1"/>
    <col min="2045" max="2045" width="9" style="2" customWidth="1"/>
    <col min="2046" max="2046" width="17.54296875" style="2" customWidth="1"/>
    <col min="2047" max="2047" width="9" style="2" customWidth="1"/>
    <col min="2048" max="2048" width="19.54296875" style="2" customWidth="1"/>
    <col min="2049" max="2049" width="9" style="2" customWidth="1"/>
    <col min="2050" max="2050" width="11.453125" style="2" customWidth="1"/>
    <col min="2051" max="2051" width="11" style="2" customWidth="1"/>
    <col min="2052" max="2052" width="13" style="2" customWidth="1"/>
    <col min="2053" max="2053" width="9.54296875" style="2" customWidth="1"/>
    <col min="2054" max="2054" width="10.453125" style="2" customWidth="1"/>
    <col min="2055" max="2055" width="12" style="2" customWidth="1"/>
    <col min="2056" max="2056" width="9" style="2" customWidth="1"/>
    <col min="2057" max="2057" width="7.54296875" style="2" customWidth="1"/>
    <col min="2058" max="2058" width="10" style="2" customWidth="1"/>
    <col min="2059" max="2059" width="9" style="2"/>
    <col min="2060" max="2060" width="10" style="2" customWidth="1"/>
    <col min="2061" max="2062" width="8" style="2" customWidth="1"/>
    <col min="2063" max="2069" width="10" style="2" customWidth="1"/>
    <col min="2070" max="2070" width="11.453125" style="2" customWidth="1"/>
    <col min="2071" max="2071" width="10" style="2" customWidth="1"/>
    <col min="2072" max="2072" width="8.453125" style="2" customWidth="1"/>
    <col min="2073" max="2074" width="10" style="2" customWidth="1"/>
    <col min="2075" max="2075" width="11.453125" style="2" customWidth="1"/>
    <col min="2076" max="2076" width="9" style="2" customWidth="1"/>
    <col min="2077" max="2077" width="11.453125" style="2" customWidth="1"/>
    <col min="2078" max="2078" width="15.453125" style="2" bestFit="1" customWidth="1"/>
    <col min="2079" max="2298" width="9" style="2"/>
    <col min="2299" max="2299" width="7.453125" style="2" customWidth="1"/>
    <col min="2300" max="2300" width="10.54296875" style="2" customWidth="1"/>
    <col min="2301" max="2301" width="9" style="2" customWidth="1"/>
    <col min="2302" max="2302" width="17.54296875" style="2" customWidth="1"/>
    <col min="2303" max="2303" width="9" style="2" customWidth="1"/>
    <col min="2304" max="2304" width="19.54296875" style="2" customWidth="1"/>
    <col min="2305" max="2305" width="9" style="2" customWidth="1"/>
    <col min="2306" max="2306" width="11.453125" style="2" customWidth="1"/>
    <col min="2307" max="2307" width="11" style="2" customWidth="1"/>
    <col min="2308" max="2308" width="13" style="2" customWidth="1"/>
    <col min="2309" max="2309" width="9.54296875" style="2" customWidth="1"/>
    <col min="2310" max="2310" width="10.453125" style="2" customWidth="1"/>
    <col min="2311" max="2311" width="12" style="2" customWidth="1"/>
    <col min="2312" max="2312" width="9" style="2" customWidth="1"/>
    <col min="2313" max="2313" width="7.54296875" style="2" customWidth="1"/>
    <col min="2314" max="2314" width="10" style="2" customWidth="1"/>
    <col min="2315" max="2315" width="9" style="2"/>
    <col min="2316" max="2316" width="10" style="2" customWidth="1"/>
    <col min="2317" max="2318" width="8" style="2" customWidth="1"/>
    <col min="2319" max="2325" width="10" style="2" customWidth="1"/>
    <col min="2326" max="2326" width="11.453125" style="2" customWidth="1"/>
    <col min="2327" max="2327" width="10" style="2" customWidth="1"/>
    <col min="2328" max="2328" width="8.453125" style="2" customWidth="1"/>
    <col min="2329" max="2330" width="10" style="2" customWidth="1"/>
    <col min="2331" max="2331" width="11.453125" style="2" customWidth="1"/>
    <col min="2332" max="2332" width="9" style="2" customWidth="1"/>
    <col min="2333" max="2333" width="11.453125" style="2" customWidth="1"/>
    <col min="2334" max="2334" width="15.453125" style="2" bestFit="1" customWidth="1"/>
    <col min="2335" max="2554" width="9" style="2"/>
    <col min="2555" max="2555" width="7.453125" style="2" customWidth="1"/>
    <col min="2556" max="2556" width="10.54296875" style="2" customWidth="1"/>
    <col min="2557" max="2557" width="9" style="2" customWidth="1"/>
    <col min="2558" max="2558" width="17.54296875" style="2" customWidth="1"/>
    <col min="2559" max="2559" width="9" style="2" customWidth="1"/>
    <col min="2560" max="2560" width="19.54296875" style="2" customWidth="1"/>
    <col min="2561" max="2561" width="9" style="2" customWidth="1"/>
    <col min="2562" max="2562" width="11.453125" style="2" customWidth="1"/>
    <col min="2563" max="2563" width="11" style="2" customWidth="1"/>
    <col min="2564" max="2564" width="13" style="2" customWidth="1"/>
    <col min="2565" max="2565" width="9.54296875" style="2" customWidth="1"/>
    <col min="2566" max="2566" width="10.453125" style="2" customWidth="1"/>
    <col min="2567" max="2567" width="12" style="2" customWidth="1"/>
    <col min="2568" max="2568" width="9" style="2" customWidth="1"/>
    <col min="2569" max="2569" width="7.54296875" style="2" customWidth="1"/>
    <col min="2570" max="2570" width="10" style="2" customWidth="1"/>
    <col min="2571" max="2571" width="9" style="2"/>
    <col min="2572" max="2572" width="10" style="2" customWidth="1"/>
    <col min="2573" max="2574" width="8" style="2" customWidth="1"/>
    <col min="2575" max="2581" width="10" style="2" customWidth="1"/>
    <col min="2582" max="2582" width="11.453125" style="2" customWidth="1"/>
    <col min="2583" max="2583" width="10" style="2" customWidth="1"/>
    <col min="2584" max="2584" width="8.453125" style="2" customWidth="1"/>
    <col min="2585" max="2586" width="10" style="2" customWidth="1"/>
    <col min="2587" max="2587" width="11.453125" style="2" customWidth="1"/>
    <col min="2588" max="2588" width="9" style="2" customWidth="1"/>
    <col min="2589" max="2589" width="11.453125" style="2" customWidth="1"/>
    <col min="2590" max="2590" width="15.453125" style="2" bestFit="1" customWidth="1"/>
    <col min="2591" max="2810" width="9" style="2"/>
    <col min="2811" max="2811" width="7.453125" style="2" customWidth="1"/>
    <col min="2812" max="2812" width="10.54296875" style="2" customWidth="1"/>
    <col min="2813" max="2813" width="9" style="2" customWidth="1"/>
    <col min="2814" max="2814" width="17.54296875" style="2" customWidth="1"/>
    <col min="2815" max="2815" width="9" style="2" customWidth="1"/>
    <col min="2816" max="2816" width="19.54296875" style="2" customWidth="1"/>
    <col min="2817" max="2817" width="9" style="2" customWidth="1"/>
    <col min="2818" max="2818" width="11.453125" style="2" customWidth="1"/>
    <col min="2819" max="2819" width="11" style="2" customWidth="1"/>
    <col min="2820" max="2820" width="13" style="2" customWidth="1"/>
    <col min="2821" max="2821" width="9.54296875" style="2" customWidth="1"/>
    <col min="2822" max="2822" width="10.453125" style="2" customWidth="1"/>
    <col min="2823" max="2823" width="12" style="2" customWidth="1"/>
    <col min="2824" max="2824" width="9" style="2" customWidth="1"/>
    <col min="2825" max="2825" width="7.54296875" style="2" customWidth="1"/>
    <col min="2826" max="2826" width="10" style="2" customWidth="1"/>
    <col min="2827" max="2827" width="9" style="2"/>
    <col min="2828" max="2828" width="10" style="2" customWidth="1"/>
    <col min="2829" max="2830" width="8" style="2" customWidth="1"/>
    <col min="2831" max="2837" width="10" style="2" customWidth="1"/>
    <col min="2838" max="2838" width="11.453125" style="2" customWidth="1"/>
    <col min="2839" max="2839" width="10" style="2" customWidth="1"/>
    <col min="2840" max="2840" width="8.453125" style="2" customWidth="1"/>
    <col min="2841" max="2842" width="10" style="2" customWidth="1"/>
    <col min="2843" max="2843" width="11.453125" style="2" customWidth="1"/>
    <col min="2844" max="2844" width="9" style="2" customWidth="1"/>
    <col min="2845" max="2845" width="11.453125" style="2" customWidth="1"/>
    <col min="2846" max="2846" width="15.453125" style="2" bestFit="1" customWidth="1"/>
    <col min="2847" max="3066" width="9" style="2"/>
    <col min="3067" max="3067" width="7.453125" style="2" customWidth="1"/>
    <col min="3068" max="3068" width="10.54296875" style="2" customWidth="1"/>
    <col min="3069" max="3069" width="9" style="2" customWidth="1"/>
    <col min="3070" max="3070" width="17.54296875" style="2" customWidth="1"/>
    <col min="3071" max="3071" width="9" style="2" customWidth="1"/>
    <col min="3072" max="3072" width="19.54296875" style="2" customWidth="1"/>
    <col min="3073" max="3073" width="9" style="2" customWidth="1"/>
    <col min="3074" max="3074" width="11.453125" style="2" customWidth="1"/>
    <col min="3075" max="3075" width="11" style="2" customWidth="1"/>
    <col min="3076" max="3076" width="13" style="2" customWidth="1"/>
    <col min="3077" max="3077" width="9.54296875" style="2" customWidth="1"/>
    <col min="3078" max="3078" width="10.453125" style="2" customWidth="1"/>
    <col min="3079" max="3079" width="12" style="2" customWidth="1"/>
    <col min="3080" max="3080" width="9" style="2" customWidth="1"/>
    <col min="3081" max="3081" width="7.54296875" style="2" customWidth="1"/>
    <col min="3082" max="3082" width="10" style="2" customWidth="1"/>
    <col min="3083" max="3083" width="9" style="2"/>
    <col min="3084" max="3084" width="10" style="2" customWidth="1"/>
    <col min="3085" max="3086" width="8" style="2" customWidth="1"/>
    <col min="3087" max="3093" width="10" style="2" customWidth="1"/>
    <col min="3094" max="3094" width="11.453125" style="2" customWidth="1"/>
    <col min="3095" max="3095" width="10" style="2" customWidth="1"/>
    <col min="3096" max="3096" width="8.453125" style="2" customWidth="1"/>
    <col min="3097" max="3098" width="10" style="2" customWidth="1"/>
    <col min="3099" max="3099" width="11.453125" style="2" customWidth="1"/>
    <col min="3100" max="3100" width="9" style="2" customWidth="1"/>
    <col min="3101" max="3101" width="11.453125" style="2" customWidth="1"/>
    <col min="3102" max="3102" width="15.453125" style="2" bestFit="1" customWidth="1"/>
    <col min="3103" max="3322" width="9" style="2"/>
    <col min="3323" max="3323" width="7.453125" style="2" customWidth="1"/>
    <col min="3324" max="3324" width="10.54296875" style="2" customWidth="1"/>
    <col min="3325" max="3325" width="9" style="2" customWidth="1"/>
    <col min="3326" max="3326" width="17.54296875" style="2" customWidth="1"/>
    <col min="3327" max="3327" width="9" style="2" customWidth="1"/>
    <col min="3328" max="3328" width="19.54296875" style="2" customWidth="1"/>
    <col min="3329" max="3329" width="9" style="2" customWidth="1"/>
    <col min="3330" max="3330" width="11.453125" style="2" customWidth="1"/>
    <col min="3331" max="3331" width="11" style="2" customWidth="1"/>
    <col min="3332" max="3332" width="13" style="2" customWidth="1"/>
    <col min="3333" max="3333" width="9.54296875" style="2" customWidth="1"/>
    <col min="3334" max="3334" width="10.453125" style="2" customWidth="1"/>
    <col min="3335" max="3335" width="12" style="2" customWidth="1"/>
    <col min="3336" max="3336" width="9" style="2" customWidth="1"/>
    <col min="3337" max="3337" width="7.54296875" style="2" customWidth="1"/>
    <col min="3338" max="3338" width="10" style="2" customWidth="1"/>
    <col min="3339" max="3339" width="9" style="2"/>
    <col min="3340" max="3340" width="10" style="2" customWidth="1"/>
    <col min="3341" max="3342" width="8" style="2" customWidth="1"/>
    <col min="3343" max="3349" width="10" style="2" customWidth="1"/>
    <col min="3350" max="3350" width="11.453125" style="2" customWidth="1"/>
    <col min="3351" max="3351" width="10" style="2" customWidth="1"/>
    <col min="3352" max="3352" width="8.453125" style="2" customWidth="1"/>
    <col min="3353" max="3354" width="10" style="2" customWidth="1"/>
    <col min="3355" max="3355" width="11.453125" style="2" customWidth="1"/>
    <col min="3356" max="3356" width="9" style="2" customWidth="1"/>
    <col min="3357" max="3357" width="11.453125" style="2" customWidth="1"/>
    <col min="3358" max="3358" width="15.453125" style="2" bestFit="1" customWidth="1"/>
    <col min="3359" max="3578" width="9" style="2"/>
    <col min="3579" max="3579" width="7.453125" style="2" customWidth="1"/>
    <col min="3580" max="3580" width="10.54296875" style="2" customWidth="1"/>
    <col min="3581" max="3581" width="9" style="2" customWidth="1"/>
    <col min="3582" max="3582" width="17.54296875" style="2" customWidth="1"/>
    <col min="3583" max="3583" width="9" style="2" customWidth="1"/>
    <col min="3584" max="3584" width="19.54296875" style="2" customWidth="1"/>
    <col min="3585" max="3585" width="9" style="2" customWidth="1"/>
    <col min="3586" max="3586" width="11.453125" style="2" customWidth="1"/>
    <col min="3587" max="3587" width="11" style="2" customWidth="1"/>
    <col min="3588" max="3588" width="13" style="2" customWidth="1"/>
    <col min="3589" max="3589" width="9.54296875" style="2" customWidth="1"/>
    <col min="3590" max="3590" width="10.453125" style="2" customWidth="1"/>
    <col min="3591" max="3591" width="12" style="2" customWidth="1"/>
    <col min="3592" max="3592" width="9" style="2" customWidth="1"/>
    <col min="3593" max="3593" width="7.54296875" style="2" customWidth="1"/>
    <col min="3594" max="3594" width="10" style="2" customWidth="1"/>
    <col min="3595" max="3595" width="9" style="2"/>
    <col min="3596" max="3596" width="10" style="2" customWidth="1"/>
    <col min="3597" max="3598" width="8" style="2" customWidth="1"/>
    <col min="3599" max="3605" width="10" style="2" customWidth="1"/>
    <col min="3606" max="3606" width="11.453125" style="2" customWidth="1"/>
    <col min="3607" max="3607" width="10" style="2" customWidth="1"/>
    <col min="3608" max="3608" width="8.453125" style="2" customWidth="1"/>
    <col min="3609" max="3610" width="10" style="2" customWidth="1"/>
    <col min="3611" max="3611" width="11.453125" style="2" customWidth="1"/>
    <col min="3612" max="3612" width="9" style="2" customWidth="1"/>
    <col min="3613" max="3613" width="11.453125" style="2" customWidth="1"/>
    <col min="3614" max="3614" width="15.453125" style="2" bestFit="1" customWidth="1"/>
    <col min="3615" max="3834" width="9" style="2"/>
    <col min="3835" max="3835" width="7.453125" style="2" customWidth="1"/>
    <col min="3836" max="3836" width="10.54296875" style="2" customWidth="1"/>
    <col min="3837" max="3837" width="9" style="2" customWidth="1"/>
    <col min="3838" max="3838" width="17.54296875" style="2" customWidth="1"/>
    <col min="3839" max="3839" width="9" style="2" customWidth="1"/>
    <col min="3840" max="3840" width="19.54296875" style="2" customWidth="1"/>
    <col min="3841" max="3841" width="9" style="2" customWidth="1"/>
    <col min="3842" max="3842" width="11.453125" style="2" customWidth="1"/>
    <col min="3843" max="3843" width="11" style="2" customWidth="1"/>
    <col min="3844" max="3844" width="13" style="2" customWidth="1"/>
    <col min="3845" max="3845" width="9.54296875" style="2" customWidth="1"/>
    <col min="3846" max="3846" width="10.453125" style="2" customWidth="1"/>
    <col min="3847" max="3847" width="12" style="2" customWidth="1"/>
    <col min="3848" max="3848" width="9" style="2" customWidth="1"/>
    <col min="3849" max="3849" width="7.54296875" style="2" customWidth="1"/>
    <col min="3850" max="3850" width="10" style="2" customWidth="1"/>
    <col min="3851" max="3851" width="9" style="2"/>
    <col min="3852" max="3852" width="10" style="2" customWidth="1"/>
    <col min="3853" max="3854" width="8" style="2" customWidth="1"/>
    <col min="3855" max="3861" width="10" style="2" customWidth="1"/>
    <col min="3862" max="3862" width="11.453125" style="2" customWidth="1"/>
    <col min="3863" max="3863" width="10" style="2" customWidth="1"/>
    <col min="3864" max="3864" width="8.453125" style="2" customWidth="1"/>
    <col min="3865" max="3866" width="10" style="2" customWidth="1"/>
    <col min="3867" max="3867" width="11.453125" style="2" customWidth="1"/>
    <col min="3868" max="3868" width="9" style="2" customWidth="1"/>
    <col min="3869" max="3869" width="11.453125" style="2" customWidth="1"/>
    <col min="3870" max="3870" width="15.453125" style="2" bestFit="1" customWidth="1"/>
    <col min="3871" max="4090" width="9" style="2"/>
    <col min="4091" max="4091" width="7.453125" style="2" customWidth="1"/>
    <col min="4092" max="4092" width="10.54296875" style="2" customWidth="1"/>
    <col min="4093" max="4093" width="9" style="2" customWidth="1"/>
    <col min="4094" max="4094" width="17.54296875" style="2" customWidth="1"/>
    <col min="4095" max="4095" width="9" style="2" customWidth="1"/>
    <col min="4096" max="4096" width="19.54296875" style="2" customWidth="1"/>
    <col min="4097" max="4097" width="9" style="2" customWidth="1"/>
    <col min="4098" max="4098" width="11.453125" style="2" customWidth="1"/>
    <col min="4099" max="4099" width="11" style="2" customWidth="1"/>
    <col min="4100" max="4100" width="13" style="2" customWidth="1"/>
    <col min="4101" max="4101" width="9.54296875" style="2" customWidth="1"/>
    <col min="4102" max="4102" width="10.453125" style="2" customWidth="1"/>
    <col min="4103" max="4103" width="12" style="2" customWidth="1"/>
    <col min="4104" max="4104" width="9" style="2" customWidth="1"/>
    <col min="4105" max="4105" width="7.54296875" style="2" customWidth="1"/>
    <col min="4106" max="4106" width="10" style="2" customWidth="1"/>
    <col min="4107" max="4107" width="9" style="2"/>
    <col min="4108" max="4108" width="10" style="2" customWidth="1"/>
    <col min="4109" max="4110" width="8" style="2" customWidth="1"/>
    <col min="4111" max="4117" width="10" style="2" customWidth="1"/>
    <col min="4118" max="4118" width="11.453125" style="2" customWidth="1"/>
    <col min="4119" max="4119" width="10" style="2" customWidth="1"/>
    <col min="4120" max="4120" width="8.453125" style="2" customWidth="1"/>
    <col min="4121" max="4122" width="10" style="2" customWidth="1"/>
    <col min="4123" max="4123" width="11.453125" style="2" customWidth="1"/>
    <col min="4124" max="4124" width="9" style="2" customWidth="1"/>
    <col min="4125" max="4125" width="11.453125" style="2" customWidth="1"/>
    <col min="4126" max="4126" width="15.453125" style="2" bestFit="1" customWidth="1"/>
    <col min="4127" max="4346" width="9" style="2"/>
    <col min="4347" max="4347" width="7.453125" style="2" customWidth="1"/>
    <col min="4348" max="4348" width="10.54296875" style="2" customWidth="1"/>
    <col min="4349" max="4349" width="9" style="2" customWidth="1"/>
    <col min="4350" max="4350" width="17.54296875" style="2" customWidth="1"/>
    <col min="4351" max="4351" width="9" style="2" customWidth="1"/>
    <col min="4352" max="4352" width="19.54296875" style="2" customWidth="1"/>
    <col min="4353" max="4353" width="9" style="2" customWidth="1"/>
    <col min="4354" max="4354" width="11.453125" style="2" customWidth="1"/>
    <col min="4355" max="4355" width="11" style="2" customWidth="1"/>
    <col min="4356" max="4356" width="13" style="2" customWidth="1"/>
    <col min="4357" max="4357" width="9.54296875" style="2" customWidth="1"/>
    <col min="4358" max="4358" width="10.453125" style="2" customWidth="1"/>
    <col min="4359" max="4359" width="12" style="2" customWidth="1"/>
    <col min="4360" max="4360" width="9" style="2" customWidth="1"/>
    <col min="4361" max="4361" width="7.54296875" style="2" customWidth="1"/>
    <col min="4362" max="4362" width="10" style="2" customWidth="1"/>
    <col min="4363" max="4363" width="9" style="2"/>
    <col min="4364" max="4364" width="10" style="2" customWidth="1"/>
    <col min="4365" max="4366" width="8" style="2" customWidth="1"/>
    <col min="4367" max="4373" width="10" style="2" customWidth="1"/>
    <col min="4374" max="4374" width="11.453125" style="2" customWidth="1"/>
    <col min="4375" max="4375" width="10" style="2" customWidth="1"/>
    <col min="4376" max="4376" width="8.453125" style="2" customWidth="1"/>
    <col min="4377" max="4378" width="10" style="2" customWidth="1"/>
    <col min="4379" max="4379" width="11.453125" style="2" customWidth="1"/>
    <col min="4380" max="4380" width="9" style="2" customWidth="1"/>
    <col min="4381" max="4381" width="11.453125" style="2" customWidth="1"/>
    <col min="4382" max="4382" width="15.453125" style="2" bestFit="1" customWidth="1"/>
    <col min="4383" max="4602" width="9" style="2"/>
    <col min="4603" max="4603" width="7.453125" style="2" customWidth="1"/>
    <col min="4604" max="4604" width="10.54296875" style="2" customWidth="1"/>
    <col min="4605" max="4605" width="9" style="2" customWidth="1"/>
    <col min="4606" max="4606" width="17.54296875" style="2" customWidth="1"/>
    <col min="4607" max="4607" width="9" style="2" customWidth="1"/>
    <col min="4608" max="4608" width="19.54296875" style="2" customWidth="1"/>
    <col min="4609" max="4609" width="9" style="2" customWidth="1"/>
    <col min="4610" max="4610" width="11.453125" style="2" customWidth="1"/>
    <col min="4611" max="4611" width="11" style="2" customWidth="1"/>
    <col min="4612" max="4612" width="13" style="2" customWidth="1"/>
    <col min="4613" max="4613" width="9.54296875" style="2" customWidth="1"/>
    <col min="4614" max="4614" width="10.453125" style="2" customWidth="1"/>
    <col min="4615" max="4615" width="12" style="2" customWidth="1"/>
    <col min="4616" max="4616" width="9" style="2" customWidth="1"/>
    <col min="4617" max="4617" width="7.54296875" style="2" customWidth="1"/>
    <col min="4618" max="4618" width="10" style="2" customWidth="1"/>
    <col min="4619" max="4619" width="9" style="2"/>
    <col min="4620" max="4620" width="10" style="2" customWidth="1"/>
    <col min="4621" max="4622" width="8" style="2" customWidth="1"/>
    <col min="4623" max="4629" width="10" style="2" customWidth="1"/>
    <col min="4630" max="4630" width="11.453125" style="2" customWidth="1"/>
    <col min="4631" max="4631" width="10" style="2" customWidth="1"/>
    <col min="4632" max="4632" width="8.453125" style="2" customWidth="1"/>
    <col min="4633" max="4634" width="10" style="2" customWidth="1"/>
    <col min="4635" max="4635" width="11.453125" style="2" customWidth="1"/>
    <col min="4636" max="4636" width="9" style="2" customWidth="1"/>
    <col min="4637" max="4637" width="11.453125" style="2" customWidth="1"/>
    <col min="4638" max="4638" width="15.453125" style="2" bestFit="1" customWidth="1"/>
    <col min="4639" max="4858" width="9" style="2"/>
    <col min="4859" max="4859" width="7.453125" style="2" customWidth="1"/>
    <col min="4860" max="4860" width="10.54296875" style="2" customWidth="1"/>
    <col min="4861" max="4861" width="9" style="2" customWidth="1"/>
    <col min="4862" max="4862" width="17.54296875" style="2" customWidth="1"/>
    <col min="4863" max="4863" width="9" style="2" customWidth="1"/>
    <col min="4864" max="4864" width="19.54296875" style="2" customWidth="1"/>
    <col min="4865" max="4865" width="9" style="2" customWidth="1"/>
    <col min="4866" max="4866" width="11.453125" style="2" customWidth="1"/>
    <col min="4867" max="4867" width="11" style="2" customWidth="1"/>
    <col min="4868" max="4868" width="13" style="2" customWidth="1"/>
    <col min="4869" max="4869" width="9.54296875" style="2" customWidth="1"/>
    <col min="4870" max="4870" width="10.453125" style="2" customWidth="1"/>
    <col min="4871" max="4871" width="12" style="2" customWidth="1"/>
    <col min="4872" max="4872" width="9" style="2" customWidth="1"/>
    <col min="4873" max="4873" width="7.54296875" style="2" customWidth="1"/>
    <col min="4874" max="4874" width="10" style="2" customWidth="1"/>
    <col min="4875" max="4875" width="9" style="2"/>
    <col min="4876" max="4876" width="10" style="2" customWidth="1"/>
    <col min="4877" max="4878" width="8" style="2" customWidth="1"/>
    <col min="4879" max="4885" width="10" style="2" customWidth="1"/>
    <col min="4886" max="4886" width="11.453125" style="2" customWidth="1"/>
    <col min="4887" max="4887" width="10" style="2" customWidth="1"/>
    <col min="4888" max="4888" width="8.453125" style="2" customWidth="1"/>
    <col min="4889" max="4890" width="10" style="2" customWidth="1"/>
    <col min="4891" max="4891" width="11.453125" style="2" customWidth="1"/>
    <col min="4892" max="4892" width="9" style="2" customWidth="1"/>
    <col min="4893" max="4893" width="11.453125" style="2" customWidth="1"/>
    <col min="4894" max="4894" width="15.453125" style="2" bestFit="1" customWidth="1"/>
    <col min="4895" max="5114" width="9" style="2"/>
    <col min="5115" max="5115" width="7.453125" style="2" customWidth="1"/>
    <col min="5116" max="5116" width="10.54296875" style="2" customWidth="1"/>
    <col min="5117" max="5117" width="9" style="2" customWidth="1"/>
    <col min="5118" max="5118" width="17.54296875" style="2" customWidth="1"/>
    <col min="5119" max="5119" width="9" style="2" customWidth="1"/>
    <col min="5120" max="5120" width="19.54296875" style="2" customWidth="1"/>
    <col min="5121" max="5121" width="9" style="2" customWidth="1"/>
    <col min="5122" max="5122" width="11.453125" style="2" customWidth="1"/>
    <col min="5123" max="5123" width="11" style="2" customWidth="1"/>
    <col min="5124" max="5124" width="13" style="2" customWidth="1"/>
    <col min="5125" max="5125" width="9.54296875" style="2" customWidth="1"/>
    <col min="5126" max="5126" width="10.453125" style="2" customWidth="1"/>
    <col min="5127" max="5127" width="12" style="2" customWidth="1"/>
    <col min="5128" max="5128" width="9" style="2" customWidth="1"/>
    <col min="5129" max="5129" width="7.54296875" style="2" customWidth="1"/>
    <col min="5130" max="5130" width="10" style="2" customWidth="1"/>
    <col min="5131" max="5131" width="9" style="2"/>
    <col min="5132" max="5132" width="10" style="2" customWidth="1"/>
    <col min="5133" max="5134" width="8" style="2" customWidth="1"/>
    <col min="5135" max="5141" width="10" style="2" customWidth="1"/>
    <col min="5142" max="5142" width="11.453125" style="2" customWidth="1"/>
    <col min="5143" max="5143" width="10" style="2" customWidth="1"/>
    <col min="5144" max="5144" width="8.453125" style="2" customWidth="1"/>
    <col min="5145" max="5146" width="10" style="2" customWidth="1"/>
    <col min="5147" max="5147" width="11.453125" style="2" customWidth="1"/>
    <col min="5148" max="5148" width="9" style="2" customWidth="1"/>
    <col min="5149" max="5149" width="11.453125" style="2" customWidth="1"/>
    <col min="5150" max="5150" width="15.453125" style="2" bestFit="1" customWidth="1"/>
    <col min="5151" max="5370" width="9" style="2"/>
    <col min="5371" max="5371" width="7.453125" style="2" customWidth="1"/>
    <col min="5372" max="5372" width="10.54296875" style="2" customWidth="1"/>
    <col min="5373" max="5373" width="9" style="2" customWidth="1"/>
    <col min="5374" max="5374" width="17.54296875" style="2" customWidth="1"/>
    <col min="5375" max="5375" width="9" style="2" customWidth="1"/>
    <col min="5376" max="5376" width="19.54296875" style="2" customWidth="1"/>
    <col min="5377" max="5377" width="9" style="2" customWidth="1"/>
    <col min="5378" max="5378" width="11.453125" style="2" customWidth="1"/>
    <col min="5379" max="5379" width="11" style="2" customWidth="1"/>
    <col min="5380" max="5380" width="13" style="2" customWidth="1"/>
    <col min="5381" max="5381" width="9.54296875" style="2" customWidth="1"/>
    <col min="5382" max="5382" width="10.453125" style="2" customWidth="1"/>
    <col min="5383" max="5383" width="12" style="2" customWidth="1"/>
    <col min="5384" max="5384" width="9" style="2" customWidth="1"/>
    <col min="5385" max="5385" width="7.54296875" style="2" customWidth="1"/>
    <col min="5386" max="5386" width="10" style="2" customWidth="1"/>
    <col min="5387" max="5387" width="9" style="2"/>
    <col min="5388" max="5388" width="10" style="2" customWidth="1"/>
    <col min="5389" max="5390" width="8" style="2" customWidth="1"/>
    <col min="5391" max="5397" width="10" style="2" customWidth="1"/>
    <col min="5398" max="5398" width="11.453125" style="2" customWidth="1"/>
    <col min="5399" max="5399" width="10" style="2" customWidth="1"/>
    <col min="5400" max="5400" width="8.453125" style="2" customWidth="1"/>
    <col min="5401" max="5402" width="10" style="2" customWidth="1"/>
    <col min="5403" max="5403" width="11.453125" style="2" customWidth="1"/>
    <col min="5404" max="5404" width="9" style="2" customWidth="1"/>
    <col min="5405" max="5405" width="11.453125" style="2" customWidth="1"/>
    <col min="5406" max="5406" width="15.453125" style="2" bestFit="1" customWidth="1"/>
    <col min="5407" max="5626" width="9" style="2"/>
    <col min="5627" max="5627" width="7.453125" style="2" customWidth="1"/>
    <col min="5628" max="5628" width="10.54296875" style="2" customWidth="1"/>
    <col min="5629" max="5629" width="9" style="2" customWidth="1"/>
    <col min="5630" max="5630" width="17.54296875" style="2" customWidth="1"/>
    <col min="5631" max="5631" width="9" style="2" customWidth="1"/>
    <col min="5632" max="5632" width="19.54296875" style="2" customWidth="1"/>
    <col min="5633" max="5633" width="9" style="2" customWidth="1"/>
    <col min="5634" max="5634" width="11.453125" style="2" customWidth="1"/>
    <col min="5635" max="5635" width="11" style="2" customWidth="1"/>
    <col min="5636" max="5636" width="13" style="2" customWidth="1"/>
    <col min="5637" max="5637" width="9.54296875" style="2" customWidth="1"/>
    <col min="5638" max="5638" width="10.453125" style="2" customWidth="1"/>
    <col min="5639" max="5639" width="12" style="2" customWidth="1"/>
    <col min="5640" max="5640" width="9" style="2" customWidth="1"/>
    <col min="5641" max="5641" width="7.54296875" style="2" customWidth="1"/>
    <col min="5642" max="5642" width="10" style="2" customWidth="1"/>
    <col min="5643" max="5643" width="9" style="2"/>
    <col min="5644" max="5644" width="10" style="2" customWidth="1"/>
    <col min="5645" max="5646" width="8" style="2" customWidth="1"/>
    <col min="5647" max="5653" width="10" style="2" customWidth="1"/>
    <col min="5654" max="5654" width="11.453125" style="2" customWidth="1"/>
    <col min="5655" max="5655" width="10" style="2" customWidth="1"/>
    <col min="5656" max="5656" width="8.453125" style="2" customWidth="1"/>
    <col min="5657" max="5658" width="10" style="2" customWidth="1"/>
    <col min="5659" max="5659" width="11.453125" style="2" customWidth="1"/>
    <col min="5660" max="5660" width="9" style="2" customWidth="1"/>
    <col min="5661" max="5661" width="11.453125" style="2" customWidth="1"/>
    <col min="5662" max="5662" width="15.453125" style="2" bestFit="1" customWidth="1"/>
    <col min="5663" max="5882" width="9" style="2"/>
    <col min="5883" max="5883" width="7.453125" style="2" customWidth="1"/>
    <col min="5884" max="5884" width="10.54296875" style="2" customWidth="1"/>
    <col min="5885" max="5885" width="9" style="2" customWidth="1"/>
    <col min="5886" max="5886" width="17.54296875" style="2" customWidth="1"/>
    <col min="5887" max="5887" width="9" style="2" customWidth="1"/>
    <col min="5888" max="5888" width="19.54296875" style="2" customWidth="1"/>
    <col min="5889" max="5889" width="9" style="2" customWidth="1"/>
    <col min="5890" max="5890" width="11.453125" style="2" customWidth="1"/>
    <col min="5891" max="5891" width="11" style="2" customWidth="1"/>
    <col min="5892" max="5892" width="13" style="2" customWidth="1"/>
    <col min="5893" max="5893" width="9.54296875" style="2" customWidth="1"/>
    <col min="5894" max="5894" width="10.453125" style="2" customWidth="1"/>
    <col min="5895" max="5895" width="12" style="2" customWidth="1"/>
    <col min="5896" max="5896" width="9" style="2" customWidth="1"/>
    <col min="5897" max="5897" width="7.54296875" style="2" customWidth="1"/>
    <col min="5898" max="5898" width="10" style="2" customWidth="1"/>
    <col min="5899" max="5899" width="9" style="2"/>
    <col min="5900" max="5900" width="10" style="2" customWidth="1"/>
    <col min="5901" max="5902" width="8" style="2" customWidth="1"/>
    <col min="5903" max="5909" width="10" style="2" customWidth="1"/>
    <col min="5910" max="5910" width="11.453125" style="2" customWidth="1"/>
    <col min="5911" max="5911" width="10" style="2" customWidth="1"/>
    <col min="5912" max="5912" width="8.453125" style="2" customWidth="1"/>
    <col min="5913" max="5914" width="10" style="2" customWidth="1"/>
    <col min="5915" max="5915" width="11.453125" style="2" customWidth="1"/>
    <col min="5916" max="5916" width="9" style="2" customWidth="1"/>
    <col min="5917" max="5917" width="11.453125" style="2" customWidth="1"/>
    <col min="5918" max="5918" width="15.453125" style="2" bestFit="1" customWidth="1"/>
    <col min="5919" max="6138" width="9" style="2"/>
    <col min="6139" max="6139" width="7.453125" style="2" customWidth="1"/>
    <col min="6140" max="6140" width="10.54296875" style="2" customWidth="1"/>
    <col min="6141" max="6141" width="9" style="2" customWidth="1"/>
    <col min="6142" max="6142" width="17.54296875" style="2" customWidth="1"/>
    <col min="6143" max="6143" width="9" style="2" customWidth="1"/>
    <col min="6144" max="6144" width="19.54296875" style="2" customWidth="1"/>
    <col min="6145" max="6145" width="9" style="2" customWidth="1"/>
    <col min="6146" max="6146" width="11.453125" style="2" customWidth="1"/>
    <col min="6147" max="6147" width="11" style="2" customWidth="1"/>
    <col min="6148" max="6148" width="13" style="2" customWidth="1"/>
    <col min="6149" max="6149" width="9.54296875" style="2" customWidth="1"/>
    <col min="6150" max="6150" width="10.453125" style="2" customWidth="1"/>
    <col min="6151" max="6151" width="12" style="2" customWidth="1"/>
    <col min="6152" max="6152" width="9" style="2" customWidth="1"/>
    <col min="6153" max="6153" width="7.54296875" style="2" customWidth="1"/>
    <col min="6154" max="6154" width="10" style="2" customWidth="1"/>
    <col min="6155" max="6155" width="9" style="2"/>
    <col min="6156" max="6156" width="10" style="2" customWidth="1"/>
    <col min="6157" max="6158" width="8" style="2" customWidth="1"/>
    <col min="6159" max="6165" width="10" style="2" customWidth="1"/>
    <col min="6166" max="6166" width="11.453125" style="2" customWidth="1"/>
    <col min="6167" max="6167" width="10" style="2" customWidth="1"/>
    <col min="6168" max="6168" width="8.453125" style="2" customWidth="1"/>
    <col min="6169" max="6170" width="10" style="2" customWidth="1"/>
    <col min="6171" max="6171" width="11.453125" style="2" customWidth="1"/>
    <col min="6172" max="6172" width="9" style="2" customWidth="1"/>
    <col min="6173" max="6173" width="11.453125" style="2" customWidth="1"/>
    <col min="6174" max="6174" width="15.453125" style="2" bestFit="1" customWidth="1"/>
    <col min="6175" max="6394" width="9" style="2"/>
    <col min="6395" max="6395" width="7.453125" style="2" customWidth="1"/>
    <col min="6396" max="6396" width="10.54296875" style="2" customWidth="1"/>
    <col min="6397" max="6397" width="9" style="2" customWidth="1"/>
    <col min="6398" max="6398" width="17.54296875" style="2" customWidth="1"/>
    <col min="6399" max="6399" width="9" style="2" customWidth="1"/>
    <col min="6400" max="6400" width="19.54296875" style="2" customWidth="1"/>
    <col min="6401" max="6401" width="9" style="2" customWidth="1"/>
    <col min="6402" max="6402" width="11.453125" style="2" customWidth="1"/>
    <col min="6403" max="6403" width="11" style="2" customWidth="1"/>
    <col min="6404" max="6404" width="13" style="2" customWidth="1"/>
    <col min="6405" max="6405" width="9.54296875" style="2" customWidth="1"/>
    <col min="6406" max="6406" width="10.453125" style="2" customWidth="1"/>
    <col min="6407" max="6407" width="12" style="2" customWidth="1"/>
    <col min="6408" max="6408" width="9" style="2" customWidth="1"/>
    <col min="6409" max="6409" width="7.54296875" style="2" customWidth="1"/>
    <col min="6410" max="6410" width="10" style="2" customWidth="1"/>
    <col min="6411" max="6411" width="9" style="2"/>
    <col min="6412" max="6412" width="10" style="2" customWidth="1"/>
    <col min="6413" max="6414" width="8" style="2" customWidth="1"/>
    <col min="6415" max="6421" width="10" style="2" customWidth="1"/>
    <col min="6422" max="6422" width="11.453125" style="2" customWidth="1"/>
    <col min="6423" max="6423" width="10" style="2" customWidth="1"/>
    <col min="6424" max="6424" width="8.453125" style="2" customWidth="1"/>
    <col min="6425" max="6426" width="10" style="2" customWidth="1"/>
    <col min="6427" max="6427" width="11.453125" style="2" customWidth="1"/>
    <col min="6428" max="6428" width="9" style="2" customWidth="1"/>
    <col min="6429" max="6429" width="11.453125" style="2" customWidth="1"/>
    <col min="6430" max="6430" width="15.453125" style="2" bestFit="1" customWidth="1"/>
    <col min="6431" max="6650" width="9" style="2"/>
    <col min="6651" max="6651" width="7.453125" style="2" customWidth="1"/>
    <col min="6652" max="6652" width="10.54296875" style="2" customWidth="1"/>
    <col min="6653" max="6653" width="9" style="2" customWidth="1"/>
    <col min="6654" max="6654" width="17.54296875" style="2" customWidth="1"/>
    <col min="6655" max="6655" width="9" style="2" customWidth="1"/>
    <col min="6656" max="6656" width="19.54296875" style="2" customWidth="1"/>
    <col min="6657" max="6657" width="9" style="2" customWidth="1"/>
    <col min="6658" max="6658" width="11.453125" style="2" customWidth="1"/>
    <col min="6659" max="6659" width="11" style="2" customWidth="1"/>
    <col min="6660" max="6660" width="13" style="2" customWidth="1"/>
    <col min="6661" max="6661" width="9.54296875" style="2" customWidth="1"/>
    <col min="6662" max="6662" width="10.453125" style="2" customWidth="1"/>
    <col min="6663" max="6663" width="12" style="2" customWidth="1"/>
    <col min="6664" max="6664" width="9" style="2" customWidth="1"/>
    <col min="6665" max="6665" width="7.54296875" style="2" customWidth="1"/>
    <col min="6666" max="6666" width="10" style="2" customWidth="1"/>
    <col min="6667" max="6667" width="9" style="2"/>
    <col min="6668" max="6668" width="10" style="2" customWidth="1"/>
    <col min="6669" max="6670" width="8" style="2" customWidth="1"/>
    <col min="6671" max="6677" width="10" style="2" customWidth="1"/>
    <col min="6678" max="6678" width="11.453125" style="2" customWidth="1"/>
    <col min="6679" max="6679" width="10" style="2" customWidth="1"/>
    <col min="6680" max="6680" width="8.453125" style="2" customWidth="1"/>
    <col min="6681" max="6682" width="10" style="2" customWidth="1"/>
    <col min="6683" max="6683" width="11.453125" style="2" customWidth="1"/>
    <col min="6684" max="6684" width="9" style="2" customWidth="1"/>
    <col min="6685" max="6685" width="11.453125" style="2" customWidth="1"/>
    <col min="6686" max="6686" width="15.453125" style="2" bestFit="1" customWidth="1"/>
    <col min="6687" max="6906" width="9" style="2"/>
    <col min="6907" max="6907" width="7.453125" style="2" customWidth="1"/>
    <col min="6908" max="6908" width="10.54296875" style="2" customWidth="1"/>
    <col min="6909" max="6909" width="9" style="2" customWidth="1"/>
    <col min="6910" max="6910" width="17.54296875" style="2" customWidth="1"/>
    <col min="6911" max="6911" width="9" style="2" customWidth="1"/>
    <col min="6912" max="6912" width="19.54296875" style="2" customWidth="1"/>
    <col min="6913" max="6913" width="9" style="2" customWidth="1"/>
    <col min="6914" max="6914" width="11.453125" style="2" customWidth="1"/>
    <col min="6915" max="6915" width="11" style="2" customWidth="1"/>
    <col min="6916" max="6916" width="13" style="2" customWidth="1"/>
    <col min="6917" max="6917" width="9.54296875" style="2" customWidth="1"/>
    <col min="6918" max="6918" width="10.453125" style="2" customWidth="1"/>
    <col min="6919" max="6919" width="12" style="2" customWidth="1"/>
    <col min="6920" max="6920" width="9" style="2" customWidth="1"/>
    <col min="6921" max="6921" width="7.54296875" style="2" customWidth="1"/>
    <col min="6922" max="6922" width="10" style="2" customWidth="1"/>
    <col min="6923" max="6923" width="9" style="2"/>
    <col min="6924" max="6924" width="10" style="2" customWidth="1"/>
    <col min="6925" max="6926" width="8" style="2" customWidth="1"/>
    <col min="6927" max="6933" width="10" style="2" customWidth="1"/>
    <col min="6934" max="6934" width="11.453125" style="2" customWidth="1"/>
    <col min="6935" max="6935" width="10" style="2" customWidth="1"/>
    <col min="6936" max="6936" width="8.453125" style="2" customWidth="1"/>
    <col min="6937" max="6938" width="10" style="2" customWidth="1"/>
    <col min="6939" max="6939" width="11.453125" style="2" customWidth="1"/>
    <col min="6940" max="6940" width="9" style="2" customWidth="1"/>
    <col min="6941" max="6941" width="11.453125" style="2" customWidth="1"/>
    <col min="6942" max="6942" width="15.453125" style="2" bestFit="1" customWidth="1"/>
    <col min="6943" max="7162" width="9" style="2"/>
    <col min="7163" max="7163" width="7.453125" style="2" customWidth="1"/>
    <col min="7164" max="7164" width="10.54296875" style="2" customWidth="1"/>
    <col min="7165" max="7165" width="9" style="2" customWidth="1"/>
    <col min="7166" max="7166" width="17.54296875" style="2" customWidth="1"/>
    <col min="7167" max="7167" width="9" style="2" customWidth="1"/>
    <col min="7168" max="7168" width="19.54296875" style="2" customWidth="1"/>
    <col min="7169" max="7169" width="9" style="2" customWidth="1"/>
    <col min="7170" max="7170" width="11.453125" style="2" customWidth="1"/>
    <col min="7171" max="7171" width="11" style="2" customWidth="1"/>
    <col min="7172" max="7172" width="13" style="2" customWidth="1"/>
    <col min="7173" max="7173" width="9.54296875" style="2" customWidth="1"/>
    <col min="7174" max="7174" width="10.453125" style="2" customWidth="1"/>
    <col min="7175" max="7175" width="12" style="2" customWidth="1"/>
    <col min="7176" max="7176" width="9" style="2" customWidth="1"/>
    <col min="7177" max="7177" width="7.54296875" style="2" customWidth="1"/>
    <col min="7178" max="7178" width="10" style="2" customWidth="1"/>
    <col min="7179" max="7179" width="9" style="2"/>
    <col min="7180" max="7180" width="10" style="2" customWidth="1"/>
    <col min="7181" max="7182" width="8" style="2" customWidth="1"/>
    <col min="7183" max="7189" width="10" style="2" customWidth="1"/>
    <col min="7190" max="7190" width="11.453125" style="2" customWidth="1"/>
    <col min="7191" max="7191" width="10" style="2" customWidth="1"/>
    <col min="7192" max="7192" width="8.453125" style="2" customWidth="1"/>
    <col min="7193" max="7194" width="10" style="2" customWidth="1"/>
    <col min="7195" max="7195" width="11.453125" style="2" customWidth="1"/>
    <col min="7196" max="7196" width="9" style="2" customWidth="1"/>
    <col min="7197" max="7197" width="11.453125" style="2" customWidth="1"/>
    <col min="7198" max="7198" width="15.453125" style="2" bestFit="1" customWidth="1"/>
    <col min="7199" max="7418" width="9" style="2"/>
    <col min="7419" max="7419" width="7.453125" style="2" customWidth="1"/>
    <col min="7420" max="7420" width="10.54296875" style="2" customWidth="1"/>
    <col min="7421" max="7421" width="9" style="2" customWidth="1"/>
    <col min="7422" max="7422" width="17.54296875" style="2" customWidth="1"/>
    <col min="7423" max="7423" width="9" style="2" customWidth="1"/>
    <col min="7424" max="7424" width="19.54296875" style="2" customWidth="1"/>
    <col min="7425" max="7425" width="9" style="2" customWidth="1"/>
    <col min="7426" max="7426" width="11.453125" style="2" customWidth="1"/>
    <col min="7427" max="7427" width="11" style="2" customWidth="1"/>
    <col min="7428" max="7428" width="13" style="2" customWidth="1"/>
    <col min="7429" max="7429" width="9.54296875" style="2" customWidth="1"/>
    <col min="7430" max="7430" width="10.453125" style="2" customWidth="1"/>
    <col min="7431" max="7431" width="12" style="2" customWidth="1"/>
    <col min="7432" max="7432" width="9" style="2" customWidth="1"/>
    <col min="7433" max="7433" width="7.54296875" style="2" customWidth="1"/>
    <col min="7434" max="7434" width="10" style="2" customWidth="1"/>
    <col min="7435" max="7435" width="9" style="2"/>
    <col min="7436" max="7436" width="10" style="2" customWidth="1"/>
    <col min="7437" max="7438" width="8" style="2" customWidth="1"/>
    <col min="7439" max="7445" width="10" style="2" customWidth="1"/>
    <col min="7446" max="7446" width="11.453125" style="2" customWidth="1"/>
    <col min="7447" max="7447" width="10" style="2" customWidth="1"/>
    <col min="7448" max="7448" width="8.453125" style="2" customWidth="1"/>
    <col min="7449" max="7450" width="10" style="2" customWidth="1"/>
    <col min="7451" max="7451" width="11.453125" style="2" customWidth="1"/>
    <col min="7452" max="7452" width="9" style="2" customWidth="1"/>
    <col min="7453" max="7453" width="11.453125" style="2" customWidth="1"/>
    <col min="7454" max="7454" width="15.453125" style="2" bestFit="1" customWidth="1"/>
    <col min="7455" max="7674" width="9" style="2"/>
    <col min="7675" max="7675" width="7.453125" style="2" customWidth="1"/>
    <col min="7676" max="7676" width="10.54296875" style="2" customWidth="1"/>
    <col min="7677" max="7677" width="9" style="2" customWidth="1"/>
    <col min="7678" max="7678" width="17.54296875" style="2" customWidth="1"/>
    <col min="7679" max="7679" width="9" style="2" customWidth="1"/>
    <col min="7680" max="7680" width="19.54296875" style="2" customWidth="1"/>
    <col min="7681" max="7681" width="9" style="2" customWidth="1"/>
    <col min="7682" max="7682" width="11.453125" style="2" customWidth="1"/>
    <col min="7683" max="7683" width="11" style="2" customWidth="1"/>
    <col min="7684" max="7684" width="13" style="2" customWidth="1"/>
    <col min="7685" max="7685" width="9.54296875" style="2" customWidth="1"/>
    <col min="7686" max="7686" width="10.453125" style="2" customWidth="1"/>
    <col min="7687" max="7687" width="12" style="2" customWidth="1"/>
    <col min="7688" max="7688" width="9" style="2" customWidth="1"/>
    <col min="7689" max="7689" width="7.54296875" style="2" customWidth="1"/>
    <col min="7690" max="7690" width="10" style="2" customWidth="1"/>
    <col min="7691" max="7691" width="9" style="2"/>
    <col min="7692" max="7692" width="10" style="2" customWidth="1"/>
    <col min="7693" max="7694" width="8" style="2" customWidth="1"/>
    <col min="7695" max="7701" width="10" style="2" customWidth="1"/>
    <col min="7702" max="7702" width="11.453125" style="2" customWidth="1"/>
    <col min="7703" max="7703" width="10" style="2" customWidth="1"/>
    <col min="7704" max="7704" width="8.453125" style="2" customWidth="1"/>
    <col min="7705" max="7706" width="10" style="2" customWidth="1"/>
    <col min="7707" max="7707" width="11.453125" style="2" customWidth="1"/>
    <col min="7708" max="7708" width="9" style="2" customWidth="1"/>
    <col min="7709" max="7709" width="11.453125" style="2" customWidth="1"/>
    <col min="7710" max="7710" width="15.453125" style="2" bestFit="1" customWidth="1"/>
    <col min="7711" max="7930" width="9" style="2"/>
    <col min="7931" max="7931" width="7.453125" style="2" customWidth="1"/>
    <col min="7932" max="7932" width="10.54296875" style="2" customWidth="1"/>
    <col min="7933" max="7933" width="9" style="2" customWidth="1"/>
    <col min="7934" max="7934" width="17.54296875" style="2" customWidth="1"/>
    <col min="7935" max="7935" width="9" style="2" customWidth="1"/>
    <col min="7936" max="7936" width="19.54296875" style="2" customWidth="1"/>
    <col min="7937" max="7937" width="9" style="2" customWidth="1"/>
    <col min="7938" max="7938" width="11.453125" style="2" customWidth="1"/>
    <col min="7939" max="7939" width="11" style="2" customWidth="1"/>
    <col min="7940" max="7940" width="13" style="2" customWidth="1"/>
    <col min="7941" max="7941" width="9.54296875" style="2" customWidth="1"/>
    <col min="7942" max="7942" width="10.453125" style="2" customWidth="1"/>
    <col min="7943" max="7943" width="12" style="2" customWidth="1"/>
    <col min="7944" max="7944" width="9" style="2" customWidth="1"/>
    <col min="7945" max="7945" width="7.54296875" style="2" customWidth="1"/>
    <col min="7946" max="7946" width="10" style="2" customWidth="1"/>
    <col min="7947" max="7947" width="9" style="2"/>
    <col min="7948" max="7948" width="10" style="2" customWidth="1"/>
    <col min="7949" max="7950" width="8" style="2" customWidth="1"/>
    <col min="7951" max="7957" width="10" style="2" customWidth="1"/>
    <col min="7958" max="7958" width="11.453125" style="2" customWidth="1"/>
    <col min="7959" max="7959" width="10" style="2" customWidth="1"/>
    <col min="7960" max="7960" width="8.453125" style="2" customWidth="1"/>
    <col min="7961" max="7962" width="10" style="2" customWidth="1"/>
    <col min="7963" max="7963" width="11.453125" style="2" customWidth="1"/>
    <col min="7964" max="7964" width="9" style="2" customWidth="1"/>
    <col min="7965" max="7965" width="11.453125" style="2" customWidth="1"/>
    <col min="7966" max="7966" width="15.453125" style="2" bestFit="1" customWidth="1"/>
    <col min="7967" max="8186" width="9" style="2"/>
    <col min="8187" max="8187" width="7.453125" style="2" customWidth="1"/>
    <col min="8188" max="8188" width="10.54296875" style="2" customWidth="1"/>
    <col min="8189" max="8189" width="9" style="2" customWidth="1"/>
    <col min="8190" max="8190" width="17.54296875" style="2" customWidth="1"/>
    <col min="8191" max="8191" width="9" style="2" customWidth="1"/>
    <col min="8192" max="8192" width="19.54296875" style="2" customWidth="1"/>
    <col min="8193" max="8193" width="9" style="2" customWidth="1"/>
    <col min="8194" max="8194" width="11.453125" style="2" customWidth="1"/>
    <col min="8195" max="8195" width="11" style="2" customWidth="1"/>
    <col min="8196" max="8196" width="13" style="2" customWidth="1"/>
    <col min="8197" max="8197" width="9.54296875" style="2" customWidth="1"/>
    <col min="8198" max="8198" width="10.453125" style="2" customWidth="1"/>
    <col min="8199" max="8199" width="12" style="2" customWidth="1"/>
    <col min="8200" max="8200" width="9" style="2" customWidth="1"/>
    <col min="8201" max="8201" width="7.54296875" style="2" customWidth="1"/>
    <col min="8202" max="8202" width="10" style="2" customWidth="1"/>
    <col min="8203" max="8203" width="9" style="2"/>
    <col min="8204" max="8204" width="10" style="2" customWidth="1"/>
    <col min="8205" max="8206" width="8" style="2" customWidth="1"/>
    <col min="8207" max="8213" width="10" style="2" customWidth="1"/>
    <col min="8214" max="8214" width="11.453125" style="2" customWidth="1"/>
    <col min="8215" max="8215" width="10" style="2" customWidth="1"/>
    <col min="8216" max="8216" width="8.453125" style="2" customWidth="1"/>
    <col min="8217" max="8218" width="10" style="2" customWidth="1"/>
    <col min="8219" max="8219" width="11.453125" style="2" customWidth="1"/>
    <col min="8220" max="8220" width="9" style="2" customWidth="1"/>
    <col min="8221" max="8221" width="11.453125" style="2" customWidth="1"/>
    <col min="8222" max="8222" width="15.453125" style="2" bestFit="1" customWidth="1"/>
    <col min="8223" max="8442" width="9" style="2"/>
    <col min="8443" max="8443" width="7.453125" style="2" customWidth="1"/>
    <col min="8444" max="8444" width="10.54296875" style="2" customWidth="1"/>
    <col min="8445" max="8445" width="9" style="2" customWidth="1"/>
    <col min="8446" max="8446" width="17.54296875" style="2" customWidth="1"/>
    <col min="8447" max="8447" width="9" style="2" customWidth="1"/>
    <col min="8448" max="8448" width="19.54296875" style="2" customWidth="1"/>
    <col min="8449" max="8449" width="9" style="2" customWidth="1"/>
    <col min="8450" max="8450" width="11.453125" style="2" customWidth="1"/>
    <col min="8451" max="8451" width="11" style="2" customWidth="1"/>
    <col min="8452" max="8452" width="13" style="2" customWidth="1"/>
    <col min="8453" max="8453" width="9.54296875" style="2" customWidth="1"/>
    <col min="8454" max="8454" width="10.453125" style="2" customWidth="1"/>
    <col min="8455" max="8455" width="12" style="2" customWidth="1"/>
    <col min="8456" max="8456" width="9" style="2" customWidth="1"/>
    <col min="8457" max="8457" width="7.54296875" style="2" customWidth="1"/>
    <col min="8458" max="8458" width="10" style="2" customWidth="1"/>
    <col min="8459" max="8459" width="9" style="2"/>
    <col min="8460" max="8460" width="10" style="2" customWidth="1"/>
    <col min="8461" max="8462" width="8" style="2" customWidth="1"/>
    <col min="8463" max="8469" width="10" style="2" customWidth="1"/>
    <col min="8470" max="8470" width="11.453125" style="2" customWidth="1"/>
    <col min="8471" max="8471" width="10" style="2" customWidth="1"/>
    <col min="8472" max="8472" width="8.453125" style="2" customWidth="1"/>
    <col min="8473" max="8474" width="10" style="2" customWidth="1"/>
    <col min="8475" max="8475" width="11.453125" style="2" customWidth="1"/>
    <col min="8476" max="8476" width="9" style="2" customWidth="1"/>
    <col min="8477" max="8477" width="11.453125" style="2" customWidth="1"/>
    <col min="8478" max="8478" width="15.453125" style="2" bestFit="1" customWidth="1"/>
    <col min="8479" max="8698" width="9" style="2"/>
    <col min="8699" max="8699" width="7.453125" style="2" customWidth="1"/>
    <col min="8700" max="8700" width="10.54296875" style="2" customWidth="1"/>
    <col min="8701" max="8701" width="9" style="2" customWidth="1"/>
    <col min="8702" max="8702" width="17.54296875" style="2" customWidth="1"/>
    <col min="8703" max="8703" width="9" style="2" customWidth="1"/>
    <col min="8704" max="8704" width="19.54296875" style="2" customWidth="1"/>
    <col min="8705" max="8705" width="9" style="2" customWidth="1"/>
    <col min="8706" max="8706" width="11.453125" style="2" customWidth="1"/>
    <col min="8707" max="8707" width="11" style="2" customWidth="1"/>
    <col min="8708" max="8708" width="13" style="2" customWidth="1"/>
    <col min="8709" max="8709" width="9.54296875" style="2" customWidth="1"/>
    <col min="8710" max="8710" width="10.453125" style="2" customWidth="1"/>
    <col min="8711" max="8711" width="12" style="2" customWidth="1"/>
    <col min="8712" max="8712" width="9" style="2" customWidth="1"/>
    <col min="8713" max="8713" width="7.54296875" style="2" customWidth="1"/>
    <col min="8714" max="8714" width="10" style="2" customWidth="1"/>
    <col min="8715" max="8715" width="9" style="2"/>
    <col min="8716" max="8716" width="10" style="2" customWidth="1"/>
    <col min="8717" max="8718" width="8" style="2" customWidth="1"/>
    <col min="8719" max="8725" width="10" style="2" customWidth="1"/>
    <col min="8726" max="8726" width="11.453125" style="2" customWidth="1"/>
    <col min="8727" max="8727" width="10" style="2" customWidth="1"/>
    <col min="8728" max="8728" width="8.453125" style="2" customWidth="1"/>
    <col min="8729" max="8730" width="10" style="2" customWidth="1"/>
    <col min="8731" max="8731" width="11.453125" style="2" customWidth="1"/>
    <col min="8732" max="8732" width="9" style="2" customWidth="1"/>
    <col min="8733" max="8733" width="11.453125" style="2" customWidth="1"/>
    <col min="8734" max="8734" width="15.453125" style="2" bestFit="1" customWidth="1"/>
    <col min="8735" max="8954" width="9" style="2"/>
    <col min="8955" max="8955" width="7.453125" style="2" customWidth="1"/>
    <col min="8956" max="8956" width="10.54296875" style="2" customWidth="1"/>
    <col min="8957" max="8957" width="9" style="2" customWidth="1"/>
    <col min="8958" max="8958" width="17.54296875" style="2" customWidth="1"/>
    <col min="8959" max="8959" width="9" style="2" customWidth="1"/>
    <col min="8960" max="8960" width="19.54296875" style="2" customWidth="1"/>
    <col min="8961" max="8961" width="9" style="2" customWidth="1"/>
    <col min="8962" max="8962" width="11.453125" style="2" customWidth="1"/>
    <col min="8963" max="8963" width="11" style="2" customWidth="1"/>
    <col min="8964" max="8964" width="13" style="2" customWidth="1"/>
    <col min="8965" max="8965" width="9.54296875" style="2" customWidth="1"/>
    <col min="8966" max="8966" width="10.453125" style="2" customWidth="1"/>
    <col min="8967" max="8967" width="12" style="2" customWidth="1"/>
    <col min="8968" max="8968" width="9" style="2" customWidth="1"/>
    <col min="8969" max="8969" width="7.54296875" style="2" customWidth="1"/>
    <col min="8970" max="8970" width="10" style="2" customWidth="1"/>
    <col min="8971" max="8971" width="9" style="2"/>
    <col min="8972" max="8972" width="10" style="2" customWidth="1"/>
    <col min="8973" max="8974" width="8" style="2" customWidth="1"/>
    <col min="8975" max="8981" width="10" style="2" customWidth="1"/>
    <col min="8982" max="8982" width="11.453125" style="2" customWidth="1"/>
    <col min="8983" max="8983" width="10" style="2" customWidth="1"/>
    <col min="8984" max="8984" width="8.453125" style="2" customWidth="1"/>
    <col min="8985" max="8986" width="10" style="2" customWidth="1"/>
    <col min="8987" max="8987" width="11.453125" style="2" customWidth="1"/>
    <col min="8988" max="8988" width="9" style="2" customWidth="1"/>
    <col min="8989" max="8989" width="11.453125" style="2" customWidth="1"/>
    <col min="8990" max="8990" width="15.453125" style="2" bestFit="1" customWidth="1"/>
    <col min="8991" max="9210" width="9" style="2"/>
    <col min="9211" max="9211" width="7.453125" style="2" customWidth="1"/>
    <col min="9212" max="9212" width="10.54296875" style="2" customWidth="1"/>
    <col min="9213" max="9213" width="9" style="2" customWidth="1"/>
    <col min="9214" max="9214" width="17.54296875" style="2" customWidth="1"/>
    <col min="9215" max="9215" width="9" style="2" customWidth="1"/>
    <col min="9216" max="9216" width="19.54296875" style="2" customWidth="1"/>
    <col min="9217" max="9217" width="9" style="2" customWidth="1"/>
    <col min="9218" max="9218" width="11.453125" style="2" customWidth="1"/>
    <col min="9219" max="9219" width="11" style="2" customWidth="1"/>
    <col min="9220" max="9220" width="13" style="2" customWidth="1"/>
    <col min="9221" max="9221" width="9.54296875" style="2" customWidth="1"/>
    <col min="9222" max="9222" width="10.453125" style="2" customWidth="1"/>
    <col min="9223" max="9223" width="12" style="2" customWidth="1"/>
    <col min="9224" max="9224" width="9" style="2" customWidth="1"/>
    <col min="9225" max="9225" width="7.54296875" style="2" customWidth="1"/>
    <col min="9226" max="9226" width="10" style="2" customWidth="1"/>
    <col min="9227" max="9227" width="9" style="2"/>
    <col min="9228" max="9228" width="10" style="2" customWidth="1"/>
    <col min="9229" max="9230" width="8" style="2" customWidth="1"/>
    <col min="9231" max="9237" width="10" style="2" customWidth="1"/>
    <col min="9238" max="9238" width="11.453125" style="2" customWidth="1"/>
    <col min="9239" max="9239" width="10" style="2" customWidth="1"/>
    <col min="9240" max="9240" width="8.453125" style="2" customWidth="1"/>
    <col min="9241" max="9242" width="10" style="2" customWidth="1"/>
    <col min="9243" max="9243" width="11.453125" style="2" customWidth="1"/>
    <col min="9244" max="9244" width="9" style="2" customWidth="1"/>
    <col min="9245" max="9245" width="11.453125" style="2" customWidth="1"/>
    <col min="9246" max="9246" width="15.453125" style="2" bestFit="1" customWidth="1"/>
    <col min="9247" max="9466" width="9" style="2"/>
    <col min="9467" max="9467" width="7.453125" style="2" customWidth="1"/>
    <col min="9468" max="9468" width="10.54296875" style="2" customWidth="1"/>
    <col min="9469" max="9469" width="9" style="2" customWidth="1"/>
    <col min="9470" max="9470" width="17.54296875" style="2" customWidth="1"/>
    <col min="9471" max="9471" width="9" style="2" customWidth="1"/>
    <col min="9472" max="9472" width="19.54296875" style="2" customWidth="1"/>
    <col min="9473" max="9473" width="9" style="2" customWidth="1"/>
    <col min="9474" max="9474" width="11.453125" style="2" customWidth="1"/>
    <col min="9475" max="9475" width="11" style="2" customWidth="1"/>
    <col min="9476" max="9476" width="13" style="2" customWidth="1"/>
    <col min="9477" max="9477" width="9.54296875" style="2" customWidth="1"/>
    <col min="9478" max="9478" width="10.453125" style="2" customWidth="1"/>
    <col min="9479" max="9479" width="12" style="2" customWidth="1"/>
    <col min="9480" max="9480" width="9" style="2" customWidth="1"/>
    <col min="9481" max="9481" width="7.54296875" style="2" customWidth="1"/>
    <col min="9482" max="9482" width="10" style="2" customWidth="1"/>
    <col min="9483" max="9483" width="9" style="2"/>
    <col min="9484" max="9484" width="10" style="2" customWidth="1"/>
    <col min="9485" max="9486" width="8" style="2" customWidth="1"/>
    <col min="9487" max="9493" width="10" style="2" customWidth="1"/>
    <col min="9494" max="9494" width="11.453125" style="2" customWidth="1"/>
    <col min="9495" max="9495" width="10" style="2" customWidth="1"/>
    <col min="9496" max="9496" width="8.453125" style="2" customWidth="1"/>
    <col min="9497" max="9498" width="10" style="2" customWidth="1"/>
    <col min="9499" max="9499" width="11.453125" style="2" customWidth="1"/>
    <col min="9500" max="9500" width="9" style="2" customWidth="1"/>
    <col min="9501" max="9501" width="11.453125" style="2" customWidth="1"/>
    <col min="9502" max="9502" width="15.453125" style="2" bestFit="1" customWidth="1"/>
    <col min="9503" max="9722" width="9" style="2"/>
    <col min="9723" max="9723" width="7.453125" style="2" customWidth="1"/>
    <col min="9724" max="9724" width="10.54296875" style="2" customWidth="1"/>
    <col min="9725" max="9725" width="9" style="2" customWidth="1"/>
    <col min="9726" max="9726" width="17.54296875" style="2" customWidth="1"/>
    <col min="9727" max="9727" width="9" style="2" customWidth="1"/>
    <col min="9728" max="9728" width="19.54296875" style="2" customWidth="1"/>
    <col min="9729" max="9729" width="9" style="2" customWidth="1"/>
    <col min="9730" max="9730" width="11.453125" style="2" customWidth="1"/>
    <col min="9731" max="9731" width="11" style="2" customWidth="1"/>
    <col min="9732" max="9732" width="13" style="2" customWidth="1"/>
    <col min="9733" max="9733" width="9.54296875" style="2" customWidth="1"/>
    <col min="9734" max="9734" width="10.453125" style="2" customWidth="1"/>
    <col min="9735" max="9735" width="12" style="2" customWidth="1"/>
    <col min="9736" max="9736" width="9" style="2" customWidth="1"/>
    <col min="9737" max="9737" width="7.54296875" style="2" customWidth="1"/>
    <col min="9738" max="9738" width="10" style="2" customWidth="1"/>
    <col min="9739" max="9739" width="9" style="2"/>
    <col min="9740" max="9740" width="10" style="2" customWidth="1"/>
    <col min="9741" max="9742" width="8" style="2" customWidth="1"/>
    <col min="9743" max="9749" width="10" style="2" customWidth="1"/>
    <col min="9750" max="9750" width="11.453125" style="2" customWidth="1"/>
    <col min="9751" max="9751" width="10" style="2" customWidth="1"/>
    <col min="9752" max="9752" width="8.453125" style="2" customWidth="1"/>
    <col min="9753" max="9754" width="10" style="2" customWidth="1"/>
    <col min="9755" max="9755" width="11.453125" style="2" customWidth="1"/>
    <col min="9756" max="9756" width="9" style="2" customWidth="1"/>
    <col min="9757" max="9757" width="11.453125" style="2" customWidth="1"/>
    <col min="9758" max="9758" width="15.453125" style="2" bestFit="1" customWidth="1"/>
    <col min="9759" max="9978" width="9" style="2"/>
    <col min="9979" max="9979" width="7.453125" style="2" customWidth="1"/>
    <col min="9980" max="9980" width="10.54296875" style="2" customWidth="1"/>
    <col min="9981" max="9981" width="9" style="2" customWidth="1"/>
    <col min="9982" max="9982" width="17.54296875" style="2" customWidth="1"/>
    <col min="9983" max="9983" width="9" style="2" customWidth="1"/>
    <col min="9984" max="9984" width="19.54296875" style="2" customWidth="1"/>
    <col min="9985" max="9985" width="9" style="2" customWidth="1"/>
    <col min="9986" max="9986" width="11.453125" style="2" customWidth="1"/>
    <col min="9987" max="9987" width="11" style="2" customWidth="1"/>
    <col min="9988" max="9988" width="13" style="2" customWidth="1"/>
    <col min="9989" max="9989" width="9.54296875" style="2" customWidth="1"/>
    <col min="9990" max="9990" width="10.453125" style="2" customWidth="1"/>
    <col min="9991" max="9991" width="12" style="2" customWidth="1"/>
    <col min="9992" max="9992" width="9" style="2" customWidth="1"/>
    <col min="9993" max="9993" width="7.54296875" style="2" customWidth="1"/>
    <col min="9994" max="9994" width="10" style="2" customWidth="1"/>
    <col min="9995" max="9995" width="9" style="2"/>
    <col min="9996" max="9996" width="10" style="2" customWidth="1"/>
    <col min="9997" max="9998" width="8" style="2" customWidth="1"/>
    <col min="9999" max="10005" width="10" style="2" customWidth="1"/>
    <col min="10006" max="10006" width="11.453125" style="2" customWidth="1"/>
    <col min="10007" max="10007" width="10" style="2" customWidth="1"/>
    <col min="10008" max="10008" width="8.453125" style="2" customWidth="1"/>
    <col min="10009" max="10010" width="10" style="2" customWidth="1"/>
    <col min="10011" max="10011" width="11.453125" style="2" customWidth="1"/>
    <col min="10012" max="10012" width="9" style="2" customWidth="1"/>
    <col min="10013" max="10013" width="11.453125" style="2" customWidth="1"/>
    <col min="10014" max="10014" width="15.453125" style="2" bestFit="1" customWidth="1"/>
    <col min="10015" max="10234" width="9" style="2"/>
    <col min="10235" max="10235" width="7.453125" style="2" customWidth="1"/>
    <col min="10236" max="10236" width="10.54296875" style="2" customWidth="1"/>
    <col min="10237" max="10237" width="9" style="2" customWidth="1"/>
    <col min="10238" max="10238" width="17.54296875" style="2" customWidth="1"/>
    <col min="10239" max="10239" width="9" style="2" customWidth="1"/>
    <col min="10240" max="10240" width="19.54296875" style="2" customWidth="1"/>
    <col min="10241" max="10241" width="9" style="2" customWidth="1"/>
    <col min="10242" max="10242" width="11.453125" style="2" customWidth="1"/>
    <col min="10243" max="10243" width="11" style="2" customWidth="1"/>
    <col min="10244" max="10244" width="13" style="2" customWidth="1"/>
    <col min="10245" max="10245" width="9.54296875" style="2" customWidth="1"/>
    <col min="10246" max="10246" width="10.453125" style="2" customWidth="1"/>
    <col min="10247" max="10247" width="12" style="2" customWidth="1"/>
    <col min="10248" max="10248" width="9" style="2" customWidth="1"/>
    <col min="10249" max="10249" width="7.54296875" style="2" customWidth="1"/>
    <col min="10250" max="10250" width="10" style="2" customWidth="1"/>
    <col min="10251" max="10251" width="9" style="2"/>
    <col min="10252" max="10252" width="10" style="2" customWidth="1"/>
    <col min="10253" max="10254" width="8" style="2" customWidth="1"/>
    <col min="10255" max="10261" width="10" style="2" customWidth="1"/>
    <col min="10262" max="10262" width="11.453125" style="2" customWidth="1"/>
    <col min="10263" max="10263" width="10" style="2" customWidth="1"/>
    <col min="10264" max="10264" width="8.453125" style="2" customWidth="1"/>
    <col min="10265" max="10266" width="10" style="2" customWidth="1"/>
    <col min="10267" max="10267" width="11.453125" style="2" customWidth="1"/>
    <col min="10268" max="10268" width="9" style="2" customWidth="1"/>
    <col min="10269" max="10269" width="11.453125" style="2" customWidth="1"/>
    <col min="10270" max="10270" width="15.453125" style="2" bestFit="1" customWidth="1"/>
    <col min="10271" max="10490" width="9" style="2"/>
    <col min="10491" max="10491" width="7.453125" style="2" customWidth="1"/>
    <col min="10492" max="10492" width="10.54296875" style="2" customWidth="1"/>
    <col min="10493" max="10493" width="9" style="2" customWidth="1"/>
    <col min="10494" max="10494" width="17.54296875" style="2" customWidth="1"/>
    <col min="10495" max="10495" width="9" style="2" customWidth="1"/>
    <col min="10496" max="10496" width="19.54296875" style="2" customWidth="1"/>
    <col min="10497" max="10497" width="9" style="2" customWidth="1"/>
    <col min="10498" max="10498" width="11.453125" style="2" customWidth="1"/>
    <col min="10499" max="10499" width="11" style="2" customWidth="1"/>
    <col min="10500" max="10500" width="13" style="2" customWidth="1"/>
    <col min="10501" max="10501" width="9.54296875" style="2" customWidth="1"/>
    <col min="10502" max="10502" width="10.453125" style="2" customWidth="1"/>
    <col min="10503" max="10503" width="12" style="2" customWidth="1"/>
    <col min="10504" max="10504" width="9" style="2" customWidth="1"/>
    <col min="10505" max="10505" width="7.54296875" style="2" customWidth="1"/>
    <col min="10506" max="10506" width="10" style="2" customWidth="1"/>
    <col min="10507" max="10507" width="9" style="2"/>
    <col min="10508" max="10508" width="10" style="2" customWidth="1"/>
    <col min="10509" max="10510" width="8" style="2" customWidth="1"/>
    <col min="10511" max="10517" width="10" style="2" customWidth="1"/>
    <col min="10518" max="10518" width="11.453125" style="2" customWidth="1"/>
    <col min="10519" max="10519" width="10" style="2" customWidth="1"/>
    <col min="10520" max="10520" width="8.453125" style="2" customWidth="1"/>
    <col min="10521" max="10522" width="10" style="2" customWidth="1"/>
    <col min="10523" max="10523" width="11.453125" style="2" customWidth="1"/>
    <col min="10524" max="10524" width="9" style="2" customWidth="1"/>
    <col min="10525" max="10525" width="11.453125" style="2" customWidth="1"/>
    <col min="10526" max="10526" width="15.453125" style="2" bestFit="1" customWidth="1"/>
    <col min="10527" max="10746" width="9" style="2"/>
    <col min="10747" max="10747" width="7.453125" style="2" customWidth="1"/>
    <col min="10748" max="10748" width="10.54296875" style="2" customWidth="1"/>
    <col min="10749" max="10749" width="9" style="2" customWidth="1"/>
    <col min="10750" max="10750" width="17.54296875" style="2" customWidth="1"/>
    <col min="10751" max="10751" width="9" style="2" customWidth="1"/>
    <col min="10752" max="10752" width="19.54296875" style="2" customWidth="1"/>
    <col min="10753" max="10753" width="9" style="2" customWidth="1"/>
    <col min="10754" max="10754" width="11.453125" style="2" customWidth="1"/>
    <col min="10755" max="10755" width="11" style="2" customWidth="1"/>
    <col min="10756" max="10756" width="13" style="2" customWidth="1"/>
    <col min="10757" max="10757" width="9.54296875" style="2" customWidth="1"/>
    <col min="10758" max="10758" width="10.453125" style="2" customWidth="1"/>
    <col min="10759" max="10759" width="12" style="2" customWidth="1"/>
    <col min="10760" max="10760" width="9" style="2" customWidth="1"/>
    <col min="10761" max="10761" width="7.54296875" style="2" customWidth="1"/>
    <col min="10762" max="10762" width="10" style="2" customWidth="1"/>
    <col min="10763" max="10763" width="9" style="2"/>
    <col min="10764" max="10764" width="10" style="2" customWidth="1"/>
    <col min="10765" max="10766" width="8" style="2" customWidth="1"/>
    <col min="10767" max="10773" width="10" style="2" customWidth="1"/>
    <col min="10774" max="10774" width="11.453125" style="2" customWidth="1"/>
    <col min="10775" max="10775" width="10" style="2" customWidth="1"/>
    <col min="10776" max="10776" width="8.453125" style="2" customWidth="1"/>
    <col min="10777" max="10778" width="10" style="2" customWidth="1"/>
    <col min="10779" max="10779" width="11.453125" style="2" customWidth="1"/>
    <col min="10780" max="10780" width="9" style="2" customWidth="1"/>
    <col min="10781" max="10781" width="11.453125" style="2" customWidth="1"/>
    <col min="10782" max="10782" width="15.453125" style="2" bestFit="1" customWidth="1"/>
    <col min="10783" max="11002" width="9" style="2"/>
    <col min="11003" max="11003" width="7.453125" style="2" customWidth="1"/>
    <col min="11004" max="11004" width="10.54296875" style="2" customWidth="1"/>
    <col min="11005" max="11005" width="9" style="2" customWidth="1"/>
    <col min="11006" max="11006" width="17.54296875" style="2" customWidth="1"/>
    <col min="11007" max="11007" width="9" style="2" customWidth="1"/>
    <col min="11008" max="11008" width="19.54296875" style="2" customWidth="1"/>
    <col min="11009" max="11009" width="9" style="2" customWidth="1"/>
    <col min="11010" max="11010" width="11.453125" style="2" customWidth="1"/>
    <col min="11011" max="11011" width="11" style="2" customWidth="1"/>
    <col min="11012" max="11012" width="13" style="2" customWidth="1"/>
    <col min="11013" max="11013" width="9.54296875" style="2" customWidth="1"/>
    <col min="11014" max="11014" width="10.453125" style="2" customWidth="1"/>
    <col min="11015" max="11015" width="12" style="2" customWidth="1"/>
    <col min="11016" max="11016" width="9" style="2" customWidth="1"/>
    <col min="11017" max="11017" width="7.54296875" style="2" customWidth="1"/>
    <col min="11018" max="11018" width="10" style="2" customWidth="1"/>
    <col min="11019" max="11019" width="9" style="2"/>
    <col min="11020" max="11020" width="10" style="2" customWidth="1"/>
    <col min="11021" max="11022" width="8" style="2" customWidth="1"/>
    <col min="11023" max="11029" width="10" style="2" customWidth="1"/>
    <col min="11030" max="11030" width="11.453125" style="2" customWidth="1"/>
    <col min="11031" max="11031" width="10" style="2" customWidth="1"/>
    <col min="11032" max="11032" width="8.453125" style="2" customWidth="1"/>
    <col min="11033" max="11034" width="10" style="2" customWidth="1"/>
    <col min="11035" max="11035" width="11.453125" style="2" customWidth="1"/>
    <col min="11036" max="11036" width="9" style="2" customWidth="1"/>
    <col min="11037" max="11037" width="11.453125" style="2" customWidth="1"/>
    <col min="11038" max="11038" width="15.453125" style="2" bestFit="1" customWidth="1"/>
    <col min="11039" max="11258" width="9" style="2"/>
    <col min="11259" max="11259" width="7.453125" style="2" customWidth="1"/>
    <col min="11260" max="11260" width="10.54296875" style="2" customWidth="1"/>
    <col min="11261" max="11261" width="9" style="2" customWidth="1"/>
    <col min="11262" max="11262" width="17.54296875" style="2" customWidth="1"/>
    <col min="11263" max="11263" width="9" style="2" customWidth="1"/>
    <col min="11264" max="11264" width="19.54296875" style="2" customWidth="1"/>
    <col min="11265" max="11265" width="9" style="2" customWidth="1"/>
    <col min="11266" max="11266" width="11.453125" style="2" customWidth="1"/>
    <col min="11267" max="11267" width="11" style="2" customWidth="1"/>
    <col min="11268" max="11268" width="13" style="2" customWidth="1"/>
    <col min="11269" max="11269" width="9.54296875" style="2" customWidth="1"/>
    <col min="11270" max="11270" width="10.453125" style="2" customWidth="1"/>
    <col min="11271" max="11271" width="12" style="2" customWidth="1"/>
    <col min="11272" max="11272" width="9" style="2" customWidth="1"/>
    <col min="11273" max="11273" width="7.54296875" style="2" customWidth="1"/>
    <col min="11274" max="11274" width="10" style="2" customWidth="1"/>
    <col min="11275" max="11275" width="9" style="2"/>
    <col min="11276" max="11276" width="10" style="2" customWidth="1"/>
    <col min="11277" max="11278" width="8" style="2" customWidth="1"/>
    <col min="11279" max="11285" width="10" style="2" customWidth="1"/>
    <col min="11286" max="11286" width="11.453125" style="2" customWidth="1"/>
    <col min="11287" max="11287" width="10" style="2" customWidth="1"/>
    <col min="11288" max="11288" width="8.453125" style="2" customWidth="1"/>
    <col min="11289" max="11290" width="10" style="2" customWidth="1"/>
    <col min="11291" max="11291" width="11.453125" style="2" customWidth="1"/>
    <col min="11292" max="11292" width="9" style="2" customWidth="1"/>
    <col min="11293" max="11293" width="11.453125" style="2" customWidth="1"/>
    <col min="11294" max="11294" width="15.453125" style="2" bestFit="1" customWidth="1"/>
    <col min="11295" max="11514" width="9" style="2"/>
    <col min="11515" max="11515" width="7.453125" style="2" customWidth="1"/>
    <col min="11516" max="11516" width="10.54296875" style="2" customWidth="1"/>
    <col min="11517" max="11517" width="9" style="2" customWidth="1"/>
    <col min="11518" max="11518" width="17.54296875" style="2" customWidth="1"/>
    <col min="11519" max="11519" width="9" style="2" customWidth="1"/>
    <col min="11520" max="11520" width="19.54296875" style="2" customWidth="1"/>
    <col min="11521" max="11521" width="9" style="2" customWidth="1"/>
    <col min="11522" max="11522" width="11.453125" style="2" customWidth="1"/>
    <col min="11523" max="11523" width="11" style="2" customWidth="1"/>
    <col min="11524" max="11524" width="13" style="2" customWidth="1"/>
    <col min="11525" max="11525" width="9.54296875" style="2" customWidth="1"/>
    <col min="11526" max="11526" width="10.453125" style="2" customWidth="1"/>
    <col min="11527" max="11527" width="12" style="2" customWidth="1"/>
    <col min="11528" max="11528" width="9" style="2" customWidth="1"/>
    <col min="11529" max="11529" width="7.54296875" style="2" customWidth="1"/>
    <col min="11530" max="11530" width="10" style="2" customWidth="1"/>
    <col min="11531" max="11531" width="9" style="2"/>
    <col min="11532" max="11532" width="10" style="2" customWidth="1"/>
    <col min="11533" max="11534" width="8" style="2" customWidth="1"/>
    <col min="11535" max="11541" width="10" style="2" customWidth="1"/>
    <col min="11542" max="11542" width="11.453125" style="2" customWidth="1"/>
    <col min="11543" max="11543" width="10" style="2" customWidth="1"/>
    <col min="11544" max="11544" width="8.453125" style="2" customWidth="1"/>
    <col min="11545" max="11546" width="10" style="2" customWidth="1"/>
    <col min="11547" max="11547" width="11.453125" style="2" customWidth="1"/>
    <col min="11548" max="11548" width="9" style="2" customWidth="1"/>
    <col min="11549" max="11549" width="11.453125" style="2" customWidth="1"/>
    <col min="11550" max="11550" width="15.453125" style="2" bestFit="1" customWidth="1"/>
    <col min="11551" max="11770" width="9" style="2"/>
    <col min="11771" max="11771" width="7.453125" style="2" customWidth="1"/>
    <col min="11772" max="11772" width="10.54296875" style="2" customWidth="1"/>
    <col min="11773" max="11773" width="9" style="2" customWidth="1"/>
    <col min="11774" max="11774" width="17.54296875" style="2" customWidth="1"/>
    <col min="11775" max="11775" width="9" style="2" customWidth="1"/>
    <col min="11776" max="11776" width="19.54296875" style="2" customWidth="1"/>
    <col min="11777" max="11777" width="9" style="2" customWidth="1"/>
    <col min="11778" max="11778" width="11.453125" style="2" customWidth="1"/>
    <col min="11779" max="11779" width="11" style="2" customWidth="1"/>
    <col min="11780" max="11780" width="13" style="2" customWidth="1"/>
    <col min="11781" max="11781" width="9.54296875" style="2" customWidth="1"/>
    <col min="11782" max="11782" width="10.453125" style="2" customWidth="1"/>
    <col min="11783" max="11783" width="12" style="2" customWidth="1"/>
    <col min="11784" max="11784" width="9" style="2" customWidth="1"/>
    <col min="11785" max="11785" width="7.54296875" style="2" customWidth="1"/>
    <col min="11786" max="11786" width="10" style="2" customWidth="1"/>
    <col min="11787" max="11787" width="9" style="2"/>
    <col min="11788" max="11788" width="10" style="2" customWidth="1"/>
    <col min="11789" max="11790" width="8" style="2" customWidth="1"/>
    <col min="11791" max="11797" width="10" style="2" customWidth="1"/>
    <col min="11798" max="11798" width="11.453125" style="2" customWidth="1"/>
    <col min="11799" max="11799" width="10" style="2" customWidth="1"/>
    <col min="11800" max="11800" width="8.453125" style="2" customWidth="1"/>
    <col min="11801" max="11802" width="10" style="2" customWidth="1"/>
    <col min="11803" max="11803" width="11.453125" style="2" customWidth="1"/>
    <col min="11804" max="11804" width="9" style="2" customWidth="1"/>
    <col min="11805" max="11805" width="11.453125" style="2" customWidth="1"/>
    <col min="11806" max="11806" width="15.453125" style="2" bestFit="1" customWidth="1"/>
    <col min="11807" max="12026" width="9" style="2"/>
    <col min="12027" max="12027" width="7.453125" style="2" customWidth="1"/>
    <col min="12028" max="12028" width="10.54296875" style="2" customWidth="1"/>
    <col min="12029" max="12029" width="9" style="2" customWidth="1"/>
    <col min="12030" max="12030" width="17.54296875" style="2" customWidth="1"/>
    <col min="12031" max="12031" width="9" style="2" customWidth="1"/>
    <col min="12032" max="12032" width="19.54296875" style="2" customWidth="1"/>
    <col min="12033" max="12033" width="9" style="2" customWidth="1"/>
    <col min="12034" max="12034" width="11.453125" style="2" customWidth="1"/>
    <col min="12035" max="12035" width="11" style="2" customWidth="1"/>
    <col min="12036" max="12036" width="13" style="2" customWidth="1"/>
    <col min="12037" max="12037" width="9.54296875" style="2" customWidth="1"/>
    <col min="12038" max="12038" width="10.453125" style="2" customWidth="1"/>
    <col min="12039" max="12039" width="12" style="2" customWidth="1"/>
    <col min="12040" max="12040" width="9" style="2" customWidth="1"/>
    <col min="12041" max="12041" width="7.54296875" style="2" customWidth="1"/>
    <col min="12042" max="12042" width="10" style="2" customWidth="1"/>
    <col min="12043" max="12043" width="9" style="2"/>
    <col min="12044" max="12044" width="10" style="2" customWidth="1"/>
    <col min="12045" max="12046" width="8" style="2" customWidth="1"/>
    <col min="12047" max="12053" width="10" style="2" customWidth="1"/>
    <col min="12054" max="12054" width="11.453125" style="2" customWidth="1"/>
    <col min="12055" max="12055" width="10" style="2" customWidth="1"/>
    <col min="12056" max="12056" width="8.453125" style="2" customWidth="1"/>
    <col min="12057" max="12058" width="10" style="2" customWidth="1"/>
    <col min="12059" max="12059" width="11.453125" style="2" customWidth="1"/>
    <col min="12060" max="12060" width="9" style="2" customWidth="1"/>
    <col min="12061" max="12061" width="11.453125" style="2" customWidth="1"/>
    <col min="12062" max="12062" width="15.453125" style="2" bestFit="1" customWidth="1"/>
    <col min="12063" max="12282" width="9" style="2"/>
    <col min="12283" max="12283" width="7.453125" style="2" customWidth="1"/>
    <col min="12284" max="12284" width="10.54296875" style="2" customWidth="1"/>
    <col min="12285" max="12285" width="9" style="2" customWidth="1"/>
    <col min="12286" max="12286" width="17.54296875" style="2" customWidth="1"/>
    <col min="12287" max="12287" width="9" style="2" customWidth="1"/>
    <col min="12288" max="12288" width="19.54296875" style="2" customWidth="1"/>
    <col min="12289" max="12289" width="9" style="2" customWidth="1"/>
    <col min="12290" max="12290" width="11.453125" style="2" customWidth="1"/>
    <col min="12291" max="12291" width="11" style="2" customWidth="1"/>
    <col min="12292" max="12292" width="13" style="2" customWidth="1"/>
    <col min="12293" max="12293" width="9.54296875" style="2" customWidth="1"/>
    <col min="12294" max="12294" width="10.453125" style="2" customWidth="1"/>
    <col min="12295" max="12295" width="12" style="2" customWidth="1"/>
    <col min="12296" max="12296" width="9" style="2" customWidth="1"/>
    <col min="12297" max="12297" width="7.54296875" style="2" customWidth="1"/>
    <col min="12298" max="12298" width="10" style="2" customWidth="1"/>
    <col min="12299" max="12299" width="9" style="2"/>
    <col min="12300" max="12300" width="10" style="2" customWidth="1"/>
    <col min="12301" max="12302" width="8" style="2" customWidth="1"/>
    <col min="12303" max="12309" width="10" style="2" customWidth="1"/>
    <col min="12310" max="12310" width="11.453125" style="2" customWidth="1"/>
    <col min="12311" max="12311" width="10" style="2" customWidth="1"/>
    <col min="12312" max="12312" width="8.453125" style="2" customWidth="1"/>
    <col min="12313" max="12314" width="10" style="2" customWidth="1"/>
    <col min="12315" max="12315" width="11.453125" style="2" customWidth="1"/>
    <col min="12316" max="12316" width="9" style="2" customWidth="1"/>
    <col min="12317" max="12317" width="11.453125" style="2" customWidth="1"/>
    <col min="12318" max="12318" width="15.453125" style="2" bestFit="1" customWidth="1"/>
    <col min="12319" max="12538" width="9" style="2"/>
    <col min="12539" max="12539" width="7.453125" style="2" customWidth="1"/>
    <col min="12540" max="12540" width="10.54296875" style="2" customWidth="1"/>
    <col min="12541" max="12541" width="9" style="2" customWidth="1"/>
    <col min="12542" max="12542" width="17.54296875" style="2" customWidth="1"/>
    <col min="12543" max="12543" width="9" style="2" customWidth="1"/>
    <col min="12544" max="12544" width="19.54296875" style="2" customWidth="1"/>
    <col min="12545" max="12545" width="9" style="2" customWidth="1"/>
    <col min="12546" max="12546" width="11.453125" style="2" customWidth="1"/>
    <col min="12547" max="12547" width="11" style="2" customWidth="1"/>
    <col min="12548" max="12548" width="13" style="2" customWidth="1"/>
    <col min="12549" max="12549" width="9.54296875" style="2" customWidth="1"/>
    <col min="12550" max="12550" width="10.453125" style="2" customWidth="1"/>
    <col min="12551" max="12551" width="12" style="2" customWidth="1"/>
    <col min="12552" max="12552" width="9" style="2" customWidth="1"/>
    <col min="12553" max="12553" width="7.54296875" style="2" customWidth="1"/>
    <col min="12554" max="12554" width="10" style="2" customWidth="1"/>
    <col min="12555" max="12555" width="9" style="2"/>
    <col min="12556" max="12556" width="10" style="2" customWidth="1"/>
    <col min="12557" max="12558" width="8" style="2" customWidth="1"/>
    <col min="12559" max="12565" width="10" style="2" customWidth="1"/>
    <col min="12566" max="12566" width="11.453125" style="2" customWidth="1"/>
    <col min="12567" max="12567" width="10" style="2" customWidth="1"/>
    <col min="12568" max="12568" width="8.453125" style="2" customWidth="1"/>
    <col min="12569" max="12570" width="10" style="2" customWidth="1"/>
    <col min="12571" max="12571" width="11.453125" style="2" customWidth="1"/>
    <col min="12572" max="12572" width="9" style="2" customWidth="1"/>
    <col min="12573" max="12573" width="11.453125" style="2" customWidth="1"/>
    <col min="12574" max="12574" width="15.453125" style="2" bestFit="1" customWidth="1"/>
    <col min="12575" max="12794" width="9" style="2"/>
    <col min="12795" max="12795" width="7.453125" style="2" customWidth="1"/>
    <col min="12796" max="12796" width="10.54296875" style="2" customWidth="1"/>
    <col min="12797" max="12797" width="9" style="2" customWidth="1"/>
    <col min="12798" max="12798" width="17.54296875" style="2" customWidth="1"/>
    <col min="12799" max="12799" width="9" style="2" customWidth="1"/>
    <col min="12800" max="12800" width="19.54296875" style="2" customWidth="1"/>
    <col min="12801" max="12801" width="9" style="2" customWidth="1"/>
    <col min="12802" max="12802" width="11.453125" style="2" customWidth="1"/>
    <col min="12803" max="12803" width="11" style="2" customWidth="1"/>
    <col min="12804" max="12804" width="13" style="2" customWidth="1"/>
    <col min="12805" max="12805" width="9.54296875" style="2" customWidth="1"/>
    <col min="12806" max="12806" width="10.453125" style="2" customWidth="1"/>
    <col min="12807" max="12807" width="12" style="2" customWidth="1"/>
    <col min="12808" max="12808" width="9" style="2" customWidth="1"/>
    <col min="12809" max="12809" width="7.54296875" style="2" customWidth="1"/>
    <col min="12810" max="12810" width="10" style="2" customWidth="1"/>
    <col min="12811" max="12811" width="9" style="2"/>
    <col min="12812" max="12812" width="10" style="2" customWidth="1"/>
    <col min="12813" max="12814" width="8" style="2" customWidth="1"/>
    <col min="12815" max="12821" width="10" style="2" customWidth="1"/>
    <col min="12822" max="12822" width="11.453125" style="2" customWidth="1"/>
    <col min="12823" max="12823" width="10" style="2" customWidth="1"/>
    <col min="12824" max="12824" width="8.453125" style="2" customWidth="1"/>
    <col min="12825" max="12826" width="10" style="2" customWidth="1"/>
    <col min="12827" max="12827" width="11.453125" style="2" customWidth="1"/>
    <col min="12828" max="12828" width="9" style="2" customWidth="1"/>
    <col min="12829" max="12829" width="11.453125" style="2" customWidth="1"/>
    <col min="12830" max="12830" width="15.453125" style="2" bestFit="1" customWidth="1"/>
    <col min="12831" max="13050" width="9" style="2"/>
    <col min="13051" max="13051" width="7.453125" style="2" customWidth="1"/>
    <col min="13052" max="13052" width="10.54296875" style="2" customWidth="1"/>
    <col min="13053" max="13053" width="9" style="2" customWidth="1"/>
    <col min="13054" max="13054" width="17.54296875" style="2" customWidth="1"/>
    <col min="13055" max="13055" width="9" style="2" customWidth="1"/>
    <col min="13056" max="13056" width="19.54296875" style="2" customWidth="1"/>
    <col min="13057" max="13057" width="9" style="2" customWidth="1"/>
    <col min="13058" max="13058" width="11.453125" style="2" customWidth="1"/>
    <col min="13059" max="13059" width="11" style="2" customWidth="1"/>
    <col min="13060" max="13060" width="13" style="2" customWidth="1"/>
    <col min="13061" max="13061" width="9.54296875" style="2" customWidth="1"/>
    <col min="13062" max="13062" width="10.453125" style="2" customWidth="1"/>
    <col min="13063" max="13063" width="12" style="2" customWidth="1"/>
    <col min="13064" max="13064" width="9" style="2" customWidth="1"/>
    <col min="13065" max="13065" width="7.54296875" style="2" customWidth="1"/>
    <col min="13066" max="13066" width="10" style="2" customWidth="1"/>
    <col min="13067" max="13067" width="9" style="2"/>
    <col min="13068" max="13068" width="10" style="2" customWidth="1"/>
    <col min="13069" max="13070" width="8" style="2" customWidth="1"/>
    <col min="13071" max="13077" width="10" style="2" customWidth="1"/>
    <col min="13078" max="13078" width="11.453125" style="2" customWidth="1"/>
    <col min="13079" max="13079" width="10" style="2" customWidth="1"/>
    <col min="13080" max="13080" width="8.453125" style="2" customWidth="1"/>
    <col min="13081" max="13082" width="10" style="2" customWidth="1"/>
    <col min="13083" max="13083" width="11.453125" style="2" customWidth="1"/>
    <col min="13084" max="13084" width="9" style="2" customWidth="1"/>
    <col min="13085" max="13085" width="11.453125" style="2" customWidth="1"/>
    <col min="13086" max="13086" width="15.453125" style="2" bestFit="1" customWidth="1"/>
    <col min="13087" max="13306" width="9" style="2"/>
    <col min="13307" max="13307" width="7.453125" style="2" customWidth="1"/>
    <col min="13308" max="13308" width="10.54296875" style="2" customWidth="1"/>
    <col min="13309" max="13309" width="9" style="2" customWidth="1"/>
    <col min="13310" max="13310" width="17.54296875" style="2" customWidth="1"/>
    <col min="13311" max="13311" width="9" style="2" customWidth="1"/>
    <col min="13312" max="13312" width="19.54296875" style="2" customWidth="1"/>
    <col min="13313" max="13313" width="9" style="2" customWidth="1"/>
    <col min="13314" max="13314" width="11.453125" style="2" customWidth="1"/>
    <col min="13315" max="13315" width="11" style="2" customWidth="1"/>
    <col min="13316" max="13316" width="13" style="2" customWidth="1"/>
    <col min="13317" max="13317" width="9.54296875" style="2" customWidth="1"/>
    <col min="13318" max="13318" width="10.453125" style="2" customWidth="1"/>
    <col min="13319" max="13319" width="12" style="2" customWidth="1"/>
    <col min="13320" max="13320" width="9" style="2" customWidth="1"/>
    <col min="13321" max="13321" width="7.54296875" style="2" customWidth="1"/>
    <col min="13322" max="13322" width="10" style="2" customWidth="1"/>
    <col min="13323" max="13323" width="9" style="2"/>
    <col min="13324" max="13324" width="10" style="2" customWidth="1"/>
    <col min="13325" max="13326" width="8" style="2" customWidth="1"/>
    <col min="13327" max="13333" width="10" style="2" customWidth="1"/>
    <col min="13334" max="13334" width="11.453125" style="2" customWidth="1"/>
    <col min="13335" max="13335" width="10" style="2" customWidth="1"/>
    <col min="13336" max="13336" width="8.453125" style="2" customWidth="1"/>
    <col min="13337" max="13338" width="10" style="2" customWidth="1"/>
    <col min="13339" max="13339" width="11.453125" style="2" customWidth="1"/>
    <col min="13340" max="13340" width="9" style="2" customWidth="1"/>
    <col min="13341" max="13341" width="11.453125" style="2" customWidth="1"/>
    <col min="13342" max="13342" width="15.453125" style="2" bestFit="1" customWidth="1"/>
    <col min="13343" max="13562" width="9" style="2"/>
    <col min="13563" max="13563" width="7.453125" style="2" customWidth="1"/>
    <col min="13564" max="13564" width="10.54296875" style="2" customWidth="1"/>
    <col min="13565" max="13565" width="9" style="2" customWidth="1"/>
    <col min="13566" max="13566" width="17.54296875" style="2" customWidth="1"/>
    <col min="13567" max="13567" width="9" style="2" customWidth="1"/>
    <col min="13568" max="13568" width="19.54296875" style="2" customWidth="1"/>
    <col min="13569" max="13569" width="9" style="2" customWidth="1"/>
    <col min="13570" max="13570" width="11.453125" style="2" customWidth="1"/>
    <col min="13571" max="13571" width="11" style="2" customWidth="1"/>
    <col min="13572" max="13572" width="13" style="2" customWidth="1"/>
    <col min="13573" max="13573" width="9.54296875" style="2" customWidth="1"/>
    <col min="13574" max="13574" width="10.453125" style="2" customWidth="1"/>
    <col min="13575" max="13575" width="12" style="2" customWidth="1"/>
    <col min="13576" max="13576" width="9" style="2" customWidth="1"/>
    <col min="13577" max="13577" width="7.54296875" style="2" customWidth="1"/>
    <col min="13578" max="13578" width="10" style="2" customWidth="1"/>
    <col min="13579" max="13579" width="9" style="2"/>
    <col min="13580" max="13580" width="10" style="2" customWidth="1"/>
    <col min="13581" max="13582" width="8" style="2" customWidth="1"/>
    <col min="13583" max="13589" width="10" style="2" customWidth="1"/>
    <col min="13590" max="13590" width="11.453125" style="2" customWidth="1"/>
    <col min="13591" max="13591" width="10" style="2" customWidth="1"/>
    <col min="13592" max="13592" width="8.453125" style="2" customWidth="1"/>
    <col min="13593" max="13594" width="10" style="2" customWidth="1"/>
    <col min="13595" max="13595" width="11.453125" style="2" customWidth="1"/>
    <col min="13596" max="13596" width="9" style="2" customWidth="1"/>
    <col min="13597" max="13597" width="11.453125" style="2" customWidth="1"/>
    <col min="13598" max="13598" width="15.453125" style="2" bestFit="1" customWidth="1"/>
    <col min="13599" max="13818" width="9" style="2"/>
    <col min="13819" max="13819" width="7.453125" style="2" customWidth="1"/>
    <col min="13820" max="13820" width="10.54296875" style="2" customWidth="1"/>
    <col min="13821" max="13821" width="9" style="2" customWidth="1"/>
    <col min="13822" max="13822" width="17.54296875" style="2" customWidth="1"/>
    <col min="13823" max="13823" width="9" style="2" customWidth="1"/>
    <col min="13824" max="13824" width="19.54296875" style="2" customWidth="1"/>
    <col min="13825" max="13825" width="9" style="2" customWidth="1"/>
    <col min="13826" max="13826" width="11.453125" style="2" customWidth="1"/>
    <col min="13827" max="13827" width="11" style="2" customWidth="1"/>
    <col min="13828" max="13828" width="13" style="2" customWidth="1"/>
    <col min="13829" max="13829" width="9.54296875" style="2" customWidth="1"/>
    <col min="13830" max="13830" width="10.453125" style="2" customWidth="1"/>
    <col min="13831" max="13831" width="12" style="2" customWidth="1"/>
    <col min="13832" max="13832" width="9" style="2" customWidth="1"/>
    <col min="13833" max="13833" width="7.54296875" style="2" customWidth="1"/>
    <col min="13834" max="13834" width="10" style="2" customWidth="1"/>
    <col min="13835" max="13835" width="9" style="2"/>
    <col min="13836" max="13836" width="10" style="2" customWidth="1"/>
    <col min="13837" max="13838" width="8" style="2" customWidth="1"/>
    <col min="13839" max="13845" width="10" style="2" customWidth="1"/>
    <col min="13846" max="13846" width="11.453125" style="2" customWidth="1"/>
    <col min="13847" max="13847" width="10" style="2" customWidth="1"/>
    <col min="13848" max="13848" width="8.453125" style="2" customWidth="1"/>
    <col min="13849" max="13850" width="10" style="2" customWidth="1"/>
    <col min="13851" max="13851" width="11.453125" style="2" customWidth="1"/>
    <col min="13852" max="13852" width="9" style="2" customWidth="1"/>
    <col min="13853" max="13853" width="11.453125" style="2" customWidth="1"/>
    <col min="13854" max="13854" width="15.453125" style="2" bestFit="1" customWidth="1"/>
    <col min="13855" max="14074" width="9" style="2"/>
    <col min="14075" max="14075" width="7.453125" style="2" customWidth="1"/>
    <col min="14076" max="14076" width="10.54296875" style="2" customWidth="1"/>
    <col min="14077" max="14077" width="9" style="2" customWidth="1"/>
    <col min="14078" max="14078" width="17.54296875" style="2" customWidth="1"/>
    <col min="14079" max="14079" width="9" style="2" customWidth="1"/>
    <col min="14080" max="14080" width="19.54296875" style="2" customWidth="1"/>
    <col min="14081" max="14081" width="9" style="2" customWidth="1"/>
    <col min="14082" max="14082" width="11.453125" style="2" customWidth="1"/>
    <col min="14083" max="14083" width="11" style="2" customWidth="1"/>
    <col min="14084" max="14084" width="13" style="2" customWidth="1"/>
    <col min="14085" max="14085" width="9.54296875" style="2" customWidth="1"/>
    <col min="14086" max="14086" width="10.453125" style="2" customWidth="1"/>
    <col min="14087" max="14087" width="12" style="2" customWidth="1"/>
    <col min="14088" max="14088" width="9" style="2" customWidth="1"/>
    <col min="14089" max="14089" width="7.54296875" style="2" customWidth="1"/>
    <col min="14090" max="14090" width="10" style="2" customWidth="1"/>
    <col min="14091" max="14091" width="9" style="2"/>
    <col min="14092" max="14092" width="10" style="2" customWidth="1"/>
    <col min="14093" max="14094" width="8" style="2" customWidth="1"/>
    <col min="14095" max="14101" width="10" style="2" customWidth="1"/>
    <col min="14102" max="14102" width="11.453125" style="2" customWidth="1"/>
    <col min="14103" max="14103" width="10" style="2" customWidth="1"/>
    <col min="14104" max="14104" width="8.453125" style="2" customWidth="1"/>
    <col min="14105" max="14106" width="10" style="2" customWidth="1"/>
    <col min="14107" max="14107" width="11.453125" style="2" customWidth="1"/>
    <col min="14108" max="14108" width="9" style="2" customWidth="1"/>
    <col min="14109" max="14109" width="11.453125" style="2" customWidth="1"/>
    <col min="14110" max="14110" width="15.453125" style="2" bestFit="1" customWidth="1"/>
    <col min="14111" max="14330" width="9" style="2"/>
    <col min="14331" max="14331" width="7.453125" style="2" customWidth="1"/>
    <col min="14332" max="14332" width="10.54296875" style="2" customWidth="1"/>
    <col min="14333" max="14333" width="9" style="2" customWidth="1"/>
    <col min="14334" max="14334" width="17.54296875" style="2" customWidth="1"/>
    <col min="14335" max="14335" width="9" style="2" customWidth="1"/>
    <col min="14336" max="14336" width="19.54296875" style="2" customWidth="1"/>
    <col min="14337" max="14337" width="9" style="2" customWidth="1"/>
    <col min="14338" max="14338" width="11.453125" style="2" customWidth="1"/>
    <col min="14339" max="14339" width="11" style="2" customWidth="1"/>
    <col min="14340" max="14340" width="13" style="2" customWidth="1"/>
    <col min="14341" max="14341" width="9.54296875" style="2" customWidth="1"/>
    <col min="14342" max="14342" width="10.453125" style="2" customWidth="1"/>
    <col min="14343" max="14343" width="12" style="2" customWidth="1"/>
    <col min="14344" max="14344" width="9" style="2" customWidth="1"/>
    <col min="14345" max="14345" width="7.54296875" style="2" customWidth="1"/>
    <col min="14346" max="14346" width="10" style="2" customWidth="1"/>
    <col min="14347" max="14347" width="9" style="2"/>
    <col min="14348" max="14348" width="10" style="2" customWidth="1"/>
    <col min="14349" max="14350" width="8" style="2" customWidth="1"/>
    <col min="14351" max="14357" width="10" style="2" customWidth="1"/>
    <col min="14358" max="14358" width="11.453125" style="2" customWidth="1"/>
    <col min="14359" max="14359" width="10" style="2" customWidth="1"/>
    <col min="14360" max="14360" width="8.453125" style="2" customWidth="1"/>
    <col min="14361" max="14362" width="10" style="2" customWidth="1"/>
    <col min="14363" max="14363" width="11.453125" style="2" customWidth="1"/>
    <col min="14364" max="14364" width="9" style="2" customWidth="1"/>
    <col min="14365" max="14365" width="11.453125" style="2" customWidth="1"/>
    <col min="14366" max="14366" width="15.453125" style="2" bestFit="1" customWidth="1"/>
    <col min="14367" max="14586" width="9" style="2"/>
    <col min="14587" max="14587" width="7.453125" style="2" customWidth="1"/>
    <col min="14588" max="14588" width="10.54296875" style="2" customWidth="1"/>
    <col min="14589" max="14589" width="9" style="2" customWidth="1"/>
    <col min="14590" max="14590" width="17.54296875" style="2" customWidth="1"/>
    <col min="14591" max="14591" width="9" style="2" customWidth="1"/>
    <col min="14592" max="14592" width="19.54296875" style="2" customWidth="1"/>
    <col min="14593" max="14593" width="9" style="2" customWidth="1"/>
    <col min="14594" max="14594" width="11.453125" style="2" customWidth="1"/>
    <col min="14595" max="14595" width="11" style="2" customWidth="1"/>
    <col min="14596" max="14596" width="13" style="2" customWidth="1"/>
    <col min="14597" max="14597" width="9.54296875" style="2" customWidth="1"/>
    <col min="14598" max="14598" width="10.453125" style="2" customWidth="1"/>
    <col min="14599" max="14599" width="12" style="2" customWidth="1"/>
    <col min="14600" max="14600" width="9" style="2" customWidth="1"/>
    <col min="14601" max="14601" width="7.54296875" style="2" customWidth="1"/>
    <col min="14602" max="14602" width="10" style="2" customWidth="1"/>
    <col min="14603" max="14603" width="9" style="2"/>
    <col min="14604" max="14604" width="10" style="2" customWidth="1"/>
    <col min="14605" max="14606" width="8" style="2" customWidth="1"/>
    <col min="14607" max="14613" width="10" style="2" customWidth="1"/>
    <col min="14614" max="14614" width="11.453125" style="2" customWidth="1"/>
    <col min="14615" max="14615" width="10" style="2" customWidth="1"/>
    <col min="14616" max="14616" width="8.453125" style="2" customWidth="1"/>
    <col min="14617" max="14618" width="10" style="2" customWidth="1"/>
    <col min="14619" max="14619" width="11.453125" style="2" customWidth="1"/>
    <col min="14620" max="14620" width="9" style="2" customWidth="1"/>
    <col min="14621" max="14621" width="11.453125" style="2" customWidth="1"/>
    <col min="14622" max="14622" width="15.453125" style="2" bestFit="1" customWidth="1"/>
    <col min="14623" max="14842" width="9" style="2"/>
    <col min="14843" max="14843" width="7.453125" style="2" customWidth="1"/>
    <col min="14844" max="14844" width="10.54296875" style="2" customWidth="1"/>
    <col min="14845" max="14845" width="9" style="2" customWidth="1"/>
    <col min="14846" max="14846" width="17.54296875" style="2" customWidth="1"/>
    <col min="14847" max="14847" width="9" style="2" customWidth="1"/>
    <col min="14848" max="14848" width="19.54296875" style="2" customWidth="1"/>
    <col min="14849" max="14849" width="9" style="2" customWidth="1"/>
    <col min="14850" max="14850" width="11.453125" style="2" customWidth="1"/>
    <col min="14851" max="14851" width="11" style="2" customWidth="1"/>
    <col min="14852" max="14852" width="13" style="2" customWidth="1"/>
    <col min="14853" max="14853" width="9.54296875" style="2" customWidth="1"/>
    <col min="14854" max="14854" width="10.453125" style="2" customWidth="1"/>
    <col min="14855" max="14855" width="12" style="2" customWidth="1"/>
    <col min="14856" max="14856" width="9" style="2" customWidth="1"/>
    <col min="14857" max="14857" width="7.54296875" style="2" customWidth="1"/>
    <col min="14858" max="14858" width="10" style="2" customWidth="1"/>
    <col min="14859" max="14859" width="9" style="2"/>
    <col min="14860" max="14860" width="10" style="2" customWidth="1"/>
    <col min="14861" max="14862" width="8" style="2" customWidth="1"/>
    <col min="14863" max="14869" width="10" style="2" customWidth="1"/>
    <col min="14870" max="14870" width="11.453125" style="2" customWidth="1"/>
    <col min="14871" max="14871" width="10" style="2" customWidth="1"/>
    <col min="14872" max="14872" width="8.453125" style="2" customWidth="1"/>
    <col min="14873" max="14874" width="10" style="2" customWidth="1"/>
    <col min="14875" max="14875" width="11.453125" style="2" customWidth="1"/>
    <col min="14876" max="14876" width="9" style="2" customWidth="1"/>
    <col min="14877" max="14877" width="11.453125" style="2" customWidth="1"/>
    <col min="14878" max="14878" width="15.453125" style="2" bestFit="1" customWidth="1"/>
    <col min="14879" max="15098" width="9" style="2"/>
    <col min="15099" max="15099" width="7.453125" style="2" customWidth="1"/>
    <col min="15100" max="15100" width="10.54296875" style="2" customWidth="1"/>
    <col min="15101" max="15101" width="9" style="2" customWidth="1"/>
    <col min="15102" max="15102" width="17.54296875" style="2" customWidth="1"/>
    <col min="15103" max="15103" width="9" style="2" customWidth="1"/>
    <col min="15104" max="15104" width="19.54296875" style="2" customWidth="1"/>
    <col min="15105" max="15105" width="9" style="2" customWidth="1"/>
    <col min="15106" max="15106" width="11.453125" style="2" customWidth="1"/>
    <col min="15107" max="15107" width="11" style="2" customWidth="1"/>
    <col min="15108" max="15108" width="13" style="2" customWidth="1"/>
    <col min="15109" max="15109" width="9.54296875" style="2" customWidth="1"/>
    <col min="15110" max="15110" width="10.453125" style="2" customWidth="1"/>
    <col min="15111" max="15111" width="12" style="2" customWidth="1"/>
    <col min="15112" max="15112" width="9" style="2" customWidth="1"/>
    <col min="15113" max="15113" width="7.54296875" style="2" customWidth="1"/>
    <col min="15114" max="15114" width="10" style="2" customWidth="1"/>
    <col min="15115" max="15115" width="9" style="2"/>
    <col min="15116" max="15116" width="10" style="2" customWidth="1"/>
    <col min="15117" max="15118" width="8" style="2" customWidth="1"/>
    <col min="15119" max="15125" width="10" style="2" customWidth="1"/>
    <col min="15126" max="15126" width="11.453125" style="2" customWidth="1"/>
    <col min="15127" max="15127" width="10" style="2" customWidth="1"/>
    <col min="15128" max="15128" width="8.453125" style="2" customWidth="1"/>
    <col min="15129" max="15130" width="10" style="2" customWidth="1"/>
    <col min="15131" max="15131" width="11.453125" style="2" customWidth="1"/>
    <col min="15132" max="15132" width="9" style="2" customWidth="1"/>
    <col min="15133" max="15133" width="11.453125" style="2" customWidth="1"/>
    <col min="15134" max="15134" width="15.453125" style="2" bestFit="1" customWidth="1"/>
    <col min="15135" max="15354" width="9" style="2"/>
    <col min="15355" max="15355" width="7.453125" style="2" customWidth="1"/>
    <col min="15356" max="15356" width="10.54296875" style="2" customWidth="1"/>
    <col min="15357" max="15357" width="9" style="2" customWidth="1"/>
    <col min="15358" max="15358" width="17.54296875" style="2" customWidth="1"/>
    <col min="15359" max="15359" width="9" style="2" customWidth="1"/>
    <col min="15360" max="15360" width="19.54296875" style="2" customWidth="1"/>
    <col min="15361" max="15361" width="9" style="2" customWidth="1"/>
    <col min="15362" max="15362" width="11.453125" style="2" customWidth="1"/>
    <col min="15363" max="15363" width="11" style="2" customWidth="1"/>
    <col min="15364" max="15364" width="13" style="2" customWidth="1"/>
    <col min="15365" max="15365" width="9.54296875" style="2" customWidth="1"/>
    <col min="15366" max="15366" width="10.453125" style="2" customWidth="1"/>
    <col min="15367" max="15367" width="12" style="2" customWidth="1"/>
    <col min="15368" max="15368" width="9" style="2" customWidth="1"/>
    <col min="15369" max="15369" width="7.54296875" style="2" customWidth="1"/>
    <col min="15370" max="15370" width="10" style="2" customWidth="1"/>
    <col min="15371" max="15371" width="9" style="2"/>
    <col min="15372" max="15372" width="10" style="2" customWidth="1"/>
    <col min="15373" max="15374" width="8" style="2" customWidth="1"/>
    <col min="15375" max="15381" width="10" style="2" customWidth="1"/>
    <col min="15382" max="15382" width="11.453125" style="2" customWidth="1"/>
    <col min="15383" max="15383" width="10" style="2" customWidth="1"/>
    <col min="15384" max="15384" width="8.453125" style="2" customWidth="1"/>
    <col min="15385" max="15386" width="10" style="2" customWidth="1"/>
    <col min="15387" max="15387" width="11.453125" style="2" customWidth="1"/>
    <col min="15388" max="15388" width="9" style="2" customWidth="1"/>
    <col min="15389" max="15389" width="11.453125" style="2" customWidth="1"/>
    <col min="15390" max="15390" width="15.453125" style="2" bestFit="1" customWidth="1"/>
    <col min="15391" max="15610" width="9" style="2"/>
    <col min="15611" max="15611" width="7.453125" style="2" customWidth="1"/>
    <col min="15612" max="15612" width="10.54296875" style="2" customWidth="1"/>
    <col min="15613" max="15613" width="9" style="2" customWidth="1"/>
    <col min="15614" max="15614" width="17.54296875" style="2" customWidth="1"/>
    <col min="15615" max="15615" width="9" style="2" customWidth="1"/>
    <col min="15616" max="15616" width="19.54296875" style="2" customWidth="1"/>
    <col min="15617" max="15617" width="9" style="2" customWidth="1"/>
    <col min="15618" max="15618" width="11.453125" style="2" customWidth="1"/>
    <col min="15619" max="15619" width="11" style="2" customWidth="1"/>
    <col min="15620" max="15620" width="13" style="2" customWidth="1"/>
    <col min="15621" max="15621" width="9.54296875" style="2" customWidth="1"/>
    <col min="15622" max="15622" width="10.453125" style="2" customWidth="1"/>
    <col min="15623" max="15623" width="12" style="2" customWidth="1"/>
    <col min="15624" max="15624" width="9" style="2" customWidth="1"/>
    <col min="15625" max="15625" width="7.54296875" style="2" customWidth="1"/>
    <col min="15626" max="15626" width="10" style="2" customWidth="1"/>
    <col min="15627" max="15627" width="9" style="2"/>
    <col min="15628" max="15628" width="10" style="2" customWidth="1"/>
    <col min="15629" max="15630" width="8" style="2" customWidth="1"/>
    <col min="15631" max="15637" width="10" style="2" customWidth="1"/>
    <col min="15638" max="15638" width="11.453125" style="2" customWidth="1"/>
    <col min="15639" max="15639" width="10" style="2" customWidth="1"/>
    <col min="15640" max="15640" width="8.453125" style="2" customWidth="1"/>
    <col min="15641" max="15642" width="10" style="2" customWidth="1"/>
    <col min="15643" max="15643" width="11.453125" style="2" customWidth="1"/>
    <col min="15644" max="15644" width="9" style="2" customWidth="1"/>
    <col min="15645" max="15645" width="11.453125" style="2" customWidth="1"/>
    <col min="15646" max="15646" width="15.453125" style="2" bestFit="1" customWidth="1"/>
    <col min="15647" max="15866" width="9" style="2"/>
    <col min="15867" max="15867" width="7.453125" style="2" customWidth="1"/>
    <col min="15868" max="15868" width="10.54296875" style="2" customWidth="1"/>
    <col min="15869" max="15869" width="9" style="2" customWidth="1"/>
    <col min="15870" max="15870" width="17.54296875" style="2" customWidth="1"/>
    <col min="15871" max="15871" width="9" style="2" customWidth="1"/>
    <col min="15872" max="15872" width="19.54296875" style="2" customWidth="1"/>
    <col min="15873" max="15873" width="9" style="2" customWidth="1"/>
    <col min="15874" max="15874" width="11.453125" style="2" customWidth="1"/>
    <col min="15875" max="15875" width="11" style="2" customWidth="1"/>
    <col min="15876" max="15876" width="13" style="2" customWidth="1"/>
    <col min="15877" max="15877" width="9.54296875" style="2" customWidth="1"/>
    <col min="15878" max="15878" width="10.453125" style="2" customWidth="1"/>
    <col min="15879" max="15879" width="12" style="2" customWidth="1"/>
    <col min="15880" max="15880" width="9" style="2" customWidth="1"/>
    <col min="15881" max="15881" width="7.54296875" style="2" customWidth="1"/>
    <col min="15882" max="15882" width="10" style="2" customWidth="1"/>
    <col min="15883" max="15883" width="9" style="2"/>
    <col min="15884" max="15884" width="10" style="2" customWidth="1"/>
    <col min="15885" max="15886" width="8" style="2" customWidth="1"/>
    <col min="15887" max="15893" width="10" style="2" customWidth="1"/>
    <col min="15894" max="15894" width="11.453125" style="2" customWidth="1"/>
    <col min="15895" max="15895" width="10" style="2" customWidth="1"/>
    <col min="15896" max="15896" width="8.453125" style="2" customWidth="1"/>
    <col min="15897" max="15898" width="10" style="2" customWidth="1"/>
    <col min="15899" max="15899" width="11.453125" style="2" customWidth="1"/>
    <col min="15900" max="15900" width="9" style="2" customWidth="1"/>
    <col min="15901" max="15901" width="11.453125" style="2" customWidth="1"/>
    <col min="15902" max="15902" width="15.453125" style="2" bestFit="1" customWidth="1"/>
    <col min="15903" max="16122" width="9" style="2"/>
    <col min="16123" max="16123" width="7.453125" style="2" customWidth="1"/>
    <col min="16124" max="16124" width="10.54296875" style="2" customWidth="1"/>
    <col min="16125" max="16125" width="9" style="2" customWidth="1"/>
    <col min="16126" max="16126" width="17.54296875" style="2" customWidth="1"/>
    <col min="16127" max="16127" width="9" style="2" customWidth="1"/>
    <col min="16128" max="16128" width="19.54296875" style="2" customWidth="1"/>
    <col min="16129" max="16129" width="9" style="2" customWidth="1"/>
    <col min="16130" max="16130" width="11.453125" style="2" customWidth="1"/>
    <col min="16131" max="16131" width="11" style="2" customWidth="1"/>
    <col min="16132" max="16132" width="13" style="2" customWidth="1"/>
    <col min="16133" max="16133" width="9.54296875" style="2" customWidth="1"/>
    <col min="16134" max="16134" width="10.453125" style="2" customWidth="1"/>
    <col min="16135" max="16135" width="12" style="2" customWidth="1"/>
    <col min="16136" max="16136" width="9" style="2" customWidth="1"/>
    <col min="16137" max="16137" width="7.54296875" style="2" customWidth="1"/>
    <col min="16138" max="16138" width="10" style="2" customWidth="1"/>
    <col min="16139" max="16139" width="9" style="2"/>
    <col min="16140" max="16140" width="10" style="2" customWidth="1"/>
    <col min="16141" max="16142" width="8" style="2" customWidth="1"/>
    <col min="16143" max="16149" width="10" style="2" customWidth="1"/>
    <col min="16150" max="16150" width="11.453125" style="2" customWidth="1"/>
    <col min="16151" max="16151" width="10" style="2" customWidth="1"/>
    <col min="16152" max="16152" width="8.453125" style="2" customWidth="1"/>
    <col min="16153" max="16154" width="10" style="2" customWidth="1"/>
    <col min="16155" max="16155" width="11.453125" style="2" customWidth="1"/>
    <col min="16156" max="16156" width="9" style="2" customWidth="1"/>
    <col min="16157" max="16157" width="11.453125" style="2" customWidth="1"/>
    <col min="16158" max="16158" width="15.453125" style="2" bestFit="1" customWidth="1"/>
    <col min="16159" max="16384" width="9" style="2"/>
  </cols>
  <sheetData>
    <row r="1" spans="1:109" ht="45" customHeight="1" x14ac:dyDescent="0.35">
      <c r="A1" s="14" t="s">
        <v>53</v>
      </c>
      <c r="CW1" s="160"/>
    </row>
    <row r="2" spans="1:109" ht="20.25" customHeight="1" x14ac:dyDescent="0.35">
      <c r="A2" s="15" t="s">
        <v>19</v>
      </c>
      <c r="CS2" s="159"/>
      <c r="CW2" s="159"/>
    </row>
    <row r="3" spans="1:109" ht="20.25" customHeight="1" x14ac:dyDescent="0.35">
      <c r="A3" s="15" t="s">
        <v>36</v>
      </c>
      <c r="CN3" s="161"/>
      <c r="CO3" s="161"/>
      <c r="CP3" s="161"/>
      <c r="CQ3" s="161"/>
      <c r="CR3" s="161"/>
      <c r="CS3" s="161"/>
      <c r="CT3" s="161"/>
      <c r="CU3" s="161"/>
      <c r="CV3" s="161"/>
      <c r="CW3" s="161"/>
    </row>
    <row r="4" spans="1:109" ht="20.25" customHeight="1" x14ac:dyDescent="0.35">
      <c r="A4" s="15" t="s">
        <v>179</v>
      </c>
      <c r="CN4" s="158"/>
      <c r="CO4" s="158"/>
      <c r="CP4" s="158"/>
      <c r="CQ4" s="158"/>
      <c r="CR4" s="158"/>
      <c r="CS4" s="158"/>
      <c r="CT4" s="158"/>
      <c r="CU4" s="158"/>
      <c r="CV4" s="158"/>
      <c r="CW4" s="158"/>
    </row>
    <row r="5" spans="1:109" s="77" customFormat="1" ht="51" customHeight="1" thickBot="1" x14ac:dyDescent="0.4">
      <c r="A5" s="74" t="s">
        <v>176</v>
      </c>
      <c r="B5" s="75" t="s">
        <v>65</v>
      </c>
      <c r="C5" s="75" t="s">
        <v>66</v>
      </c>
      <c r="D5" s="75" t="s">
        <v>67</v>
      </c>
      <c r="E5" s="75" t="s">
        <v>68</v>
      </c>
      <c r="F5" s="75" t="s">
        <v>69</v>
      </c>
      <c r="G5" s="75" t="s">
        <v>70</v>
      </c>
      <c r="H5" s="75" t="s">
        <v>71</v>
      </c>
      <c r="I5" s="75" t="s">
        <v>72</v>
      </c>
      <c r="J5" s="75" t="s">
        <v>73</v>
      </c>
      <c r="K5" s="75" t="s">
        <v>74</v>
      </c>
      <c r="L5" s="75" t="s">
        <v>75</v>
      </c>
      <c r="M5" s="76" t="s">
        <v>76</v>
      </c>
      <c r="N5" s="76" t="s">
        <v>77</v>
      </c>
      <c r="O5" s="76" t="s">
        <v>78</v>
      </c>
      <c r="P5" s="76" t="s">
        <v>79</v>
      </c>
      <c r="Q5" s="76" t="s">
        <v>80</v>
      </c>
      <c r="R5" s="76" t="s">
        <v>81</v>
      </c>
      <c r="S5" s="76" t="s">
        <v>82</v>
      </c>
      <c r="T5" s="76" t="s">
        <v>83</v>
      </c>
      <c r="U5" s="76" t="s">
        <v>84</v>
      </c>
      <c r="V5" s="76" t="s">
        <v>85</v>
      </c>
      <c r="W5" s="76" t="s">
        <v>86</v>
      </c>
      <c r="X5" s="76" t="s">
        <v>87</v>
      </c>
      <c r="Y5" s="76" t="s">
        <v>88</v>
      </c>
      <c r="Z5" s="76" t="s">
        <v>89</v>
      </c>
      <c r="AA5" s="76" t="s">
        <v>90</v>
      </c>
      <c r="AB5" s="76" t="s">
        <v>91</v>
      </c>
      <c r="AC5" s="76" t="s">
        <v>92</v>
      </c>
      <c r="AD5" s="76" t="s">
        <v>93</v>
      </c>
      <c r="AE5" s="76" t="s">
        <v>94</v>
      </c>
      <c r="AF5" s="76" t="s">
        <v>95</v>
      </c>
      <c r="AG5" s="76" t="s">
        <v>96</v>
      </c>
      <c r="AH5" s="76" t="s">
        <v>97</v>
      </c>
      <c r="AI5" s="76" t="s">
        <v>98</v>
      </c>
      <c r="AJ5" s="76" t="s">
        <v>99</v>
      </c>
      <c r="AK5" s="76" t="s">
        <v>100</v>
      </c>
      <c r="AL5" s="76" t="s">
        <v>101</v>
      </c>
      <c r="AM5" s="76" t="s">
        <v>102</v>
      </c>
      <c r="AN5" s="76" t="s">
        <v>103</v>
      </c>
      <c r="AO5" s="76" t="s">
        <v>104</v>
      </c>
      <c r="AP5" s="76" t="s">
        <v>105</v>
      </c>
      <c r="AQ5" s="76" t="s">
        <v>106</v>
      </c>
      <c r="AR5" s="76" t="s">
        <v>107</v>
      </c>
      <c r="AS5" s="76" t="s">
        <v>108</v>
      </c>
      <c r="AT5" s="76" t="s">
        <v>109</v>
      </c>
      <c r="AU5" s="76" t="s">
        <v>110</v>
      </c>
      <c r="AV5" s="76" t="s">
        <v>111</v>
      </c>
      <c r="AW5" s="76" t="s">
        <v>112</v>
      </c>
      <c r="AX5" s="76" t="s">
        <v>113</v>
      </c>
      <c r="AY5" s="76" t="s">
        <v>114</v>
      </c>
      <c r="AZ5" s="76" t="s">
        <v>115</v>
      </c>
      <c r="BA5" s="76" t="s">
        <v>116</v>
      </c>
      <c r="BB5" s="76" t="s">
        <v>117</v>
      </c>
      <c r="BC5" s="76" t="s">
        <v>118</v>
      </c>
      <c r="BD5" s="76" t="s">
        <v>119</v>
      </c>
      <c r="BE5" s="76" t="s">
        <v>120</v>
      </c>
      <c r="BF5" s="76" t="s">
        <v>121</v>
      </c>
      <c r="BG5" s="76" t="s">
        <v>122</v>
      </c>
      <c r="BH5" s="76" t="s">
        <v>123</v>
      </c>
      <c r="BI5" s="76" t="s">
        <v>124</v>
      </c>
      <c r="BJ5" s="76" t="s">
        <v>125</v>
      </c>
      <c r="BK5" s="76" t="s">
        <v>126</v>
      </c>
      <c r="BL5" s="76" t="s">
        <v>127</v>
      </c>
      <c r="BM5" s="76" t="s">
        <v>128</v>
      </c>
      <c r="BN5" s="76" t="s">
        <v>129</v>
      </c>
      <c r="BO5" s="76" t="s">
        <v>130</v>
      </c>
      <c r="BP5" s="76" t="s">
        <v>131</v>
      </c>
      <c r="BQ5" s="76" t="s">
        <v>132</v>
      </c>
      <c r="BR5" s="76" t="s">
        <v>133</v>
      </c>
      <c r="BS5" s="76" t="s">
        <v>134</v>
      </c>
      <c r="BT5" s="76" t="s">
        <v>135</v>
      </c>
      <c r="BU5" s="76" t="s">
        <v>136</v>
      </c>
      <c r="BV5" s="76" t="s">
        <v>137</v>
      </c>
      <c r="BW5" s="76" t="s">
        <v>138</v>
      </c>
      <c r="BX5" s="76" t="s">
        <v>139</v>
      </c>
      <c r="BY5" s="76" t="s">
        <v>140</v>
      </c>
      <c r="BZ5" s="76" t="s">
        <v>141</v>
      </c>
      <c r="CA5" s="76" t="s">
        <v>142</v>
      </c>
      <c r="CB5" s="76" t="s">
        <v>143</v>
      </c>
      <c r="CC5" s="76" t="s">
        <v>144</v>
      </c>
      <c r="CD5" s="76" t="s">
        <v>145</v>
      </c>
      <c r="CE5" s="76" t="s">
        <v>146</v>
      </c>
      <c r="CF5" s="76" t="s">
        <v>147</v>
      </c>
      <c r="CG5" s="76" t="s">
        <v>148</v>
      </c>
      <c r="CH5" s="76" t="s">
        <v>149</v>
      </c>
      <c r="CI5" s="76" t="s">
        <v>150</v>
      </c>
      <c r="CJ5" s="76" t="s">
        <v>151</v>
      </c>
      <c r="CK5" s="76" t="s">
        <v>152</v>
      </c>
      <c r="CL5" s="76" t="s">
        <v>153</v>
      </c>
      <c r="CM5" s="76" t="s">
        <v>154</v>
      </c>
      <c r="CN5" s="76" t="s">
        <v>155</v>
      </c>
      <c r="CO5" s="76" t="s">
        <v>156</v>
      </c>
      <c r="CP5" s="76" t="s">
        <v>157</v>
      </c>
      <c r="CQ5" s="76" t="s">
        <v>216</v>
      </c>
      <c r="CR5" s="76" t="s">
        <v>217</v>
      </c>
      <c r="CS5" s="76" t="s">
        <v>220</v>
      </c>
      <c r="CT5" s="76" t="s">
        <v>223</v>
      </c>
      <c r="CU5" s="76" t="s">
        <v>225</v>
      </c>
      <c r="CV5" s="147" t="s">
        <v>230</v>
      </c>
      <c r="CW5" s="147" t="s">
        <v>231</v>
      </c>
      <c r="CX5" s="147" t="s">
        <v>236</v>
      </c>
      <c r="CY5" s="147" t="s">
        <v>237</v>
      </c>
      <c r="CZ5" s="147" t="s">
        <v>238</v>
      </c>
      <c r="DA5" s="147" t="s">
        <v>239</v>
      </c>
      <c r="DB5" s="147" t="s">
        <v>243</v>
      </c>
      <c r="DC5" s="147" t="s">
        <v>248</v>
      </c>
      <c r="DD5" s="147" t="s">
        <v>247</v>
      </c>
    </row>
    <row r="6" spans="1:109" x14ac:dyDescent="0.35">
      <c r="A6" s="19" t="s">
        <v>158</v>
      </c>
      <c r="B6" s="22">
        <v>10952</v>
      </c>
      <c r="C6" s="22">
        <v>10250</v>
      </c>
      <c r="D6" s="22">
        <v>9252</v>
      </c>
      <c r="E6" s="45">
        <v>10724</v>
      </c>
      <c r="F6" s="22">
        <v>9753</v>
      </c>
      <c r="G6" s="22">
        <v>9459</v>
      </c>
      <c r="H6" s="22">
        <v>8914</v>
      </c>
      <c r="I6" s="22">
        <v>8951</v>
      </c>
      <c r="J6" s="22">
        <v>8008.12</v>
      </c>
      <c r="K6" s="22">
        <v>8017.28</v>
      </c>
      <c r="L6" s="22">
        <v>6964.68</v>
      </c>
      <c r="M6" s="20">
        <v>8207.7000000000007</v>
      </c>
      <c r="N6" s="20">
        <v>7652.06</v>
      </c>
      <c r="O6" s="20">
        <v>8245.06</v>
      </c>
      <c r="P6" s="20">
        <v>7700.57</v>
      </c>
      <c r="Q6" s="20">
        <v>8332.57</v>
      </c>
      <c r="R6" s="20">
        <v>8484.6200000000008</v>
      </c>
      <c r="S6" s="20">
        <v>7364.97</v>
      </c>
      <c r="T6" s="20">
        <v>6725.4</v>
      </c>
      <c r="U6" s="20">
        <v>7414.17</v>
      </c>
      <c r="V6" s="20">
        <v>7847.37</v>
      </c>
      <c r="W6" s="20">
        <v>7153.9</v>
      </c>
      <c r="X6" s="20">
        <v>5906.44</v>
      </c>
      <c r="Y6" s="20">
        <v>7371.02</v>
      </c>
      <c r="Z6" s="55">
        <v>6381.47</v>
      </c>
      <c r="AA6" s="55">
        <v>6090.72</v>
      </c>
      <c r="AB6" s="55">
        <v>6000.7</v>
      </c>
      <c r="AC6" s="55">
        <v>6623.17</v>
      </c>
      <c r="AD6" s="56">
        <v>5137.74</v>
      </c>
      <c r="AE6" s="56">
        <v>4857.2299999999996</v>
      </c>
      <c r="AF6" s="56">
        <v>4781.41</v>
      </c>
      <c r="AG6" s="56">
        <v>5721.91</v>
      </c>
      <c r="AH6" s="56">
        <v>5558.15</v>
      </c>
      <c r="AI6" s="56">
        <v>4951.4799999999996</v>
      </c>
      <c r="AJ6" s="56">
        <v>3622.34</v>
      </c>
      <c r="AK6" s="56">
        <v>4385.2</v>
      </c>
      <c r="AL6" s="56">
        <v>4002.37</v>
      </c>
      <c r="AM6" s="56">
        <v>4401.5</v>
      </c>
      <c r="AN6" s="56">
        <v>4589.97</v>
      </c>
      <c r="AO6" s="56">
        <v>4013.39</v>
      </c>
      <c r="AP6" s="56">
        <v>3734.45</v>
      </c>
      <c r="AQ6" s="56">
        <v>4597.3500000000004</v>
      </c>
      <c r="AR6" s="56">
        <v>4565.25</v>
      </c>
      <c r="AS6" s="56">
        <v>5156.1899999999996</v>
      </c>
      <c r="AT6" s="56">
        <v>4100.76</v>
      </c>
      <c r="AU6" s="56">
        <v>4799.72</v>
      </c>
      <c r="AV6" s="56">
        <v>4683.32</v>
      </c>
      <c r="AW6" s="56">
        <v>4289.83</v>
      </c>
      <c r="AX6" s="56">
        <v>3605.76</v>
      </c>
      <c r="AY6" s="56">
        <v>4685.29</v>
      </c>
      <c r="AZ6" s="56">
        <v>5146.47</v>
      </c>
      <c r="BA6" s="56">
        <v>4909.1099999999997</v>
      </c>
      <c r="BB6" s="56">
        <v>4753.8599999999997</v>
      </c>
      <c r="BC6" s="20">
        <v>4816.4799999999996</v>
      </c>
      <c r="BD6" s="20">
        <v>4679.8100000000004</v>
      </c>
      <c r="BE6" s="20">
        <v>4301.83</v>
      </c>
      <c r="BF6" s="56">
        <v>4164.05</v>
      </c>
      <c r="BG6" s="56">
        <v>4782.03</v>
      </c>
      <c r="BH6" s="56">
        <v>4171.47</v>
      </c>
      <c r="BI6" s="57">
        <v>3849.11</v>
      </c>
      <c r="BJ6" s="20">
        <v>3753.59</v>
      </c>
      <c r="BK6" s="20">
        <v>3424.86</v>
      </c>
      <c r="BL6" s="20">
        <v>2857.77</v>
      </c>
      <c r="BM6" s="20">
        <v>2731.23</v>
      </c>
      <c r="BN6" s="20">
        <v>2833.45</v>
      </c>
      <c r="BO6" s="20">
        <v>3008.62</v>
      </c>
      <c r="BP6" s="20">
        <v>3029.59</v>
      </c>
      <c r="BQ6" s="20">
        <v>2775.95</v>
      </c>
      <c r="BR6" s="20">
        <v>3121.61</v>
      </c>
      <c r="BS6" s="20">
        <v>2440.1799999999998</v>
      </c>
      <c r="BT6" s="20">
        <v>1424.2</v>
      </c>
      <c r="BU6" s="20">
        <v>1612.02</v>
      </c>
      <c r="BV6" s="20">
        <v>1000.6</v>
      </c>
      <c r="BW6" s="20">
        <v>962.4</v>
      </c>
      <c r="BX6" s="20">
        <v>1026.96</v>
      </c>
      <c r="BY6" s="20">
        <v>1187.83</v>
      </c>
      <c r="BZ6" s="20">
        <v>888.31</v>
      </c>
      <c r="CA6" s="20">
        <v>707.6</v>
      </c>
      <c r="CB6" s="20">
        <v>721.09</v>
      </c>
      <c r="CC6" s="20">
        <v>724.07</v>
      </c>
      <c r="CD6" s="20">
        <v>649.05999999999995</v>
      </c>
      <c r="CE6" s="20">
        <v>717.33</v>
      </c>
      <c r="CF6" s="20">
        <v>706.37</v>
      </c>
      <c r="CG6" s="20">
        <v>709.57</v>
      </c>
      <c r="CH6" s="20">
        <v>726.1</v>
      </c>
      <c r="CI6" s="20">
        <v>624.07000000000005</v>
      </c>
      <c r="CJ6" s="20">
        <v>634.03</v>
      </c>
      <c r="CK6" s="20">
        <v>607.21</v>
      </c>
      <c r="CL6" s="20">
        <v>556.99</v>
      </c>
      <c r="CM6" s="20">
        <v>436.21</v>
      </c>
      <c r="CN6" s="20">
        <v>395.16</v>
      </c>
      <c r="CO6" s="20">
        <v>284.93</v>
      </c>
      <c r="CP6" s="20">
        <v>261.17</v>
      </c>
      <c r="CQ6" s="20">
        <v>363.22</v>
      </c>
      <c r="CR6" s="20">
        <v>247.13</v>
      </c>
      <c r="CS6" s="20">
        <v>182.3</v>
      </c>
      <c r="CT6" s="20">
        <v>197.13</v>
      </c>
      <c r="CU6" s="20">
        <v>190.4</v>
      </c>
      <c r="CV6" s="20">
        <v>139.44</v>
      </c>
      <c r="CW6" s="20">
        <v>123.97</v>
      </c>
      <c r="CX6" s="20">
        <v>93.23</v>
      </c>
      <c r="CY6" s="20">
        <v>120.04</v>
      </c>
      <c r="CZ6" s="20">
        <v>144.38</v>
      </c>
      <c r="DA6" s="20">
        <v>148.27000000000001</v>
      </c>
      <c r="DB6" s="20">
        <v>20.27</v>
      </c>
      <c r="DC6" s="20">
        <v>18.77</v>
      </c>
      <c r="DD6" s="20">
        <v>29.98</v>
      </c>
    </row>
    <row r="7" spans="1:109" x14ac:dyDescent="0.35">
      <c r="A7" s="46" t="s">
        <v>159</v>
      </c>
      <c r="B7" s="22">
        <v>6900</v>
      </c>
      <c r="C7" s="22">
        <v>6451</v>
      </c>
      <c r="D7" s="22">
        <v>5615</v>
      </c>
      <c r="E7" s="22">
        <v>6765</v>
      </c>
      <c r="F7" s="22">
        <v>5671</v>
      </c>
      <c r="G7" s="22">
        <v>5547</v>
      </c>
      <c r="H7" s="22">
        <v>4875</v>
      </c>
      <c r="I7" s="22">
        <v>4795</v>
      </c>
      <c r="J7" s="22">
        <v>4336.21</v>
      </c>
      <c r="K7" s="22">
        <v>4432.04</v>
      </c>
      <c r="L7" s="22">
        <v>3619.69</v>
      </c>
      <c r="M7" s="20">
        <v>4799.58</v>
      </c>
      <c r="N7" s="20">
        <v>4180.04</v>
      </c>
      <c r="O7" s="20">
        <v>4556.8500000000004</v>
      </c>
      <c r="P7" s="20">
        <v>4185.7</v>
      </c>
      <c r="Q7" s="20">
        <v>4424.12</v>
      </c>
      <c r="R7" s="20">
        <v>4921.08</v>
      </c>
      <c r="S7" s="20">
        <v>3938.86</v>
      </c>
      <c r="T7" s="20">
        <v>3499.89</v>
      </c>
      <c r="U7" s="20">
        <v>4031.53</v>
      </c>
      <c r="V7" s="20">
        <v>4313.92</v>
      </c>
      <c r="W7" s="20">
        <v>4023.64</v>
      </c>
      <c r="X7" s="20">
        <v>3071.7</v>
      </c>
      <c r="Y7" s="20">
        <v>4223.37</v>
      </c>
      <c r="Z7" s="55">
        <v>3348.46</v>
      </c>
      <c r="AA7" s="55">
        <v>2983.13</v>
      </c>
      <c r="AB7" s="55">
        <v>2947.44</v>
      </c>
      <c r="AC7" s="55">
        <v>3263.3</v>
      </c>
      <c r="AD7" s="56">
        <v>2324</v>
      </c>
      <c r="AE7" s="56">
        <v>1908.48</v>
      </c>
      <c r="AF7" s="56">
        <v>2132.41</v>
      </c>
      <c r="AG7" s="56">
        <v>3198.55</v>
      </c>
      <c r="AH7" s="56">
        <v>3077.86</v>
      </c>
      <c r="AI7" s="56">
        <v>2541.27</v>
      </c>
      <c r="AJ7" s="56">
        <v>1633.37</v>
      </c>
      <c r="AK7" s="56">
        <v>2191.9</v>
      </c>
      <c r="AL7" s="56">
        <v>1783.74</v>
      </c>
      <c r="AM7" s="56">
        <v>2039.09</v>
      </c>
      <c r="AN7" s="56">
        <v>2210.29</v>
      </c>
      <c r="AO7" s="56">
        <v>1640.76</v>
      </c>
      <c r="AP7" s="56">
        <v>1573.82</v>
      </c>
      <c r="AQ7" s="56">
        <v>2234.65</v>
      </c>
      <c r="AR7" s="56">
        <v>1937.6</v>
      </c>
      <c r="AS7" s="56">
        <v>2349.62</v>
      </c>
      <c r="AT7" s="56">
        <v>1619.65</v>
      </c>
      <c r="AU7" s="56">
        <v>2180.87</v>
      </c>
      <c r="AV7" s="56">
        <v>2020.01</v>
      </c>
      <c r="AW7" s="56">
        <v>1699.17</v>
      </c>
      <c r="AX7" s="56">
        <v>1137.57</v>
      </c>
      <c r="AY7" s="56">
        <v>1855.92</v>
      </c>
      <c r="AZ7" s="56">
        <v>2113.09</v>
      </c>
      <c r="BA7" s="56">
        <v>2283.87</v>
      </c>
      <c r="BB7" s="56">
        <v>2038.87</v>
      </c>
      <c r="BC7" s="20">
        <v>1838</v>
      </c>
      <c r="BD7" s="20">
        <v>1793.14</v>
      </c>
      <c r="BE7" s="20">
        <v>1642.21</v>
      </c>
      <c r="BF7" s="56">
        <v>1584.53</v>
      </c>
      <c r="BG7" s="56">
        <v>1977.99</v>
      </c>
      <c r="BH7" s="56">
        <v>1406.44</v>
      </c>
      <c r="BI7" s="57">
        <v>1184.1500000000001</v>
      </c>
      <c r="BJ7" s="20">
        <v>1350.02</v>
      </c>
      <c r="BK7" s="20">
        <v>1124.4000000000001</v>
      </c>
      <c r="BL7" s="20">
        <v>785.24</v>
      </c>
      <c r="BM7" s="20">
        <v>829.06</v>
      </c>
      <c r="BN7" s="20">
        <v>931.52</v>
      </c>
      <c r="BO7" s="20">
        <v>936.45</v>
      </c>
      <c r="BP7" s="20">
        <v>916.36</v>
      </c>
      <c r="BQ7" s="20">
        <v>900.78</v>
      </c>
      <c r="BR7" s="20">
        <v>980.09</v>
      </c>
      <c r="BS7" s="20">
        <v>879.72</v>
      </c>
      <c r="BT7" s="20">
        <v>419.98</v>
      </c>
      <c r="BU7" s="20">
        <v>503.93</v>
      </c>
      <c r="BV7" s="20">
        <v>6.56</v>
      </c>
      <c r="BW7" s="20">
        <v>5.65</v>
      </c>
      <c r="BX7" s="20">
        <v>5.01</v>
      </c>
      <c r="BY7" s="20">
        <v>4.5599999999999996</v>
      </c>
      <c r="BZ7" s="20">
        <v>5.09</v>
      </c>
      <c r="CA7" s="20">
        <v>5.38</v>
      </c>
      <c r="CB7" s="20">
        <v>5.04</v>
      </c>
      <c r="CC7" s="20">
        <v>4.5599999999999996</v>
      </c>
      <c r="CD7" s="20">
        <v>4.01</v>
      </c>
      <c r="CE7" s="20">
        <v>4.26</v>
      </c>
      <c r="CF7" s="20">
        <v>7.11</v>
      </c>
      <c r="CG7" s="20">
        <v>8.68</v>
      </c>
      <c r="CH7" s="20">
        <v>13.08</v>
      </c>
      <c r="CI7" s="20">
        <v>27.52</v>
      </c>
      <c r="CJ7" s="20">
        <v>32.43</v>
      </c>
      <c r="CK7" s="20">
        <v>25.94</v>
      </c>
      <c r="CL7" s="20">
        <v>34.31</v>
      </c>
      <c r="CM7" s="20">
        <v>31.28</v>
      </c>
      <c r="CN7" s="20">
        <v>23.85</v>
      </c>
      <c r="CO7" s="20">
        <v>17.28</v>
      </c>
      <c r="CP7" s="20">
        <v>25.08</v>
      </c>
      <c r="CQ7" s="20">
        <v>21.02</v>
      </c>
      <c r="CR7" s="20">
        <v>27.73</v>
      </c>
      <c r="CS7" s="20">
        <v>20</v>
      </c>
      <c r="CT7" s="20">
        <v>14.66</v>
      </c>
      <c r="CU7" s="20">
        <v>11.83</v>
      </c>
      <c r="CV7" s="20">
        <v>18</v>
      </c>
      <c r="CW7" s="20">
        <v>18.8</v>
      </c>
      <c r="CX7" s="20">
        <v>26.88</v>
      </c>
      <c r="CY7" s="20">
        <v>15.28</v>
      </c>
      <c r="CZ7" s="20">
        <v>19.8</v>
      </c>
      <c r="DA7" s="20">
        <v>19.420000000000002</v>
      </c>
      <c r="DB7" s="20">
        <v>19.46</v>
      </c>
      <c r="DC7" s="20">
        <v>18.77</v>
      </c>
      <c r="DD7" s="20">
        <v>29.98</v>
      </c>
      <c r="DE7" s="161"/>
    </row>
    <row r="8" spans="1:109" x14ac:dyDescent="0.35">
      <c r="A8" s="46" t="s">
        <v>160</v>
      </c>
      <c r="B8" s="22">
        <v>3738</v>
      </c>
      <c r="C8" s="22">
        <v>3487</v>
      </c>
      <c r="D8" s="22">
        <v>3361</v>
      </c>
      <c r="E8" s="22">
        <v>3729</v>
      </c>
      <c r="F8" s="22">
        <v>3844</v>
      </c>
      <c r="G8" s="22">
        <v>3689</v>
      </c>
      <c r="H8" s="22">
        <v>3808</v>
      </c>
      <c r="I8" s="22">
        <v>3934</v>
      </c>
      <c r="J8" s="22">
        <v>3495.83</v>
      </c>
      <c r="K8" s="22">
        <v>3414.88</v>
      </c>
      <c r="L8" s="22">
        <v>3201.45</v>
      </c>
      <c r="M8" s="20">
        <v>3299.89</v>
      </c>
      <c r="N8" s="20">
        <v>3331.93</v>
      </c>
      <c r="O8" s="20">
        <v>3571.87</v>
      </c>
      <c r="P8" s="20">
        <v>3424.13</v>
      </c>
      <c r="Q8" s="20">
        <v>3838.22</v>
      </c>
      <c r="R8" s="20">
        <v>3450.92</v>
      </c>
      <c r="S8" s="20">
        <v>3308.58</v>
      </c>
      <c r="T8" s="20">
        <v>3107.98</v>
      </c>
      <c r="U8" s="20">
        <v>3280.3</v>
      </c>
      <c r="V8" s="20">
        <v>3403.31</v>
      </c>
      <c r="W8" s="20">
        <v>2994.46</v>
      </c>
      <c r="X8" s="20">
        <v>2698.93</v>
      </c>
      <c r="Y8" s="20">
        <v>3029.39</v>
      </c>
      <c r="Z8" s="55">
        <v>2905.37</v>
      </c>
      <c r="AA8" s="55">
        <v>2968.62</v>
      </c>
      <c r="AB8" s="55">
        <v>2886.29</v>
      </c>
      <c r="AC8" s="55">
        <v>3232.43</v>
      </c>
      <c r="AD8" s="56">
        <v>2691.1</v>
      </c>
      <c r="AE8" s="56">
        <v>2820.79</v>
      </c>
      <c r="AF8" s="56">
        <v>2521.04</v>
      </c>
      <c r="AG8" s="56">
        <v>2411.92</v>
      </c>
      <c r="AH8" s="56">
        <v>2370.67</v>
      </c>
      <c r="AI8" s="56">
        <v>2295.8200000000002</v>
      </c>
      <c r="AJ8" s="56">
        <v>1874.58</v>
      </c>
      <c r="AK8" s="56">
        <v>2093.69</v>
      </c>
      <c r="AL8" s="56">
        <v>2101.75</v>
      </c>
      <c r="AM8" s="56">
        <v>2240.4499999999998</v>
      </c>
      <c r="AN8" s="56">
        <v>2257.7199999999998</v>
      </c>
      <c r="AO8" s="56">
        <v>2266.4299999999998</v>
      </c>
      <c r="AP8" s="56">
        <v>2048.2600000000002</v>
      </c>
      <c r="AQ8" s="56">
        <v>2245.44</v>
      </c>
      <c r="AR8" s="56">
        <v>2510.4</v>
      </c>
      <c r="AS8" s="56">
        <v>2704.46</v>
      </c>
      <c r="AT8" s="56">
        <v>2355.9699999999998</v>
      </c>
      <c r="AU8" s="56">
        <v>2488.2800000000002</v>
      </c>
      <c r="AV8" s="56">
        <v>2532.73</v>
      </c>
      <c r="AW8" s="56">
        <v>2476.9499999999998</v>
      </c>
      <c r="AX8" s="56">
        <v>2335.5300000000002</v>
      </c>
      <c r="AY8" s="56">
        <v>2690.18</v>
      </c>
      <c r="AZ8" s="56">
        <v>2894.19</v>
      </c>
      <c r="BA8" s="56">
        <v>2506.29</v>
      </c>
      <c r="BB8" s="56">
        <v>2549.79</v>
      </c>
      <c r="BC8" s="20">
        <v>2805.28</v>
      </c>
      <c r="BD8" s="20">
        <v>2713.47</v>
      </c>
      <c r="BE8" s="20">
        <v>2511.2199999999998</v>
      </c>
      <c r="BF8" s="56">
        <v>2457.9</v>
      </c>
      <c r="BG8" s="56">
        <v>2540.06</v>
      </c>
      <c r="BH8" s="56">
        <v>2585.37</v>
      </c>
      <c r="BI8" s="56">
        <v>2550.19</v>
      </c>
      <c r="BJ8" s="20">
        <v>2403.5700000000002</v>
      </c>
      <c r="BK8" s="20">
        <v>2267.5300000000002</v>
      </c>
      <c r="BL8" s="20">
        <v>2010.65</v>
      </c>
      <c r="BM8" s="20">
        <v>1902.16</v>
      </c>
      <c r="BN8" s="20">
        <v>1901.93</v>
      </c>
      <c r="BO8" s="20">
        <v>2072.16</v>
      </c>
      <c r="BP8" s="20">
        <v>2113.2399999999998</v>
      </c>
      <c r="BQ8" s="20">
        <v>1875.16</v>
      </c>
      <c r="BR8" s="20">
        <v>2141.52</v>
      </c>
      <c r="BS8" s="20">
        <v>1560.46</v>
      </c>
      <c r="BT8" s="20">
        <v>1004.22</v>
      </c>
      <c r="BU8" s="20">
        <v>1108.0899999999999</v>
      </c>
      <c r="BV8" s="20">
        <v>994.04</v>
      </c>
      <c r="BW8" s="20">
        <v>956.75</v>
      </c>
      <c r="BX8" s="20">
        <v>1021.95</v>
      </c>
      <c r="BY8" s="20">
        <v>1183.28</v>
      </c>
      <c r="BZ8" s="20">
        <v>883.22</v>
      </c>
      <c r="CA8" s="20">
        <v>702.22</v>
      </c>
      <c r="CB8" s="20">
        <v>716.05</v>
      </c>
      <c r="CC8" s="20">
        <v>719.51</v>
      </c>
      <c r="CD8" s="20">
        <v>645.04999999999995</v>
      </c>
      <c r="CE8" s="20">
        <v>713.07</v>
      </c>
      <c r="CF8" s="20">
        <v>699.25</v>
      </c>
      <c r="CG8" s="20">
        <v>700.89</v>
      </c>
      <c r="CH8" s="20">
        <v>713.02</v>
      </c>
      <c r="CI8" s="20">
        <v>596.54</v>
      </c>
      <c r="CJ8" s="20">
        <v>601.6</v>
      </c>
      <c r="CK8" s="20">
        <v>581.26</v>
      </c>
      <c r="CL8" s="20">
        <v>522.67999999999995</v>
      </c>
      <c r="CM8" s="20">
        <v>404.93</v>
      </c>
      <c r="CN8" s="20">
        <v>371.3</v>
      </c>
      <c r="CO8" s="20">
        <v>267.66000000000003</v>
      </c>
      <c r="CP8" s="20">
        <v>236.09</v>
      </c>
      <c r="CQ8" s="20">
        <v>342.21</v>
      </c>
      <c r="CR8" s="20">
        <v>219.4</v>
      </c>
      <c r="CS8" s="20">
        <v>162.30000000000001</v>
      </c>
      <c r="CT8" s="20">
        <v>182.46</v>
      </c>
      <c r="CU8" s="20">
        <v>178.57</v>
      </c>
      <c r="CV8" s="20">
        <v>121.44</v>
      </c>
      <c r="CW8" s="20">
        <v>105.18</v>
      </c>
      <c r="CX8" s="20">
        <v>66.36</v>
      </c>
      <c r="CY8" s="20">
        <v>104.76</v>
      </c>
      <c r="CZ8" s="20">
        <v>124.58</v>
      </c>
      <c r="DA8" s="20">
        <v>128.85</v>
      </c>
      <c r="DB8" s="20">
        <v>0.81</v>
      </c>
      <c r="DC8" s="20">
        <v>0</v>
      </c>
      <c r="DD8" s="20">
        <v>0</v>
      </c>
    </row>
    <row r="9" spans="1:109" x14ac:dyDescent="0.35">
      <c r="A9" s="19" t="s">
        <v>175</v>
      </c>
      <c r="B9" s="22">
        <v>313</v>
      </c>
      <c r="C9" s="22">
        <v>312</v>
      </c>
      <c r="D9" s="22">
        <v>276</v>
      </c>
      <c r="E9" s="22">
        <v>230</v>
      </c>
      <c r="F9" s="22">
        <v>238</v>
      </c>
      <c r="G9" s="22">
        <v>223</v>
      </c>
      <c r="H9" s="22">
        <v>231</v>
      </c>
      <c r="I9" s="22">
        <v>222</v>
      </c>
      <c r="J9" s="22">
        <v>176.08</v>
      </c>
      <c r="K9" s="22">
        <v>170.35</v>
      </c>
      <c r="L9" s="22">
        <v>143.55000000000001</v>
      </c>
      <c r="M9" s="20">
        <v>108.23</v>
      </c>
      <c r="N9" s="20">
        <v>140.08000000000001</v>
      </c>
      <c r="O9" s="20">
        <v>116.35</v>
      </c>
      <c r="P9" s="20">
        <v>90.75</v>
      </c>
      <c r="Q9" s="20">
        <v>70.23</v>
      </c>
      <c r="R9" s="20">
        <v>112.62</v>
      </c>
      <c r="S9" s="20">
        <v>117.52</v>
      </c>
      <c r="T9" s="20">
        <v>117.52</v>
      </c>
      <c r="U9" s="20">
        <v>102.34</v>
      </c>
      <c r="V9" s="20">
        <v>130.13999999999999</v>
      </c>
      <c r="W9" s="20">
        <v>135.80000000000001</v>
      </c>
      <c r="X9" s="20">
        <v>135.80000000000001</v>
      </c>
      <c r="Y9" s="20">
        <v>118.26</v>
      </c>
      <c r="Z9" s="55">
        <v>127.63</v>
      </c>
      <c r="AA9" s="55">
        <v>138.97</v>
      </c>
      <c r="AB9" s="55">
        <v>166.97</v>
      </c>
      <c r="AC9" s="55">
        <v>127.44</v>
      </c>
      <c r="AD9" s="56">
        <v>122.63</v>
      </c>
      <c r="AE9" s="56">
        <v>127.97</v>
      </c>
      <c r="AF9" s="56">
        <v>127.97</v>
      </c>
      <c r="AG9" s="56">
        <v>111.44</v>
      </c>
      <c r="AH9" s="56">
        <v>109.62</v>
      </c>
      <c r="AI9" s="56">
        <v>114.39</v>
      </c>
      <c r="AJ9" s="56">
        <v>114.39</v>
      </c>
      <c r="AK9" s="56">
        <v>99.61</v>
      </c>
      <c r="AL9" s="56">
        <v>116.88</v>
      </c>
      <c r="AM9" s="56">
        <v>121.96</v>
      </c>
      <c r="AN9" s="56">
        <v>121.96</v>
      </c>
      <c r="AO9" s="56">
        <v>106.21</v>
      </c>
      <c r="AP9" s="56">
        <v>112.37</v>
      </c>
      <c r="AQ9" s="56">
        <v>117.26</v>
      </c>
      <c r="AR9" s="56">
        <v>117.26</v>
      </c>
      <c r="AS9" s="56">
        <v>102.11</v>
      </c>
      <c r="AT9" s="56">
        <v>125.14</v>
      </c>
      <c r="AU9" s="56">
        <v>130.58000000000001</v>
      </c>
      <c r="AV9" s="56">
        <v>130.58000000000001</v>
      </c>
      <c r="AW9" s="56">
        <v>113.71</v>
      </c>
      <c r="AX9" s="56">
        <v>132.66</v>
      </c>
      <c r="AY9" s="56">
        <v>139.19</v>
      </c>
      <c r="AZ9" s="56">
        <v>139.19</v>
      </c>
      <c r="BA9" s="56">
        <v>118.95</v>
      </c>
      <c r="BB9" s="56">
        <v>165.2</v>
      </c>
      <c r="BC9" s="20">
        <v>173.2</v>
      </c>
      <c r="BD9" s="20">
        <v>173.2</v>
      </c>
      <c r="BE9" s="20">
        <v>148.4</v>
      </c>
      <c r="BF9" s="56">
        <v>121.63</v>
      </c>
      <c r="BG9" s="56">
        <v>263.98</v>
      </c>
      <c r="BH9" s="56">
        <v>179.66</v>
      </c>
      <c r="BI9" s="57">
        <v>114.77</v>
      </c>
      <c r="BJ9" s="20">
        <v>0</v>
      </c>
      <c r="BK9" s="20">
        <v>32.93</v>
      </c>
      <c r="BL9" s="20">
        <v>61.87</v>
      </c>
      <c r="BM9" s="58" t="s">
        <v>161</v>
      </c>
      <c r="BN9" s="58" t="s">
        <v>161</v>
      </c>
      <c r="BO9" s="58" t="s">
        <v>161</v>
      </c>
      <c r="BP9" s="58" t="s">
        <v>161</v>
      </c>
      <c r="BQ9" s="58" t="s">
        <v>161</v>
      </c>
      <c r="BR9" s="58" t="s">
        <v>161</v>
      </c>
      <c r="BS9" s="58" t="s">
        <v>161</v>
      </c>
      <c r="BT9" s="58" t="s">
        <v>161</v>
      </c>
      <c r="BU9" s="58" t="s">
        <v>161</v>
      </c>
      <c r="BV9" s="58" t="s">
        <v>161</v>
      </c>
      <c r="BW9" s="58" t="s">
        <v>161</v>
      </c>
      <c r="BX9" s="58" t="s">
        <v>161</v>
      </c>
      <c r="BY9" s="58" t="s">
        <v>161</v>
      </c>
      <c r="BZ9" s="58" t="s">
        <v>161</v>
      </c>
      <c r="CA9" s="58" t="s">
        <v>161</v>
      </c>
      <c r="CB9" s="58" t="s">
        <v>161</v>
      </c>
      <c r="CC9" s="58" t="s">
        <v>161</v>
      </c>
      <c r="CD9" s="58" t="s">
        <v>161</v>
      </c>
      <c r="CE9" s="58" t="s">
        <v>161</v>
      </c>
      <c r="CF9" s="58" t="s">
        <v>161</v>
      </c>
      <c r="CG9" s="58" t="s">
        <v>161</v>
      </c>
      <c r="CH9" s="58" t="s">
        <v>161</v>
      </c>
      <c r="CI9" s="58" t="s">
        <v>161</v>
      </c>
      <c r="CJ9" s="58" t="s">
        <v>161</v>
      </c>
      <c r="CK9" s="58" t="s">
        <v>161</v>
      </c>
      <c r="CL9" s="58" t="s">
        <v>161</v>
      </c>
      <c r="CM9" s="58" t="s">
        <v>161</v>
      </c>
      <c r="CN9" s="58" t="s">
        <v>161</v>
      </c>
      <c r="CO9" s="58" t="s">
        <v>161</v>
      </c>
      <c r="CP9" s="58" t="s">
        <v>161</v>
      </c>
      <c r="CQ9" s="58" t="s">
        <v>161</v>
      </c>
      <c r="CR9" s="58" t="s">
        <v>161</v>
      </c>
      <c r="CS9" s="58" t="s">
        <v>161</v>
      </c>
      <c r="CT9" s="58" t="s">
        <v>161</v>
      </c>
      <c r="CU9" s="58" t="s">
        <v>161</v>
      </c>
      <c r="CV9" s="58" t="s">
        <v>161</v>
      </c>
      <c r="CW9" s="58" t="s">
        <v>161</v>
      </c>
      <c r="CX9" s="58" t="s">
        <v>161</v>
      </c>
      <c r="CY9" s="58" t="s">
        <v>161</v>
      </c>
      <c r="CZ9" s="58" t="s">
        <v>161</v>
      </c>
      <c r="DA9" s="58" t="s">
        <v>161</v>
      </c>
      <c r="DB9" s="58" t="s">
        <v>161</v>
      </c>
      <c r="DC9" s="58" t="s">
        <v>161</v>
      </c>
      <c r="DD9" s="58" t="s">
        <v>161</v>
      </c>
    </row>
    <row r="10" spans="1:109" x14ac:dyDescent="0.35">
      <c r="A10" s="84" t="s">
        <v>210</v>
      </c>
      <c r="B10" s="22">
        <v>4628.32</v>
      </c>
      <c r="C10" s="22">
        <v>5365.45</v>
      </c>
      <c r="D10" s="22">
        <v>4959.17</v>
      </c>
      <c r="E10" s="22">
        <v>6291.33</v>
      </c>
      <c r="F10" s="22">
        <v>5732.56</v>
      </c>
      <c r="G10" s="22">
        <v>4470.08</v>
      </c>
      <c r="H10" s="22">
        <v>4476.71</v>
      </c>
      <c r="I10" s="22">
        <v>5613.38</v>
      </c>
      <c r="J10" s="22">
        <v>5278.41</v>
      </c>
      <c r="K10" s="22">
        <v>5899.55</v>
      </c>
      <c r="L10" s="22">
        <v>5532.17</v>
      </c>
      <c r="M10" s="20">
        <v>6735.27</v>
      </c>
      <c r="N10" s="20">
        <v>8916.68</v>
      </c>
      <c r="O10" s="20">
        <v>9171.74</v>
      </c>
      <c r="P10" s="20">
        <v>8785.64</v>
      </c>
      <c r="Q10" s="20">
        <v>8668.1200000000008</v>
      </c>
      <c r="R10" s="20">
        <v>7173.07</v>
      </c>
      <c r="S10" s="20">
        <v>7259.86</v>
      </c>
      <c r="T10" s="20">
        <v>7151.44</v>
      </c>
      <c r="U10" s="20">
        <v>7101.85</v>
      </c>
      <c r="V10" s="20">
        <v>6681.24</v>
      </c>
      <c r="W10" s="20">
        <v>8515.4</v>
      </c>
      <c r="X10" s="20">
        <v>8149.96</v>
      </c>
      <c r="Y10" s="20">
        <v>8544.56</v>
      </c>
      <c r="Z10" s="55">
        <v>9422.11</v>
      </c>
      <c r="AA10" s="55">
        <v>8845.24</v>
      </c>
      <c r="AB10" s="55">
        <v>9274.83</v>
      </c>
      <c r="AC10" s="55">
        <v>8610.64</v>
      </c>
      <c r="AD10" s="56">
        <v>10185.040000000001</v>
      </c>
      <c r="AE10" s="56">
        <v>10903.43</v>
      </c>
      <c r="AF10" s="56">
        <v>10962.41</v>
      </c>
      <c r="AG10" s="56">
        <v>11917.61</v>
      </c>
      <c r="AH10" s="56">
        <v>12795.5</v>
      </c>
      <c r="AI10" s="56">
        <v>12094.65</v>
      </c>
      <c r="AJ10" s="56">
        <v>12557.54</v>
      </c>
      <c r="AK10" s="56">
        <v>13080.38</v>
      </c>
      <c r="AL10" s="56">
        <v>12074.77</v>
      </c>
      <c r="AM10" s="56">
        <v>10176.89</v>
      </c>
      <c r="AN10" s="56">
        <v>9746.6</v>
      </c>
      <c r="AO10" s="56">
        <v>11365.86</v>
      </c>
      <c r="AP10" s="56">
        <v>11191.37</v>
      </c>
      <c r="AQ10" s="56">
        <v>9885.57</v>
      </c>
      <c r="AR10" s="56">
        <v>10719.42</v>
      </c>
      <c r="AS10" s="56">
        <v>12078.95</v>
      </c>
      <c r="AT10" s="56">
        <v>12524.56</v>
      </c>
      <c r="AU10" s="56">
        <v>9638.61</v>
      </c>
      <c r="AV10" s="56">
        <v>8115.52</v>
      </c>
      <c r="AW10" s="56">
        <v>7888.15</v>
      </c>
      <c r="AX10" s="56">
        <v>7683.67</v>
      </c>
      <c r="AY10" s="56">
        <v>5354.2</v>
      </c>
      <c r="AZ10" s="56">
        <v>5811.25</v>
      </c>
      <c r="BA10" s="56">
        <v>7691.62</v>
      </c>
      <c r="BB10" s="56">
        <v>7556.38</v>
      </c>
      <c r="BC10" s="20">
        <v>7215.25</v>
      </c>
      <c r="BD10" s="20">
        <v>8198.5300000000007</v>
      </c>
      <c r="BE10" s="20">
        <v>9557.24</v>
      </c>
      <c r="BF10" s="56">
        <v>10418.16</v>
      </c>
      <c r="BG10" s="56">
        <v>11775.21</v>
      </c>
      <c r="BH10" s="56">
        <v>11116.63</v>
      </c>
      <c r="BI10" s="57">
        <v>11505.16</v>
      </c>
      <c r="BJ10" s="20">
        <v>12039.14</v>
      </c>
      <c r="BK10" s="20">
        <v>13373.97</v>
      </c>
      <c r="BL10" s="20">
        <v>13204.7</v>
      </c>
      <c r="BM10" s="20">
        <v>11993.35</v>
      </c>
      <c r="BN10" s="20">
        <v>12653.41</v>
      </c>
      <c r="BO10" s="20">
        <v>10631.5</v>
      </c>
      <c r="BP10" s="20">
        <v>8825.81</v>
      </c>
      <c r="BQ10" s="20">
        <v>10114.280000000001</v>
      </c>
      <c r="BR10" s="20">
        <v>9816.92</v>
      </c>
      <c r="BS10" s="20">
        <v>4707.21</v>
      </c>
      <c r="BT10" s="20">
        <v>3890.53</v>
      </c>
      <c r="BU10" s="20">
        <v>4103.41</v>
      </c>
      <c r="BV10" s="20">
        <v>2895.44</v>
      </c>
      <c r="BW10" s="20">
        <v>1556.49</v>
      </c>
      <c r="BX10" s="20">
        <v>1694.23</v>
      </c>
      <c r="BY10" s="20">
        <v>2767.56</v>
      </c>
      <c r="BZ10" s="20">
        <v>2412.1999999999998</v>
      </c>
      <c r="CA10" s="20">
        <v>1681.37</v>
      </c>
      <c r="CB10" s="20">
        <v>1861.99</v>
      </c>
      <c r="CC10" s="20">
        <v>2542.36</v>
      </c>
      <c r="CD10" s="20">
        <v>3171.57</v>
      </c>
      <c r="CE10" s="20">
        <v>1666.01</v>
      </c>
      <c r="CF10" s="20">
        <v>2193.62</v>
      </c>
      <c r="CG10" s="20">
        <v>3053.02</v>
      </c>
      <c r="CH10" s="20">
        <v>2570.96</v>
      </c>
      <c r="CI10" s="20">
        <v>1143.3699999999999</v>
      </c>
      <c r="CJ10" s="20">
        <v>1268.17</v>
      </c>
      <c r="CK10" s="20">
        <v>1246.48</v>
      </c>
      <c r="CL10" s="20">
        <v>1041.47</v>
      </c>
      <c r="CM10" s="20">
        <v>763.67</v>
      </c>
      <c r="CN10" s="20">
        <v>1118.52</v>
      </c>
      <c r="CO10" s="20">
        <v>1607.44</v>
      </c>
      <c r="CP10" s="20">
        <v>1099.18</v>
      </c>
      <c r="CQ10" s="20">
        <v>975.51</v>
      </c>
      <c r="CR10" s="20">
        <v>1229.8399999999999</v>
      </c>
      <c r="CS10" s="20">
        <v>1303.17</v>
      </c>
      <c r="CT10" s="20">
        <v>1550.82</v>
      </c>
      <c r="CU10" s="20">
        <v>1352.09</v>
      </c>
      <c r="CV10" s="20">
        <v>1763.49</v>
      </c>
      <c r="CW10" s="20">
        <v>1693.77</v>
      </c>
      <c r="CX10" s="20">
        <v>1268.3800000000001</v>
      </c>
      <c r="CY10" s="20">
        <v>696.26</v>
      </c>
      <c r="CZ10" s="20">
        <v>565.15</v>
      </c>
      <c r="DA10" s="20">
        <v>952.85</v>
      </c>
      <c r="DB10" s="20">
        <v>417.43</v>
      </c>
      <c r="DC10" s="20">
        <v>398.37</v>
      </c>
      <c r="DD10" s="20">
        <v>640.88</v>
      </c>
    </row>
    <row r="11" spans="1:109" x14ac:dyDescent="0.35">
      <c r="A11" s="84" t="s">
        <v>211</v>
      </c>
      <c r="B11" s="22">
        <v>257.81</v>
      </c>
      <c r="C11" s="22">
        <v>245.93</v>
      </c>
      <c r="D11" s="22">
        <v>203.08</v>
      </c>
      <c r="E11" s="22">
        <v>264.17</v>
      </c>
      <c r="F11" s="22">
        <v>224.9</v>
      </c>
      <c r="G11" s="22">
        <v>154.79</v>
      </c>
      <c r="H11" s="22">
        <v>164.56</v>
      </c>
      <c r="I11" s="22">
        <v>216.57</v>
      </c>
      <c r="J11" s="22">
        <v>181.41</v>
      </c>
      <c r="K11" s="22">
        <v>135.61000000000001</v>
      </c>
      <c r="L11" s="22">
        <v>143.63</v>
      </c>
      <c r="M11" s="20">
        <v>199.89</v>
      </c>
      <c r="N11" s="20">
        <v>147.62</v>
      </c>
      <c r="O11" s="20">
        <v>109.27</v>
      </c>
      <c r="P11" s="20">
        <v>140.5</v>
      </c>
      <c r="Q11" s="20">
        <v>152.68</v>
      </c>
      <c r="R11" s="20">
        <v>128.01</v>
      </c>
      <c r="S11" s="20">
        <v>138.13999999999999</v>
      </c>
      <c r="T11" s="20">
        <v>117.81</v>
      </c>
      <c r="U11" s="20">
        <v>152.93</v>
      </c>
      <c r="V11" s="20">
        <v>156.16</v>
      </c>
      <c r="W11" s="20">
        <v>106.05</v>
      </c>
      <c r="X11" s="20">
        <v>116.96</v>
      </c>
      <c r="Y11" s="20">
        <v>163.4</v>
      </c>
      <c r="Z11" s="55">
        <v>153.85</v>
      </c>
      <c r="AA11" s="55">
        <v>163.47</v>
      </c>
      <c r="AB11" s="55">
        <v>125.34</v>
      </c>
      <c r="AC11" s="55">
        <v>178.96</v>
      </c>
      <c r="AD11" s="56">
        <v>129.83000000000001</v>
      </c>
      <c r="AE11" s="56">
        <v>175.48</v>
      </c>
      <c r="AF11" s="56">
        <v>117.39</v>
      </c>
      <c r="AG11" s="56">
        <v>113.16</v>
      </c>
      <c r="AH11" s="56">
        <v>95.66</v>
      </c>
      <c r="AI11" s="56">
        <v>113.18</v>
      </c>
      <c r="AJ11" s="56">
        <v>79.58</v>
      </c>
      <c r="AK11" s="56">
        <v>154.72999999999999</v>
      </c>
      <c r="AL11" s="56">
        <v>155.34</v>
      </c>
      <c r="AM11" s="56">
        <v>91.89</v>
      </c>
      <c r="AN11" s="56">
        <v>165.41</v>
      </c>
      <c r="AO11" s="56">
        <v>130.94999999999999</v>
      </c>
      <c r="AP11" s="56">
        <v>142.97999999999999</v>
      </c>
      <c r="AQ11" s="56">
        <v>95.44</v>
      </c>
      <c r="AR11" s="56">
        <v>206.42</v>
      </c>
      <c r="AS11" s="56">
        <v>154.55000000000001</v>
      </c>
      <c r="AT11" s="56">
        <v>158.69999999999999</v>
      </c>
      <c r="AU11" s="56">
        <v>98.06</v>
      </c>
      <c r="AV11" s="56">
        <v>102.82</v>
      </c>
      <c r="AW11" s="56">
        <v>286.89</v>
      </c>
      <c r="AX11" s="56">
        <v>181.25</v>
      </c>
      <c r="AY11" s="56">
        <v>159.99</v>
      </c>
      <c r="AZ11" s="56">
        <v>155.08000000000001</v>
      </c>
      <c r="BA11" s="56">
        <v>219</v>
      </c>
      <c r="BB11" s="56">
        <v>132.6</v>
      </c>
      <c r="BC11" s="20">
        <v>116.82</v>
      </c>
      <c r="BD11" s="20">
        <v>107</v>
      </c>
      <c r="BE11" s="20">
        <v>134.69999999999999</v>
      </c>
      <c r="BF11" s="56">
        <v>119.24</v>
      </c>
      <c r="BG11" s="56">
        <v>133.26</v>
      </c>
      <c r="BH11" s="56">
        <v>102.22</v>
      </c>
      <c r="BI11" s="57">
        <v>133.71</v>
      </c>
      <c r="BJ11" s="20">
        <v>186.98</v>
      </c>
      <c r="BK11" s="20">
        <v>127.21</v>
      </c>
      <c r="BL11" s="20">
        <v>95.06</v>
      </c>
      <c r="BM11" s="20">
        <v>185.36</v>
      </c>
      <c r="BN11" s="20">
        <v>128.59</v>
      </c>
      <c r="BO11" s="20">
        <v>79.13</v>
      </c>
      <c r="BP11" s="20">
        <v>112.26</v>
      </c>
      <c r="BQ11" s="20">
        <v>105.09</v>
      </c>
      <c r="BR11" s="20">
        <v>110.51</v>
      </c>
      <c r="BS11" s="20">
        <v>75.12</v>
      </c>
      <c r="BT11" s="20">
        <v>103.71</v>
      </c>
      <c r="BU11" s="20">
        <v>96.05</v>
      </c>
      <c r="BV11" s="20">
        <v>102.52</v>
      </c>
      <c r="BW11" s="20">
        <v>76.39</v>
      </c>
      <c r="BX11" s="20">
        <v>136.77000000000001</v>
      </c>
      <c r="BY11" s="20">
        <v>127.75</v>
      </c>
      <c r="BZ11" s="20">
        <v>120.32</v>
      </c>
      <c r="CA11" s="20">
        <v>99.87</v>
      </c>
      <c r="CB11" s="20">
        <v>141.5</v>
      </c>
      <c r="CC11" s="20">
        <v>133.21</v>
      </c>
      <c r="CD11" s="20">
        <v>144.16999999999999</v>
      </c>
      <c r="CE11" s="20">
        <v>110.78</v>
      </c>
      <c r="CF11" s="20">
        <v>158.94</v>
      </c>
      <c r="CG11" s="20">
        <v>219.86</v>
      </c>
      <c r="CH11" s="20">
        <v>196.45</v>
      </c>
      <c r="CI11" s="20">
        <v>134.16</v>
      </c>
      <c r="CJ11" s="20">
        <v>174.45</v>
      </c>
      <c r="CK11" s="20">
        <v>235.14</v>
      </c>
      <c r="CL11" s="20">
        <v>207.67</v>
      </c>
      <c r="CM11" s="20">
        <v>307.05</v>
      </c>
      <c r="CN11" s="20">
        <v>367.31</v>
      </c>
      <c r="CO11" s="20">
        <v>426.71</v>
      </c>
      <c r="CP11" s="20">
        <v>455.42</v>
      </c>
      <c r="CQ11" s="20">
        <v>166.34</v>
      </c>
      <c r="CR11" s="20">
        <v>223.63</v>
      </c>
      <c r="CS11" s="20">
        <v>283.97000000000003</v>
      </c>
      <c r="CT11" s="20">
        <v>198.74</v>
      </c>
      <c r="CU11" s="20">
        <v>124.59</v>
      </c>
      <c r="CV11" s="20">
        <v>123.7</v>
      </c>
      <c r="CW11" s="20">
        <v>143.46</v>
      </c>
      <c r="CX11" s="20">
        <v>207.88</v>
      </c>
      <c r="CY11" s="20">
        <v>184.26</v>
      </c>
      <c r="CZ11" s="20">
        <v>136.21</v>
      </c>
      <c r="DA11" s="20">
        <v>202.28</v>
      </c>
      <c r="DB11" s="20">
        <v>222.8</v>
      </c>
      <c r="DC11" s="20">
        <v>215.69</v>
      </c>
      <c r="DD11" s="20">
        <v>400.3</v>
      </c>
    </row>
    <row r="12" spans="1:109" x14ac:dyDescent="0.35">
      <c r="A12" s="138" t="s">
        <v>212</v>
      </c>
      <c r="B12" s="48">
        <v>1771.48</v>
      </c>
      <c r="C12" s="48">
        <v>57.72</v>
      </c>
      <c r="D12" s="48">
        <v>360.03</v>
      </c>
      <c r="E12" s="48">
        <v>-767.87</v>
      </c>
      <c r="F12" s="48">
        <v>-334.44</v>
      </c>
      <c r="G12" s="48">
        <v>-1372.57</v>
      </c>
      <c r="H12" s="48">
        <v>-1278.07</v>
      </c>
      <c r="I12" s="48">
        <v>1820.4</v>
      </c>
      <c r="J12" s="48">
        <v>2865.07</v>
      </c>
      <c r="K12" s="48">
        <v>41.53</v>
      </c>
      <c r="L12" s="48">
        <v>447.38</v>
      </c>
      <c r="M12" s="21">
        <v>2500.86</v>
      </c>
      <c r="N12" s="21">
        <v>2721.13</v>
      </c>
      <c r="O12" s="21">
        <v>-2715.76</v>
      </c>
      <c r="P12" s="21">
        <v>-3078.05</v>
      </c>
      <c r="Q12" s="21">
        <v>-318.95</v>
      </c>
      <c r="R12" s="21">
        <v>1617.17</v>
      </c>
      <c r="S12" s="21">
        <v>-2970.68</v>
      </c>
      <c r="T12" s="21">
        <v>-1752.16</v>
      </c>
      <c r="U12" s="21">
        <v>3606.2</v>
      </c>
      <c r="V12" s="21">
        <v>3504.65</v>
      </c>
      <c r="W12" s="21">
        <v>-1171.6600000000001</v>
      </c>
      <c r="X12" s="21">
        <v>-1263.33</v>
      </c>
      <c r="Y12" s="21">
        <v>2167.37</v>
      </c>
      <c r="Z12" s="59">
        <v>2557.44</v>
      </c>
      <c r="AA12" s="59">
        <v>-2250.21</v>
      </c>
      <c r="AB12" s="59">
        <v>-2586.44</v>
      </c>
      <c r="AC12" s="59">
        <v>2219.17</v>
      </c>
      <c r="AD12" s="56">
        <v>3369.21</v>
      </c>
      <c r="AE12" s="56">
        <v>-2635.08</v>
      </c>
      <c r="AF12" s="56">
        <v>-4191.3500000000004</v>
      </c>
      <c r="AG12" s="56">
        <v>1306.5999999999999</v>
      </c>
      <c r="AH12" s="56">
        <v>3257.28</v>
      </c>
      <c r="AI12" s="56">
        <v>-2769.42</v>
      </c>
      <c r="AJ12" s="56">
        <v>-2787.49</v>
      </c>
      <c r="AK12" s="56">
        <v>1037.27</v>
      </c>
      <c r="AL12" s="56">
        <v>1694.19</v>
      </c>
      <c r="AM12" s="56">
        <v>-1938.89</v>
      </c>
      <c r="AN12" s="56">
        <v>-1042.32</v>
      </c>
      <c r="AO12" s="56">
        <v>4362.74</v>
      </c>
      <c r="AP12" s="56">
        <v>1672.03</v>
      </c>
      <c r="AQ12" s="56">
        <v>-1071.8499999999999</v>
      </c>
      <c r="AR12" s="56">
        <v>-3654.28</v>
      </c>
      <c r="AS12" s="56">
        <v>-55.61</v>
      </c>
      <c r="AT12" s="56">
        <v>1001.42</v>
      </c>
      <c r="AU12" s="56">
        <v>-4298.47</v>
      </c>
      <c r="AV12" s="56">
        <v>-4125.24</v>
      </c>
      <c r="AW12" s="56">
        <v>813.21</v>
      </c>
      <c r="AX12" s="56">
        <v>3824.56</v>
      </c>
      <c r="AY12" s="56">
        <v>126.49</v>
      </c>
      <c r="AZ12" s="56">
        <v>-555.38</v>
      </c>
      <c r="BA12" s="56">
        <v>3810.62</v>
      </c>
      <c r="BB12" s="56">
        <v>3625.5</v>
      </c>
      <c r="BC12" s="56">
        <v>-2179.7800000000002</v>
      </c>
      <c r="BD12" s="56">
        <v>-2889.19</v>
      </c>
      <c r="BE12" s="56">
        <v>2279.41</v>
      </c>
      <c r="BF12" s="60">
        <v>4256.63</v>
      </c>
      <c r="BG12" s="60">
        <v>-2253.15</v>
      </c>
      <c r="BH12" s="60">
        <v>-1796.96</v>
      </c>
      <c r="BI12" s="60">
        <v>2759.37</v>
      </c>
      <c r="BJ12" s="21">
        <v>2587.87</v>
      </c>
      <c r="BK12" s="21">
        <v>-3246.55</v>
      </c>
      <c r="BL12" s="21">
        <v>-3041.01</v>
      </c>
      <c r="BM12" s="21">
        <v>1059.19</v>
      </c>
      <c r="BN12" s="21">
        <v>529.71</v>
      </c>
      <c r="BO12" s="21">
        <v>-2643.17</v>
      </c>
      <c r="BP12" s="21">
        <v>-3058.06</v>
      </c>
      <c r="BQ12" s="21">
        <v>40.08</v>
      </c>
      <c r="BR12" s="21">
        <v>836.02</v>
      </c>
      <c r="BS12" s="21">
        <v>1374.24</v>
      </c>
      <c r="BT12" s="21">
        <v>1755.23</v>
      </c>
      <c r="BU12" s="21">
        <v>2903.71</v>
      </c>
      <c r="BV12" s="21">
        <v>3401.04</v>
      </c>
      <c r="BW12" s="21">
        <v>829.94</v>
      </c>
      <c r="BX12" s="21">
        <v>64.400000000000006</v>
      </c>
      <c r="BY12" s="21">
        <v>1078.6500000000001</v>
      </c>
      <c r="BZ12" s="21">
        <v>2213.8200000000002</v>
      </c>
      <c r="CA12" s="21">
        <v>-219.87</v>
      </c>
      <c r="CB12" s="21">
        <v>-260.43</v>
      </c>
      <c r="CC12" s="21">
        <v>1644.12</v>
      </c>
      <c r="CD12" s="21">
        <v>1101.29</v>
      </c>
      <c r="CE12" s="21">
        <v>-345.33</v>
      </c>
      <c r="CF12" s="21">
        <v>-663.9</v>
      </c>
      <c r="CG12" s="21">
        <v>-288.67</v>
      </c>
      <c r="CH12" s="21">
        <v>-607.23</v>
      </c>
      <c r="CI12" s="21">
        <v>-152.65</v>
      </c>
      <c r="CJ12" s="21">
        <v>-131.72999999999999</v>
      </c>
      <c r="CK12" s="21">
        <v>776.66</v>
      </c>
      <c r="CL12" s="21">
        <v>1159.05</v>
      </c>
      <c r="CM12" s="21">
        <v>381.99</v>
      </c>
      <c r="CN12" s="21">
        <v>265.5</v>
      </c>
      <c r="CO12" s="21">
        <v>289.83999999999997</v>
      </c>
      <c r="CP12" s="21">
        <v>1193.68</v>
      </c>
      <c r="CQ12" s="21">
        <v>349.99</v>
      </c>
      <c r="CR12" s="21">
        <v>375.53</v>
      </c>
      <c r="CS12" s="21">
        <v>590.53</v>
      </c>
      <c r="CT12" s="21">
        <v>465.2</v>
      </c>
      <c r="CU12" s="21">
        <v>-189.92</v>
      </c>
      <c r="CV12" s="21">
        <v>-344.66</v>
      </c>
      <c r="CW12" s="21">
        <v>-279.35000000000002</v>
      </c>
      <c r="CX12" s="21">
        <v>184.47</v>
      </c>
      <c r="CY12" s="21">
        <v>313.77</v>
      </c>
      <c r="CZ12" s="21">
        <v>415.85</v>
      </c>
      <c r="DA12" s="21">
        <v>294.94</v>
      </c>
      <c r="DB12" s="21">
        <v>684.06</v>
      </c>
      <c r="DC12" s="21">
        <v>296.75</v>
      </c>
      <c r="DD12" s="21">
        <v>130.51</v>
      </c>
    </row>
    <row r="13" spans="1:109" x14ac:dyDescent="0.35">
      <c r="A13" s="43" t="s">
        <v>162</v>
      </c>
      <c r="B13" s="22">
        <v>17093</v>
      </c>
      <c r="C13" s="22">
        <v>15427</v>
      </c>
      <c r="D13" s="22">
        <v>14368</v>
      </c>
      <c r="E13" s="22">
        <v>15983</v>
      </c>
      <c r="F13" s="22">
        <v>14927</v>
      </c>
      <c r="G13" s="22">
        <v>12402</v>
      </c>
      <c r="H13" s="22">
        <v>11948</v>
      </c>
      <c r="I13" s="22">
        <v>16168</v>
      </c>
      <c r="J13" s="22">
        <v>15970.19</v>
      </c>
      <c r="K13" s="22">
        <v>13822.75</v>
      </c>
      <c r="L13" s="22">
        <v>12800.6</v>
      </c>
      <c r="M13" s="20">
        <v>17243.939999999999</v>
      </c>
      <c r="N13" s="20">
        <v>19142.25</v>
      </c>
      <c r="O13" s="20">
        <v>14591.78</v>
      </c>
      <c r="P13" s="20">
        <v>13267.66</v>
      </c>
      <c r="Q13" s="20">
        <v>16529.060000000001</v>
      </c>
      <c r="R13" s="20">
        <v>17146.849999999999</v>
      </c>
      <c r="S13" s="20">
        <v>11516</v>
      </c>
      <c r="T13" s="20">
        <v>12006.87</v>
      </c>
      <c r="U13" s="20">
        <v>17969.3</v>
      </c>
      <c r="V13" s="20">
        <v>17877.099999999999</v>
      </c>
      <c r="W13" s="20">
        <v>14391.59</v>
      </c>
      <c r="X13" s="20">
        <v>12676.11</v>
      </c>
      <c r="Y13" s="20">
        <v>17919.55</v>
      </c>
      <c r="Z13" s="56">
        <v>18207.169999999998</v>
      </c>
      <c r="AA13" s="56">
        <v>12522.28</v>
      </c>
      <c r="AB13" s="56">
        <v>12563.74</v>
      </c>
      <c r="AC13" s="56">
        <v>17274.02</v>
      </c>
      <c r="AD13" s="61">
        <v>18562.169999999998</v>
      </c>
      <c r="AE13" s="61">
        <v>12950.09</v>
      </c>
      <c r="AF13" s="61">
        <v>11435.08</v>
      </c>
      <c r="AG13" s="61">
        <v>18832.96</v>
      </c>
      <c r="AH13" s="61">
        <v>21515.27</v>
      </c>
      <c r="AI13" s="61">
        <v>14163.53</v>
      </c>
      <c r="AJ13" s="61">
        <v>13312.8</v>
      </c>
      <c r="AK13" s="61">
        <v>18348.11</v>
      </c>
      <c r="AL13" s="61">
        <v>17615.990000000002</v>
      </c>
      <c r="AM13" s="61">
        <v>12547.62</v>
      </c>
      <c r="AN13" s="61">
        <v>13128.84</v>
      </c>
      <c r="AO13" s="61">
        <v>19611.05</v>
      </c>
      <c r="AP13" s="61">
        <v>16454.87</v>
      </c>
      <c r="AQ13" s="61">
        <v>13315.62</v>
      </c>
      <c r="AR13" s="61">
        <v>11423.98</v>
      </c>
      <c r="AS13" s="61">
        <v>17024.990000000002</v>
      </c>
      <c r="AT13" s="61">
        <v>17468.04</v>
      </c>
      <c r="AU13" s="61">
        <v>10041.790000000001</v>
      </c>
      <c r="AV13" s="61">
        <v>8570.7800000000007</v>
      </c>
      <c r="AW13" s="61">
        <v>12704.3</v>
      </c>
      <c r="AX13" s="61">
        <v>14932.74</v>
      </c>
      <c r="AY13" s="61">
        <v>10005.99</v>
      </c>
      <c r="AZ13" s="61">
        <v>10247.25</v>
      </c>
      <c r="BA13" s="61">
        <v>16192.35</v>
      </c>
      <c r="BB13" s="61">
        <v>15803.14</v>
      </c>
      <c r="BC13" s="61">
        <v>9735.1299999999992</v>
      </c>
      <c r="BD13" s="61">
        <v>9882.1299999999992</v>
      </c>
      <c r="BE13" s="61">
        <v>16003.78</v>
      </c>
      <c r="BF13" s="56">
        <v>18719.61</v>
      </c>
      <c r="BG13" s="56">
        <v>14170.83</v>
      </c>
      <c r="BH13" s="56">
        <v>13388.92</v>
      </c>
      <c r="BI13" s="57">
        <v>17979.919999999998</v>
      </c>
      <c r="BJ13" s="20">
        <v>18193.62</v>
      </c>
      <c r="BK13" s="20">
        <v>13425.07</v>
      </c>
      <c r="BL13" s="20">
        <v>12926.4</v>
      </c>
      <c r="BM13" s="20">
        <v>15598.4</v>
      </c>
      <c r="BN13" s="20">
        <v>15887.98</v>
      </c>
      <c r="BO13" s="20">
        <v>10917.82</v>
      </c>
      <c r="BP13" s="20">
        <v>8685.08</v>
      </c>
      <c r="BQ13" s="20">
        <v>12825.22</v>
      </c>
      <c r="BR13" s="20">
        <v>13664.04</v>
      </c>
      <c r="BS13" s="20">
        <v>8446.51</v>
      </c>
      <c r="BT13" s="20">
        <v>6966.24</v>
      </c>
      <c r="BU13" s="20">
        <v>8523.09</v>
      </c>
      <c r="BV13" s="20">
        <v>7194.56</v>
      </c>
      <c r="BW13" s="20">
        <v>3272.45</v>
      </c>
      <c r="BX13" s="20">
        <v>2648.82</v>
      </c>
      <c r="BY13" s="20">
        <v>4906.3</v>
      </c>
      <c r="BZ13" s="20">
        <v>5394.01</v>
      </c>
      <c r="CA13" s="20">
        <v>2069.2199999999998</v>
      </c>
      <c r="CB13" s="20">
        <v>2181.14</v>
      </c>
      <c r="CC13" s="20">
        <v>4777.33</v>
      </c>
      <c r="CD13" s="20">
        <v>4777.76</v>
      </c>
      <c r="CE13" s="20">
        <v>1927.23</v>
      </c>
      <c r="CF13" s="20">
        <v>2077.16</v>
      </c>
      <c r="CG13" s="20">
        <v>3254.07</v>
      </c>
      <c r="CH13" s="20">
        <v>2493.38</v>
      </c>
      <c r="CI13" s="20">
        <v>1480.63</v>
      </c>
      <c r="CJ13" s="20">
        <v>1596.02</v>
      </c>
      <c r="CK13" s="20">
        <v>2395.21</v>
      </c>
      <c r="CL13" s="20">
        <v>2549.83</v>
      </c>
      <c r="CM13" s="20">
        <v>1274.82</v>
      </c>
      <c r="CN13" s="20">
        <v>1411.86</v>
      </c>
      <c r="CO13" s="20">
        <v>1755.51</v>
      </c>
      <c r="CP13" s="20">
        <v>2098.61</v>
      </c>
      <c r="CQ13" s="20">
        <v>1522.39</v>
      </c>
      <c r="CR13" s="20">
        <v>1628.88</v>
      </c>
      <c r="CS13" s="20">
        <v>1792.03</v>
      </c>
      <c r="CT13" s="20">
        <v>2014.4</v>
      </c>
      <c r="CU13" s="20">
        <v>1227.99</v>
      </c>
      <c r="CV13" s="20">
        <v>1434.57</v>
      </c>
      <c r="CW13" s="20">
        <v>1394.94</v>
      </c>
      <c r="CX13" s="20">
        <v>1338.21</v>
      </c>
      <c r="CY13" s="20">
        <v>945.81</v>
      </c>
      <c r="CZ13" s="20">
        <v>989.17</v>
      </c>
      <c r="DA13" s="20">
        <v>1193.79</v>
      </c>
      <c r="DB13" s="20">
        <v>898.96</v>
      </c>
      <c r="DC13" s="20">
        <v>498.19</v>
      </c>
      <c r="DD13" s="20">
        <v>401.07</v>
      </c>
    </row>
    <row r="14" spans="1:109" x14ac:dyDescent="0.35">
      <c r="A14" s="19" t="s">
        <v>163</v>
      </c>
      <c r="B14" s="50">
        <v>-817</v>
      </c>
      <c r="C14" s="50">
        <v>702</v>
      </c>
      <c r="D14" s="50">
        <v>102</v>
      </c>
      <c r="E14" s="50">
        <v>-268</v>
      </c>
      <c r="F14" s="50">
        <v>-833</v>
      </c>
      <c r="G14" s="50">
        <v>-50</v>
      </c>
      <c r="H14" s="50">
        <v>-359</v>
      </c>
      <c r="I14" s="50">
        <v>963</v>
      </c>
      <c r="J14" s="50">
        <v>-22.04</v>
      </c>
      <c r="K14" s="50">
        <v>261.66000000000003</v>
      </c>
      <c r="L14" s="50">
        <v>-588.29</v>
      </c>
      <c r="M14" s="20">
        <v>257.13</v>
      </c>
      <c r="N14" s="20">
        <v>22.68</v>
      </c>
      <c r="O14" s="20">
        <v>-201.17</v>
      </c>
      <c r="P14" s="20">
        <v>99.7</v>
      </c>
      <c r="Q14" s="20">
        <v>-242.55</v>
      </c>
      <c r="R14" s="20">
        <v>-100.05</v>
      </c>
      <c r="S14" s="20">
        <v>-305.12</v>
      </c>
      <c r="T14" s="20">
        <v>-107.19</v>
      </c>
      <c r="U14" s="20">
        <v>598.89</v>
      </c>
      <c r="V14" s="20">
        <v>-290.33999999999997</v>
      </c>
      <c r="W14" s="20">
        <v>313.79000000000002</v>
      </c>
      <c r="X14" s="20">
        <v>-200.78</v>
      </c>
      <c r="Y14" s="20">
        <v>20.239999999999998</v>
      </c>
      <c r="Z14" s="62">
        <v>4.84</v>
      </c>
      <c r="AA14" s="62">
        <v>-1.4</v>
      </c>
      <c r="AB14" s="62">
        <v>65.569999999999993</v>
      </c>
      <c r="AC14" s="62">
        <v>47.29</v>
      </c>
      <c r="AD14" s="56">
        <v>-50.78</v>
      </c>
      <c r="AE14" s="56">
        <v>-22.29</v>
      </c>
      <c r="AF14" s="56">
        <v>27.44</v>
      </c>
      <c r="AG14" s="56">
        <v>-26.25</v>
      </c>
      <c r="AH14" s="56">
        <v>-83.88</v>
      </c>
      <c r="AI14" s="56">
        <v>-56.26</v>
      </c>
      <c r="AJ14" s="56">
        <v>-52.55</v>
      </c>
      <c r="AK14" s="56">
        <v>-61.72</v>
      </c>
      <c r="AL14" s="56">
        <v>-28.6</v>
      </c>
      <c r="AM14" s="56">
        <v>-27.37</v>
      </c>
      <c r="AN14" s="56">
        <v>-12.32</v>
      </c>
      <c r="AO14" s="56">
        <v>-57.13</v>
      </c>
      <c r="AP14" s="56">
        <v>-47.15</v>
      </c>
      <c r="AQ14" s="56">
        <v>-18.52</v>
      </c>
      <c r="AR14" s="56">
        <v>-43.27</v>
      </c>
      <c r="AS14" s="56">
        <v>-56.62</v>
      </c>
      <c r="AT14" s="56">
        <v>40.17</v>
      </c>
      <c r="AU14" s="56">
        <v>8.83</v>
      </c>
      <c r="AV14" s="56">
        <v>25.41</v>
      </c>
      <c r="AW14" s="56">
        <v>-7.7</v>
      </c>
      <c r="AX14" s="56">
        <v>-36.39</v>
      </c>
      <c r="AY14" s="56">
        <v>24.55</v>
      </c>
      <c r="AZ14" s="56">
        <v>31.2</v>
      </c>
      <c r="BA14" s="56">
        <v>34.82</v>
      </c>
      <c r="BB14" s="56">
        <v>-72.67</v>
      </c>
      <c r="BC14" s="56">
        <v>-40.28</v>
      </c>
      <c r="BD14" s="56">
        <v>-31.52</v>
      </c>
      <c r="BE14" s="56">
        <v>61.38</v>
      </c>
      <c r="BF14" s="56">
        <v>337.62</v>
      </c>
      <c r="BG14" s="56">
        <v>-95.03</v>
      </c>
      <c r="BH14" s="56">
        <v>-49.2</v>
      </c>
      <c r="BI14" s="57">
        <v>23.45</v>
      </c>
      <c r="BJ14" s="20">
        <v>-17.16</v>
      </c>
      <c r="BK14" s="20">
        <v>-25.23</v>
      </c>
      <c r="BL14" s="20">
        <v>-6.3</v>
      </c>
      <c r="BM14" s="20">
        <v>-13.8</v>
      </c>
      <c r="BN14" s="20">
        <v>61.3</v>
      </c>
      <c r="BO14" s="20">
        <v>18.989999999999998</v>
      </c>
      <c r="BP14" s="20">
        <v>-19.059999999999999</v>
      </c>
      <c r="BQ14" s="20">
        <v>-39.9</v>
      </c>
      <c r="BR14" s="20">
        <v>61.83</v>
      </c>
      <c r="BS14" s="20">
        <v>29.12</v>
      </c>
      <c r="BT14" s="20">
        <v>23.85</v>
      </c>
      <c r="BU14" s="20">
        <v>34.17</v>
      </c>
      <c r="BV14" s="20">
        <v>-30.51</v>
      </c>
      <c r="BW14" s="20">
        <v>5.46</v>
      </c>
      <c r="BX14" s="20">
        <v>3.08</v>
      </c>
      <c r="BY14" s="20">
        <v>8.7799999999999994</v>
      </c>
      <c r="BZ14" s="20">
        <v>-8.64</v>
      </c>
      <c r="CA14" s="20">
        <v>-1.45</v>
      </c>
      <c r="CB14" s="20">
        <v>-1.1599999999999999</v>
      </c>
      <c r="CC14" s="20">
        <v>-6.11</v>
      </c>
      <c r="CD14" s="20">
        <v>20.100000000000001</v>
      </c>
      <c r="CE14" s="20">
        <v>1.05</v>
      </c>
      <c r="CF14" s="20">
        <v>-6.17</v>
      </c>
      <c r="CG14" s="20">
        <v>13.06</v>
      </c>
      <c r="CH14" s="20">
        <v>0.32</v>
      </c>
      <c r="CI14" s="20">
        <v>0.38</v>
      </c>
      <c r="CJ14" s="20">
        <v>-0.64</v>
      </c>
      <c r="CK14" s="20">
        <v>-7.44</v>
      </c>
      <c r="CL14" s="20">
        <v>-5.07</v>
      </c>
      <c r="CM14" s="20">
        <v>-1.45</v>
      </c>
      <c r="CN14" s="20">
        <v>4.1500000000000004</v>
      </c>
      <c r="CO14" s="20">
        <v>-4.3899999999999997</v>
      </c>
      <c r="CP14" s="20">
        <v>-6.02</v>
      </c>
      <c r="CQ14" s="20">
        <v>-5.8</v>
      </c>
      <c r="CR14" s="20">
        <v>3.48</v>
      </c>
      <c r="CS14" s="20">
        <v>1.47</v>
      </c>
      <c r="CT14" s="20">
        <v>-1.27</v>
      </c>
      <c r="CU14" s="20">
        <v>-0.21</v>
      </c>
      <c r="CV14" s="20">
        <v>1.82</v>
      </c>
      <c r="CW14" s="20">
        <v>0.61</v>
      </c>
      <c r="CX14" s="20">
        <v>0</v>
      </c>
      <c r="CY14" s="20">
        <v>-0.89</v>
      </c>
      <c r="CZ14" s="20">
        <v>1.6</v>
      </c>
      <c r="DA14" s="20">
        <v>-4.6100000000000003</v>
      </c>
      <c r="DB14" s="20">
        <v>-2.3199999999999998</v>
      </c>
      <c r="DC14" s="20">
        <v>-1.2</v>
      </c>
      <c r="DD14" s="20">
        <v>0.72</v>
      </c>
    </row>
    <row r="15" spans="1:109" x14ac:dyDescent="0.35">
      <c r="A15" s="51" t="s">
        <v>164</v>
      </c>
      <c r="B15" s="49">
        <v>17910</v>
      </c>
      <c r="C15" s="49">
        <v>14725</v>
      </c>
      <c r="D15" s="49">
        <v>14266</v>
      </c>
      <c r="E15" s="49">
        <v>16251</v>
      </c>
      <c r="F15" s="49">
        <v>15760</v>
      </c>
      <c r="G15" s="49">
        <v>12452</v>
      </c>
      <c r="H15" s="49">
        <v>12307</v>
      </c>
      <c r="I15" s="49">
        <v>15205</v>
      </c>
      <c r="J15" s="49">
        <v>15992.23</v>
      </c>
      <c r="K15" s="49">
        <v>13561.08</v>
      </c>
      <c r="L15" s="49">
        <v>13388.89</v>
      </c>
      <c r="M15" s="21">
        <v>16986.810000000001</v>
      </c>
      <c r="N15" s="21">
        <v>19119.57</v>
      </c>
      <c r="O15" s="21">
        <v>14792.95</v>
      </c>
      <c r="P15" s="21">
        <v>13167.96</v>
      </c>
      <c r="Q15" s="21">
        <v>16771.61</v>
      </c>
      <c r="R15" s="21">
        <v>17246.900000000001</v>
      </c>
      <c r="S15" s="21">
        <v>11821.12</v>
      </c>
      <c r="T15" s="21">
        <v>12114.06</v>
      </c>
      <c r="U15" s="21">
        <v>17370.400000000001</v>
      </c>
      <c r="V15" s="21">
        <v>18167.45</v>
      </c>
      <c r="W15" s="21">
        <v>14077.8</v>
      </c>
      <c r="X15" s="21">
        <v>12876.89</v>
      </c>
      <c r="Y15" s="21">
        <v>17899.310000000001</v>
      </c>
      <c r="Z15" s="59">
        <v>18202.34</v>
      </c>
      <c r="AA15" s="59">
        <v>12523.68</v>
      </c>
      <c r="AB15" s="59">
        <v>12498.17</v>
      </c>
      <c r="AC15" s="59">
        <v>17226.73</v>
      </c>
      <c r="AD15" s="60">
        <v>18612.95</v>
      </c>
      <c r="AE15" s="60">
        <v>12972.38</v>
      </c>
      <c r="AF15" s="60">
        <v>11407.64</v>
      </c>
      <c r="AG15" s="60">
        <v>18859.21</v>
      </c>
      <c r="AH15" s="60">
        <v>21599.15</v>
      </c>
      <c r="AI15" s="60">
        <v>14219.79</v>
      </c>
      <c r="AJ15" s="60">
        <v>13365.34</v>
      </c>
      <c r="AK15" s="60">
        <v>18409.84</v>
      </c>
      <c r="AL15" s="60">
        <v>17644.59</v>
      </c>
      <c r="AM15" s="60">
        <v>12574.99</v>
      </c>
      <c r="AN15" s="60">
        <v>13141.16</v>
      </c>
      <c r="AO15" s="60">
        <v>19668.169999999998</v>
      </c>
      <c r="AP15" s="60">
        <v>16502.03</v>
      </c>
      <c r="AQ15" s="60">
        <v>13334.14</v>
      </c>
      <c r="AR15" s="60">
        <v>11467.25</v>
      </c>
      <c r="AS15" s="60">
        <v>17081.61</v>
      </c>
      <c r="AT15" s="60">
        <v>17427.87</v>
      </c>
      <c r="AU15" s="60">
        <v>10032.959999999999</v>
      </c>
      <c r="AV15" s="60">
        <v>8545.36</v>
      </c>
      <c r="AW15" s="60">
        <v>12712</v>
      </c>
      <c r="AX15" s="60">
        <v>14969.13</v>
      </c>
      <c r="AY15" s="60">
        <v>9981.44</v>
      </c>
      <c r="AZ15" s="60">
        <v>10216.06</v>
      </c>
      <c r="BA15" s="60">
        <v>16157.53</v>
      </c>
      <c r="BB15" s="60">
        <v>15875.8</v>
      </c>
      <c r="BC15" s="60">
        <v>9775.41</v>
      </c>
      <c r="BD15" s="60">
        <v>9913.65</v>
      </c>
      <c r="BE15" s="60">
        <v>15942.4</v>
      </c>
      <c r="BF15" s="60">
        <v>18381.990000000002</v>
      </c>
      <c r="BG15" s="60">
        <v>14265.86</v>
      </c>
      <c r="BH15" s="60">
        <v>13438.12</v>
      </c>
      <c r="BI15" s="63">
        <v>17956.47</v>
      </c>
      <c r="BJ15" s="21">
        <v>18210.79</v>
      </c>
      <c r="BK15" s="21">
        <v>13450.3</v>
      </c>
      <c r="BL15" s="21">
        <v>12932.7</v>
      </c>
      <c r="BM15" s="21">
        <v>15612.2</v>
      </c>
      <c r="BN15" s="21">
        <v>15826.68</v>
      </c>
      <c r="BO15" s="21">
        <v>10898.84</v>
      </c>
      <c r="BP15" s="21">
        <v>8704.14</v>
      </c>
      <c r="BQ15" s="21">
        <v>12865.12</v>
      </c>
      <c r="BR15" s="21">
        <v>13602.21</v>
      </c>
      <c r="BS15" s="21">
        <v>8417.39</v>
      </c>
      <c r="BT15" s="21">
        <v>6942.39</v>
      </c>
      <c r="BU15" s="21">
        <v>8488.92</v>
      </c>
      <c r="BV15" s="21">
        <v>7225.07</v>
      </c>
      <c r="BW15" s="21">
        <v>3266.98</v>
      </c>
      <c r="BX15" s="21">
        <v>2645.73</v>
      </c>
      <c r="BY15" s="21">
        <v>4897.5200000000004</v>
      </c>
      <c r="BZ15" s="21">
        <v>5402.66</v>
      </c>
      <c r="CA15" s="21">
        <v>2070.6799999999998</v>
      </c>
      <c r="CB15" s="21">
        <v>2182.3000000000002</v>
      </c>
      <c r="CC15" s="21">
        <v>4783.4399999999996</v>
      </c>
      <c r="CD15" s="21">
        <v>4757.66</v>
      </c>
      <c r="CE15" s="21">
        <v>1926.18</v>
      </c>
      <c r="CF15" s="21">
        <v>2083.33</v>
      </c>
      <c r="CG15" s="21">
        <v>3241.01</v>
      </c>
      <c r="CH15" s="21">
        <v>2493.06</v>
      </c>
      <c r="CI15" s="21">
        <v>1480.25</v>
      </c>
      <c r="CJ15" s="21">
        <v>1596.66</v>
      </c>
      <c r="CK15" s="21">
        <v>2402.64</v>
      </c>
      <c r="CL15" s="21">
        <v>2554.89</v>
      </c>
      <c r="CM15" s="21">
        <v>1276.27</v>
      </c>
      <c r="CN15" s="21">
        <v>1407.71</v>
      </c>
      <c r="CO15" s="21">
        <v>1759.89</v>
      </c>
      <c r="CP15" s="21">
        <v>2104.63</v>
      </c>
      <c r="CQ15" s="21">
        <v>1528.19</v>
      </c>
      <c r="CR15" s="21">
        <v>1625.39</v>
      </c>
      <c r="CS15" s="21">
        <v>1790.56</v>
      </c>
      <c r="CT15" s="21">
        <v>2015.67</v>
      </c>
      <c r="CU15" s="21">
        <v>1228.19</v>
      </c>
      <c r="CV15" s="21">
        <v>1432.75</v>
      </c>
      <c r="CW15" s="21">
        <v>1394.33</v>
      </c>
      <c r="CX15" s="21">
        <v>1338.21</v>
      </c>
      <c r="CY15" s="21">
        <v>946.69</v>
      </c>
      <c r="CZ15" s="21">
        <v>987.58</v>
      </c>
      <c r="DA15" s="21">
        <v>1198.4000000000001</v>
      </c>
      <c r="DB15" s="21">
        <v>901.28</v>
      </c>
      <c r="DC15" s="21">
        <v>499.39</v>
      </c>
      <c r="DD15" s="21">
        <v>400.35</v>
      </c>
    </row>
    <row r="16" spans="1:109" x14ac:dyDescent="0.35">
      <c r="A16" s="43" t="s">
        <v>165</v>
      </c>
      <c r="B16" s="22">
        <v>16363</v>
      </c>
      <c r="C16" s="22">
        <v>13532</v>
      </c>
      <c r="D16" s="22">
        <v>13209</v>
      </c>
      <c r="E16" s="22">
        <v>14847</v>
      </c>
      <c r="F16" s="22">
        <v>14368</v>
      </c>
      <c r="G16" s="22">
        <v>11319</v>
      </c>
      <c r="H16" s="22">
        <v>11226</v>
      </c>
      <c r="I16" s="22">
        <v>13973</v>
      </c>
      <c r="J16" s="22">
        <v>14868.7</v>
      </c>
      <c r="K16" s="22">
        <v>12703.71</v>
      </c>
      <c r="L16" s="22">
        <v>12600.52</v>
      </c>
      <c r="M16" s="20">
        <v>15905.42</v>
      </c>
      <c r="N16" s="20">
        <v>18086.64</v>
      </c>
      <c r="O16" s="20">
        <v>13843.5</v>
      </c>
      <c r="P16" s="20">
        <v>12419.43</v>
      </c>
      <c r="Q16" s="20">
        <v>15722.84</v>
      </c>
      <c r="R16" s="20">
        <v>16534.599999999999</v>
      </c>
      <c r="S16" s="20">
        <v>11117.92</v>
      </c>
      <c r="T16" s="20">
        <v>11486.06</v>
      </c>
      <c r="U16" s="20">
        <v>16288.85</v>
      </c>
      <c r="V16" s="20">
        <v>17364.77</v>
      </c>
      <c r="W16" s="20">
        <v>13357.54</v>
      </c>
      <c r="X16" s="20">
        <v>12256.9</v>
      </c>
      <c r="Y16" s="20">
        <v>17114.22</v>
      </c>
      <c r="Z16" s="55">
        <v>17516.439999999999</v>
      </c>
      <c r="AA16" s="55">
        <v>11827.61</v>
      </c>
      <c r="AB16" s="55">
        <v>11911.31</v>
      </c>
      <c r="AC16" s="55">
        <v>16382.54</v>
      </c>
      <c r="AD16" s="56">
        <v>18000.490000000002</v>
      </c>
      <c r="AE16" s="56">
        <v>12404.56</v>
      </c>
      <c r="AF16" s="56">
        <v>10786.96</v>
      </c>
      <c r="AG16" s="56">
        <v>18199.89</v>
      </c>
      <c r="AH16" s="56">
        <v>20917.66</v>
      </c>
      <c r="AI16" s="56">
        <v>13655.43</v>
      </c>
      <c r="AJ16" s="56">
        <v>12832.61</v>
      </c>
      <c r="AK16" s="56">
        <v>17814.41</v>
      </c>
      <c r="AL16" s="56">
        <v>16954.7</v>
      </c>
      <c r="AM16" s="56">
        <v>11929.36</v>
      </c>
      <c r="AN16" s="56">
        <v>12529.4</v>
      </c>
      <c r="AO16" s="56">
        <v>19021.03</v>
      </c>
      <c r="AP16" s="56">
        <v>15758.87</v>
      </c>
      <c r="AQ16" s="56">
        <v>12684.93</v>
      </c>
      <c r="AR16" s="56">
        <v>10873.04</v>
      </c>
      <c r="AS16" s="56">
        <v>16390.47</v>
      </c>
      <c r="AT16" s="56">
        <v>16702.73</v>
      </c>
      <c r="AU16" s="56">
        <v>9426.6</v>
      </c>
      <c r="AV16" s="56">
        <v>7976.3</v>
      </c>
      <c r="AW16" s="56">
        <v>12082.26</v>
      </c>
      <c r="AX16" s="56">
        <v>14174.23</v>
      </c>
      <c r="AY16" s="56">
        <v>9385.2900000000009</v>
      </c>
      <c r="AZ16" s="56">
        <v>9587.18</v>
      </c>
      <c r="BA16" s="56">
        <v>15437</v>
      </c>
      <c r="BB16" s="56">
        <v>15193.23</v>
      </c>
      <c r="BC16" s="56">
        <v>9158.14</v>
      </c>
      <c r="BD16" s="56">
        <v>9298.1200000000008</v>
      </c>
      <c r="BE16" s="56">
        <v>15296.74</v>
      </c>
      <c r="BF16" s="56">
        <v>17723.240000000002</v>
      </c>
      <c r="BG16" s="56">
        <v>13615.68</v>
      </c>
      <c r="BH16" s="56">
        <v>12837.5</v>
      </c>
      <c r="BI16" s="57">
        <v>17321.599999999999</v>
      </c>
      <c r="BJ16" s="20">
        <v>17457.75</v>
      </c>
      <c r="BK16" s="20">
        <v>12716.89</v>
      </c>
      <c r="BL16" s="20">
        <v>12227.46</v>
      </c>
      <c r="BM16" s="20">
        <v>14789.94</v>
      </c>
      <c r="BN16" s="20">
        <v>15028.03</v>
      </c>
      <c r="BO16" s="20">
        <v>10192.44</v>
      </c>
      <c r="BP16" s="20">
        <v>7981.45</v>
      </c>
      <c r="BQ16" s="20">
        <v>12052.7</v>
      </c>
      <c r="BR16" s="20">
        <v>12904.96</v>
      </c>
      <c r="BS16" s="20">
        <v>7749.59</v>
      </c>
      <c r="BT16" s="20">
        <v>6312.35</v>
      </c>
      <c r="BU16" s="20">
        <v>7807.9</v>
      </c>
      <c r="BV16" s="20">
        <v>6537.08</v>
      </c>
      <c r="BW16" s="20">
        <v>2642.4</v>
      </c>
      <c r="BX16" s="20">
        <v>2051.86</v>
      </c>
      <c r="BY16" s="20">
        <v>4236.53</v>
      </c>
      <c r="BZ16" s="20">
        <v>4799.51</v>
      </c>
      <c r="CA16" s="20">
        <v>1509.52</v>
      </c>
      <c r="CB16" s="20">
        <v>1643.14</v>
      </c>
      <c r="CC16" s="20">
        <v>4166.1499999999996</v>
      </c>
      <c r="CD16" s="20">
        <v>4155.55</v>
      </c>
      <c r="CE16" s="20">
        <v>1390.43</v>
      </c>
      <c r="CF16" s="20">
        <v>1555.59</v>
      </c>
      <c r="CG16" s="20">
        <v>2679.52</v>
      </c>
      <c r="CH16" s="20">
        <v>1980.79</v>
      </c>
      <c r="CI16" s="20">
        <v>998</v>
      </c>
      <c r="CJ16" s="20">
        <v>1126.26</v>
      </c>
      <c r="CK16" s="20">
        <v>1900.02</v>
      </c>
      <c r="CL16" s="20">
        <v>2078.17</v>
      </c>
      <c r="CM16" s="20">
        <v>896.13</v>
      </c>
      <c r="CN16" s="20">
        <v>978.66</v>
      </c>
      <c r="CO16" s="20">
        <v>1305.3900000000001</v>
      </c>
      <c r="CP16" s="20">
        <v>1651.22</v>
      </c>
      <c r="CQ16" s="20">
        <v>1099.54</v>
      </c>
      <c r="CR16" s="20">
        <v>1219.02</v>
      </c>
      <c r="CS16" s="20">
        <v>1405.58</v>
      </c>
      <c r="CT16" s="20">
        <v>1527</v>
      </c>
      <c r="CU16" s="20">
        <v>809.37</v>
      </c>
      <c r="CV16" s="20">
        <v>1127.31</v>
      </c>
      <c r="CW16" s="20">
        <v>1043.42</v>
      </c>
      <c r="CX16" s="20">
        <v>939.38</v>
      </c>
      <c r="CY16" s="20">
        <v>665.84</v>
      </c>
      <c r="CZ16" s="20">
        <v>727.37</v>
      </c>
      <c r="DA16" s="20">
        <v>876.47</v>
      </c>
      <c r="DB16" s="20">
        <v>682.13</v>
      </c>
      <c r="DC16" s="20">
        <v>325.43</v>
      </c>
      <c r="DD16" s="20">
        <v>225.1</v>
      </c>
    </row>
    <row r="17" spans="1:110" x14ac:dyDescent="0.35">
      <c r="A17" s="44" t="s">
        <v>166</v>
      </c>
      <c r="B17" s="22">
        <v>14085.48</v>
      </c>
      <c r="C17" s="22">
        <v>11176.92</v>
      </c>
      <c r="D17" s="22">
        <v>10813.86</v>
      </c>
      <c r="E17" s="22">
        <v>12511.81</v>
      </c>
      <c r="F17" s="22">
        <v>11908</v>
      </c>
      <c r="G17" s="22">
        <v>8822.99</v>
      </c>
      <c r="H17" s="22">
        <v>8775.2900000000009</v>
      </c>
      <c r="I17" s="22">
        <v>11671.69</v>
      </c>
      <c r="J17" s="22">
        <v>12373.6</v>
      </c>
      <c r="K17" s="22">
        <v>10240.59</v>
      </c>
      <c r="L17" s="22">
        <v>10109.879999999999</v>
      </c>
      <c r="M17" s="20">
        <v>13473.42</v>
      </c>
      <c r="N17" s="20">
        <v>15670.23</v>
      </c>
      <c r="O17" s="20">
        <v>11367.14</v>
      </c>
      <c r="P17" s="20">
        <v>10281.98</v>
      </c>
      <c r="Q17" s="20">
        <v>13611.72</v>
      </c>
      <c r="R17" s="20">
        <v>14413.25</v>
      </c>
      <c r="S17" s="20">
        <v>9235.01</v>
      </c>
      <c r="T17" s="20">
        <v>9676.17</v>
      </c>
      <c r="U17" s="20">
        <v>14416.69</v>
      </c>
      <c r="V17" s="20">
        <v>15475</v>
      </c>
      <c r="W17" s="20">
        <v>11447.76</v>
      </c>
      <c r="X17" s="20">
        <v>10430.65</v>
      </c>
      <c r="Y17" s="20">
        <v>15109.26</v>
      </c>
      <c r="Z17" s="55">
        <v>15690.25</v>
      </c>
      <c r="AA17" s="55">
        <v>10005.81</v>
      </c>
      <c r="AB17" s="55">
        <v>10154.049999999999</v>
      </c>
      <c r="AC17" s="55">
        <v>14605.49</v>
      </c>
      <c r="AD17" s="56">
        <v>16290.46</v>
      </c>
      <c r="AE17" s="56">
        <v>10619.88</v>
      </c>
      <c r="AF17" s="56">
        <v>8876.7999999999993</v>
      </c>
      <c r="AG17" s="56">
        <v>16271.1</v>
      </c>
      <c r="AH17" s="56">
        <v>18977.25</v>
      </c>
      <c r="AI17" s="56">
        <v>11714.42</v>
      </c>
      <c r="AJ17" s="56">
        <v>10882.44</v>
      </c>
      <c r="AK17" s="56">
        <v>15863.66</v>
      </c>
      <c r="AL17" s="56">
        <v>14957.87</v>
      </c>
      <c r="AM17" s="56">
        <v>9936.44</v>
      </c>
      <c r="AN17" s="56">
        <v>10586.26</v>
      </c>
      <c r="AO17" s="56">
        <v>17030.11</v>
      </c>
      <c r="AP17" s="56">
        <v>13748.18</v>
      </c>
      <c r="AQ17" s="56">
        <v>10609.35</v>
      </c>
      <c r="AR17" s="56">
        <v>8912.2199999999993</v>
      </c>
      <c r="AS17" s="56">
        <v>14537.88</v>
      </c>
      <c r="AT17" s="56">
        <v>15125.39</v>
      </c>
      <c r="AU17" s="56">
        <v>7836.68</v>
      </c>
      <c r="AV17" s="56">
        <v>6372.21</v>
      </c>
      <c r="AW17" s="56">
        <v>10346.530000000001</v>
      </c>
      <c r="AX17" s="56">
        <v>12400.28</v>
      </c>
      <c r="AY17" s="56">
        <v>7568.34</v>
      </c>
      <c r="AZ17" s="56">
        <v>7833.86</v>
      </c>
      <c r="BA17" s="56">
        <v>13695.03</v>
      </c>
      <c r="BB17" s="56">
        <v>13437.59</v>
      </c>
      <c r="BC17" s="56">
        <v>7409.74</v>
      </c>
      <c r="BD17" s="56">
        <v>7479.52</v>
      </c>
      <c r="BE17" s="56">
        <v>13522.8</v>
      </c>
      <c r="BF17" s="56">
        <v>16055.66</v>
      </c>
      <c r="BG17" s="56">
        <v>11913.27</v>
      </c>
      <c r="BH17" s="56">
        <v>11217.15</v>
      </c>
      <c r="BI17" s="57">
        <v>15715.36</v>
      </c>
      <c r="BJ17" s="20">
        <v>15742.52</v>
      </c>
      <c r="BK17" s="20">
        <v>10931.86</v>
      </c>
      <c r="BL17" s="20">
        <v>10303.25</v>
      </c>
      <c r="BM17" s="20">
        <v>12895.22</v>
      </c>
      <c r="BN17" s="20">
        <v>13198.81</v>
      </c>
      <c r="BO17" s="20">
        <v>8401.25</v>
      </c>
      <c r="BP17" s="20">
        <v>6183.44</v>
      </c>
      <c r="BQ17" s="20">
        <v>10450.530000000001</v>
      </c>
      <c r="BR17" s="20">
        <v>11282.97</v>
      </c>
      <c r="BS17" s="20">
        <v>6154.27</v>
      </c>
      <c r="BT17" s="20">
        <v>5041.46</v>
      </c>
      <c r="BU17" s="20">
        <v>6850.99</v>
      </c>
      <c r="BV17" s="20">
        <v>5720.91</v>
      </c>
      <c r="BW17" s="20">
        <v>1807.48</v>
      </c>
      <c r="BX17" s="20">
        <v>1186.2</v>
      </c>
      <c r="BY17" s="20">
        <v>3340.56</v>
      </c>
      <c r="BZ17" s="20">
        <v>3905.37</v>
      </c>
      <c r="CA17" s="20">
        <v>636.14</v>
      </c>
      <c r="CB17" s="20">
        <v>862.08</v>
      </c>
      <c r="CC17" s="20">
        <v>3312.88</v>
      </c>
      <c r="CD17" s="20">
        <v>3372.43</v>
      </c>
      <c r="CE17" s="20">
        <v>527.83000000000004</v>
      </c>
      <c r="CF17" s="20">
        <v>759.69</v>
      </c>
      <c r="CG17" s="20">
        <v>1995.01</v>
      </c>
      <c r="CH17" s="20">
        <v>1246.0999999999999</v>
      </c>
      <c r="CI17" s="20">
        <v>203.13</v>
      </c>
      <c r="CJ17" s="20">
        <v>316.41000000000003</v>
      </c>
      <c r="CK17" s="20">
        <v>1137.79</v>
      </c>
      <c r="CL17" s="20">
        <v>1362.23</v>
      </c>
      <c r="CM17" s="20">
        <v>162.24</v>
      </c>
      <c r="CN17" s="20">
        <v>235.23</v>
      </c>
      <c r="CO17" s="20">
        <v>549.91</v>
      </c>
      <c r="CP17" s="20">
        <v>950.28</v>
      </c>
      <c r="CQ17" s="20">
        <v>328.19</v>
      </c>
      <c r="CR17" s="20">
        <v>610.41999999999996</v>
      </c>
      <c r="CS17" s="20">
        <v>740.43</v>
      </c>
      <c r="CT17" s="20">
        <v>951.97</v>
      </c>
      <c r="CU17" s="20">
        <v>192.55</v>
      </c>
      <c r="CV17" s="20">
        <v>564.66999999999996</v>
      </c>
      <c r="CW17" s="20">
        <v>534.36</v>
      </c>
      <c r="CX17" s="20">
        <v>465.74</v>
      </c>
      <c r="CY17" s="20">
        <v>126.57</v>
      </c>
      <c r="CZ17" s="20">
        <v>337.38</v>
      </c>
      <c r="DA17" s="20">
        <v>527.34</v>
      </c>
      <c r="DB17" s="20">
        <v>427.25</v>
      </c>
      <c r="DC17" s="20">
        <v>134.87</v>
      </c>
      <c r="DD17" s="20">
        <v>93.71</v>
      </c>
    </row>
    <row r="18" spans="1:110" x14ac:dyDescent="0.35">
      <c r="A18" s="84" t="s">
        <v>213</v>
      </c>
      <c r="B18" s="22">
        <v>0</v>
      </c>
      <c r="C18" s="22">
        <v>0</v>
      </c>
      <c r="D18" s="22">
        <v>0</v>
      </c>
      <c r="E18" s="22">
        <v>0</v>
      </c>
      <c r="F18" s="22">
        <v>175</v>
      </c>
      <c r="G18" s="22">
        <v>156</v>
      </c>
      <c r="H18" s="22">
        <v>148</v>
      </c>
      <c r="I18" s="22">
        <v>170</v>
      </c>
      <c r="J18" s="22">
        <v>192.25</v>
      </c>
      <c r="K18" s="22">
        <v>150.16</v>
      </c>
      <c r="L18" s="22">
        <v>130</v>
      </c>
      <c r="M18" s="20">
        <v>183.31</v>
      </c>
      <c r="N18" s="20">
        <v>222.58</v>
      </c>
      <c r="O18" s="20">
        <v>172.63</v>
      </c>
      <c r="P18" s="20">
        <v>152.44999999999999</v>
      </c>
      <c r="Q18" s="20">
        <v>202.22</v>
      </c>
      <c r="R18" s="20">
        <v>203.11</v>
      </c>
      <c r="S18" s="20">
        <v>167.23</v>
      </c>
      <c r="T18" s="20">
        <v>152.63</v>
      </c>
      <c r="U18" s="20">
        <v>194.11</v>
      </c>
      <c r="V18" s="20">
        <v>177.87</v>
      </c>
      <c r="W18" s="20">
        <v>146.12</v>
      </c>
      <c r="X18" s="20">
        <v>135.75</v>
      </c>
      <c r="Y18" s="20">
        <v>162.38999999999999</v>
      </c>
      <c r="Z18" s="55">
        <v>138.18</v>
      </c>
      <c r="AA18" s="55">
        <v>107.75</v>
      </c>
      <c r="AB18" s="55">
        <v>98.07</v>
      </c>
      <c r="AC18" s="55">
        <v>129.29</v>
      </c>
      <c r="AD18" s="56">
        <v>135.25</v>
      </c>
      <c r="AE18" s="56">
        <v>105.32</v>
      </c>
      <c r="AF18" s="56">
        <v>93.25</v>
      </c>
      <c r="AG18" s="56">
        <v>124.71</v>
      </c>
      <c r="AH18" s="56">
        <v>137.83000000000001</v>
      </c>
      <c r="AI18" s="56">
        <v>105.64</v>
      </c>
      <c r="AJ18" s="56">
        <v>91.98</v>
      </c>
      <c r="AK18" s="56">
        <v>121.69</v>
      </c>
      <c r="AL18" s="56">
        <v>139.16999999999999</v>
      </c>
      <c r="AM18" s="56">
        <v>109.29</v>
      </c>
      <c r="AN18" s="56">
        <v>101.19</v>
      </c>
      <c r="AO18" s="56">
        <v>135.02000000000001</v>
      </c>
      <c r="AP18" s="56">
        <v>146.29</v>
      </c>
      <c r="AQ18" s="56">
        <v>113.93</v>
      </c>
      <c r="AR18" s="56">
        <v>105.32</v>
      </c>
      <c r="AS18" s="56">
        <v>137.26</v>
      </c>
      <c r="AT18" s="56">
        <v>146.6</v>
      </c>
      <c r="AU18" s="56">
        <v>107.78</v>
      </c>
      <c r="AV18" s="56">
        <v>98.6</v>
      </c>
      <c r="AW18" s="56">
        <v>128.94999999999999</v>
      </c>
      <c r="AX18" s="56">
        <v>140.16</v>
      </c>
      <c r="AY18" s="56">
        <v>106.59</v>
      </c>
      <c r="AZ18" s="56">
        <v>97.02</v>
      </c>
      <c r="BA18" s="56">
        <v>133.56</v>
      </c>
      <c r="BB18" s="56">
        <v>166.35</v>
      </c>
      <c r="BC18" s="56">
        <v>127</v>
      </c>
      <c r="BD18" s="56">
        <v>120.57</v>
      </c>
      <c r="BE18" s="56">
        <v>147.97999999999999</v>
      </c>
      <c r="BF18" s="56">
        <v>132.22999999999999</v>
      </c>
      <c r="BG18" s="56">
        <v>106.7</v>
      </c>
      <c r="BH18" s="56">
        <v>94.07</v>
      </c>
      <c r="BI18" s="57">
        <v>127.66</v>
      </c>
      <c r="BJ18" s="20">
        <v>118.13</v>
      </c>
      <c r="BK18" s="20">
        <v>80.94</v>
      </c>
      <c r="BL18" s="20">
        <v>66.75</v>
      </c>
      <c r="BM18" s="20">
        <v>96.25</v>
      </c>
      <c r="BN18" s="20">
        <v>91.14</v>
      </c>
      <c r="BO18" s="20">
        <v>55.27</v>
      </c>
      <c r="BP18" s="20">
        <v>45.09</v>
      </c>
      <c r="BQ18" s="20">
        <v>80.14</v>
      </c>
      <c r="BR18" s="20">
        <v>2.17</v>
      </c>
      <c r="BS18" s="20">
        <v>1.18</v>
      </c>
      <c r="BT18" s="20">
        <v>0.9</v>
      </c>
      <c r="BU18" s="20">
        <v>1.57</v>
      </c>
      <c r="BV18" s="20">
        <v>2.06</v>
      </c>
      <c r="BW18" s="20">
        <v>1.19</v>
      </c>
      <c r="BX18" s="20">
        <v>0.82</v>
      </c>
      <c r="BY18" s="20">
        <v>1.76</v>
      </c>
      <c r="BZ18" s="20">
        <v>2.04</v>
      </c>
      <c r="CA18" s="20">
        <v>1.1299999999999999</v>
      </c>
      <c r="CB18" s="20">
        <v>0.88</v>
      </c>
      <c r="CC18" s="20">
        <v>1.8</v>
      </c>
      <c r="CD18" s="20">
        <v>2.2200000000000002</v>
      </c>
      <c r="CE18" s="20">
        <v>1.1000000000000001</v>
      </c>
      <c r="CF18" s="20">
        <v>0.85</v>
      </c>
      <c r="CG18" s="20">
        <v>1.69</v>
      </c>
      <c r="CH18" s="20">
        <v>2</v>
      </c>
      <c r="CI18" s="20">
        <v>1.19</v>
      </c>
      <c r="CJ18" s="20">
        <v>0.81</v>
      </c>
      <c r="CK18" s="20">
        <v>1.85</v>
      </c>
      <c r="CL18" s="20">
        <v>2.04</v>
      </c>
      <c r="CM18" s="20">
        <v>1.1499999999999999</v>
      </c>
      <c r="CN18" s="20">
        <v>0.85</v>
      </c>
      <c r="CO18" s="20">
        <v>1.81</v>
      </c>
      <c r="CP18" s="20">
        <v>2.11</v>
      </c>
      <c r="CQ18" s="20">
        <v>1.32</v>
      </c>
      <c r="CR18" s="20">
        <v>0.81</v>
      </c>
      <c r="CS18" s="20">
        <v>1.61</v>
      </c>
      <c r="CT18" s="20">
        <v>2.16</v>
      </c>
      <c r="CU18" s="20">
        <v>1.19</v>
      </c>
      <c r="CV18" s="20">
        <v>0.83</v>
      </c>
      <c r="CW18" s="20">
        <v>1.66</v>
      </c>
      <c r="CX18" s="20">
        <v>2.13</v>
      </c>
      <c r="CY18" s="20">
        <v>1.1599999999999999</v>
      </c>
      <c r="CZ18" s="20">
        <v>0.82</v>
      </c>
      <c r="DA18" s="20">
        <v>1.74</v>
      </c>
      <c r="DB18" s="20">
        <v>2.13</v>
      </c>
      <c r="DC18" s="20">
        <v>1.1599999999999999</v>
      </c>
      <c r="DD18" s="20">
        <v>0.82</v>
      </c>
    </row>
    <row r="19" spans="1:110" x14ac:dyDescent="0.35">
      <c r="A19" s="44" t="s">
        <v>167</v>
      </c>
      <c r="B19" s="22">
        <v>2015</v>
      </c>
      <c r="C19" s="22">
        <v>2035</v>
      </c>
      <c r="D19" s="22">
        <v>2077</v>
      </c>
      <c r="E19" s="22">
        <v>2042</v>
      </c>
      <c r="F19" s="22">
        <v>2001</v>
      </c>
      <c r="G19" s="22">
        <v>2040</v>
      </c>
      <c r="H19" s="22">
        <v>2022</v>
      </c>
      <c r="I19" s="22">
        <v>1856</v>
      </c>
      <c r="J19" s="22">
        <v>2030.35</v>
      </c>
      <c r="K19" s="22">
        <v>2036.5</v>
      </c>
      <c r="L19" s="22">
        <v>2144.41</v>
      </c>
      <c r="M19" s="20">
        <v>2017.78</v>
      </c>
      <c r="N19" s="20">
        <v>1890.34</v>
      </c>
      <c r="O19" s="20">
        <v>1946.39</v>
      </c>
      <c r="P19" s="20">
        <v>1678.7</v>
      </c>
      <c r="Q19" s="20">
        <v>1616.72</v>
      </c>
      <c r="R19" s="20">
        <v>1622.68</v>
      </c>
      <c r="S19" s="20">
        <v>1412.21</v>
      </c>
      <c r="T19" s="20">
        <v>1388.65</v>
      </c>
      <c r="U19" s="20">
        <v>1383.61</v>
      </c>
      <c r="V19" s="20">
        <v>1401.69</v>
      </c>
      <c r="W19" s="20">
        <v>1440.72</v>
      </c>
      <c r="X19" s="20">
        <v>1389.09</v>
      </c>
      <c r="Y19" s="20">
        <v>1498.72</v>
      </c>
      <c r="Z19" s="55">
        <v>1386.01</v>
      </c>
      <c r="AA19" s="55">
        <v>1396.46</v>
      </c>
      <c r="AB19" s="55">
        <v>1363.04</v>
      </c>
      <c r="AC19" s="55">
        <v>1341.1</v>
      </c>
      <c r="AD19" s="56">
        <v>1262.31</v>
      </c>
      <c r="AE19" s="56">
        <v>1331.17</v>
      </c>
      <c r="AF19" s="56">
        <v>1481.19</v>
      </c>
      <c r="AG19" s="56">
        <v>1495.55</v>
      </c>
      <c r="AH19" s="56">
        <v>1462.25</v>
      </c>
      <c r="AI19" s="56">
        <v>1478.2</v>
      </c>
      <c r="AJ19" s="56">
        <v>1505.98</v>
      </c>
      <c r="AK19" s="56">
        <v>1482.29</v>
      </c>
      <c r="AL19" s="56">
        <v>1503.87</v>
      </c>
      <c r="AM19" s="56">
        <v>1497.42</v>
      </c>
      <c r="AN19" s="56">
        <v>1472.39</v>
      </c>
      <c r="AO19" s="56">
        <v>1458.3</v>
      </c>
      <c r="AP19" s="56">
        <v>1463.15</v>
      </c>
      <c r="AQ19" s="56">
        <v>1537.61</v>
      </c>
      <c r="AR19" s="56">
        <v>1457.92</v>
      </c>
      <c r="AS19" s="56">
        <v>1416.35</v>
      </c>
      <c r="AT19" s="56">
        <v>1219.73</v>
      </c>
      <c r="AU19" s="56">
        <v>1231.56</v>
      </c>
      <c r="AV19" s="56">
        <v>1203.5899999999999</v>
      </c>
      <c r="AW19" s="56">
        <v>1280.68</v>
      </c>
      <c r="AX19" s="56">
        <v>1321.28</v>
      </c>
      <c r="AY19" s="56">
        <v>1389.85</v>
      </c>
      <c r="AZ19" s="56">
        <v>1356.73</v>
      </c>
      <c r="BA19" s="56">
        <v>1331.44</v>
      </c>
      <c r="BB19" s="56">
        <v>1262.6500000000001</v>
      </c>
      <c r="BC19" s="20">
        <v>1313.75</v>
      </c>
      <c r="BD19" s="20">
        <v>1391.57</v>
      </c>
      <c r="BE19" s="20">
        <v>1313.94</v>
      </c>
      <c r="BF19" s="56">
        <v>1299.81</v>
      </c>
      <c r="BG19" s="56">
        <v>1301.4000000000001</v>
      </c>
      <c r="BH19" s="56">
        <v>1215.4100000000001</v>
      </c>
      <c r="BI19" s="57">
        <v>1148.56</v>
      </c>
      <c r="BJ19" s="20">
        <v>1242.4000000000001</v>
      </c>
      <c r="BK19" s="20">
        <v>1310.1500000000001</v>
      </c>
      <c r="BL19" s="20">
        <v>1404.33</v>
      </c>
      <c r="BM19" s="20">
        <v>1330.67</v>
      </c>
      <c r="BN19" s="20">
        <v>1269.55</v>
      </c>
      <c r="BO19" s="20">
        <v>1286.71</v>
      </c>
      <c r="BP19" s="20">
        <v>1264.3800000000001</v>
      </c>
      <c r="BQ19" s="20">
        <v>1156.1600000000001</v>
      </c>
      <c r="BR19" s="20">
        <v>1164.6500000000001</v>
      </c>
      <c r="BS19" s="20">
        <v>1082.68</v>
      </c>
      <c r="BT19" s="20">
        <v>874.1</v>
      </c>
      <c r="BU19" s="20">
        <v>545.25</v>
      </c>
      <c r="BV19" s="20">
        <v>443.41</v>
      </c>
      <c r="BW19" s="20">
        <v>437.51</v>
      </c>
      <c r="BX19" s="20">
        <v>464.38</v>
      </c>
      <c r="BY19" s="20">
        <v>475.45</v>
      </c>
      <c r="BZ19" s="20">
        <v>482.2</v>
      </c>
      <c r="CA19" s="20">
        <v>469.48</v>
      </c>
      <c r="CB19" s="20">
        <v>473.95</v>
      </c>
      <c r="CC19" s="20">
        <v>462.21</v>
      </c>
      <c r="CD19" s="20">
        <v>430.01</v>
      </c>
      <c r="CE19" s="20">
        <v>471.69</v>
      </c>
      <c r="CF19" s="20">
        <v>449.05</v>
      </c>
      <c r="CG19" s="20">
        <v>415.75</v>
      </c>
      <c r="CH19" s="20">
        <v>447.12</v>
      </c>
      <c r="CI19" s="20">
        <v>447.39</v>
      </c>
      <c r="CJ19" s="20">
        <v>453.1</v>
      </c>
      <c r="CK19" s="20">
        <v>461.32</v>
      </c>
      <c r="CL19" s="20">
        <v>414.69</v>
      </c>
      <c r="CM19" s="20">
        <v>416.12</v>
      </c>
      <c r="CN19" s="20">
        <v>419.53</v>
      </c>
      <c r="CO19" s="20">
        <v>424.47</v>
      </c>
      <c r="CP19" s="20">
        <v>402.37</v>
      </c>
      <c r="CQ19" s="20">
        <v>411.06</v>
      </c>
      <c r="CR19" s="20">
        <v>360.48</v>
      </c>
      <c r="CS19" s="20">
        <v>370.08</v>
      </c>
      <c r="CT19" s="20">
        <v>321.89999999999998</v>
      </c>
      <c r="CU19" s="20">
        <v>303.67</v>
      </c>
      <c r="CV19" s="20">
        <v>305.25</v>
      </c>
      <c r="CW19" s="20">
        <v>281.37</v>
      </c>
      <c r="CX19" s="20">
        <v>237.23</v>
      </c>
      <c r="CY19" s="20">
        <v>274.48</v>
      </c>
      <c r="CZ19" s="20">
        <v>151.86000000000001</v>
      </c>
      <c r="DA19" s="20">
        <v>132.85</v>
      </c>
      <c r="DB19" s="20">
        <v>59.83</v>
      </c>
      <c r="DC19" s="20">
        <v>0.48</v>
      </c>
      <c r="DD19" s="20">
        <v>0.4</v>
      </c>
    </row>
    <row r="20" spans="1:110" x14ac:dyDescent="0.35">
      <c r="A20" s="44" t="s">
        <v>168</v>
      </c>
      <c r="B20" s="22">
        <v>135</v>
      </c>
      <c r="C20" s="22">
        <v>170</v>
      </c>
      <c r="D20" s="22">
        <v>140</v>
      </c>
      <c r="E20" s="22">
        <v>114</v>
      </c>
      <c r="F20" s="22">
        <v>114</v>
      </c>
      <c r="G20" s="22">
        <v>151</v>
      </c>
      <c r="H20" s="22">
        <v>118</v>
      </c>
      <c r="I20" s="22">
        <v>111</v>
      </c>
      <c r="J20" s="22">
        <v>139.33000000000001</v>
      </c>
      <c r="K20" s="22">
        <v>143.86000000000001</v>
      </c>
      <c r="L20" s="22">
        <v>79.36</v>
      </c>
      <c r="M20" s="20">
        <v>93.85</v>
      </c>
      <c r="N20" s="20">
        <v>152.56</v>
      </c>
      <c r="O20" s="20">
        <v>228.49</v>
      </c>
      <c r="P20" s="20">
        <v>197.8</v>
      </c>
      <c r="Q20" s="20">
        <v>184.88</v>
      </c>
      <c r="R20" s="20">
        <v>186.02</v>
      </c>
      <c r="S20" s="20">
        <v>183.35</v>
      </c>
      <c r="T20" s="20">
        <v>175.19</v>
      </c>
      <c r="U20" s="20">
        <v>181.67</v>
      </c>
      <c r="V20" s="20">
        <v>196.65</v>
      </c>
      <c r="W20" s="20">
        <v>228.9</v>
      </c>
      <c r="X20" s="20">
        <v>219.34</v>
      </c>
      <c r="Y20" s="20">
        <v>237.1</v>
      </c>
      <c r="Z20" s="55">
        <v>210.63</v>
      </c>
      <c r="AA20" s="55">
        <v>230.03</v>
      </c>
      <c r="AB20" s="55">
        <v>221.93</v>
      </c>
      <c r="AC20" s="55">
        <v>232.42</v>
      </c>
      <c r="AD20" s="56">
        <v>247.37</v>
      </c>
      <c r="AE20" s="56">
        <v>281.32</v>
      </c>
      <c r="AF20" s="56">
        <v>267.52999999999997</v>
      </c>
      <c r="AG20" s="56">
        <v>242.5</v>
      </c>
      <c r="AH20" s="56">
        <v>262.55</v>
      </c>
      <c r="AI20" s="56">
        <v>283.99</v>
      </c>
      <c r="AJ20" s="56">
        <v>280.3</v>
      </c>
      <c r="AK20" s="56">
        <v>293.77999999999997</v>
      </c>
      <c r="AL20" s="56">
        <v>290.08999999999997</v>
      </c>
      <c r="AM20" s="56">
        <v>320.22000000000003</v>
      </c>
      <c r="AN20" s="56">
        <v>305.37</v>
      </c>
      <c r="AO20" s="56">
        <v>326.64999999999998</v>
      </c>
      <c r="AP20" s="56">
        <v>308.68</v>
      </c>
      <c r="AQ20" s="56">
        <v>335.61</v>
      </c>
      <c r="AR20" s="56">
        <v>315.88</v>
      </c>
      <c r="AS20" s="56">
        <v>209.66</v>
      </c>
      <c r="AT20" s="56">
        <v>149.09</v>
      </c>
      <c r="AU20" s="56">
        <v>187.26</v>
      </c>
      <c r="AV20" s="56">
        <v>244.21</v>
      </c>
      <c r="AW20" s="56">
        <v>270.98</v>
      </c>
      <c r="AX20" s="56">
        <v>275.33</v>
      </c>
      <c r="AY20" s="56">
        <v>269.26</v>
      </c>
      <c r="AZ20" s="56">
        <v>221.41</v>
      </c>
      <c r="BA20" s="56">
        <v>212.44</v>
      </c>
      <c r="BB20" s="56">
        <v>257.10000000000002</v>
      </c>
      <c r="BC20" s="20">
        <v>245.84</v>
      </c>
      <c r="BD20" s="20">
        <v>244.63</v>
      </c>
      <c r="BE20" s="20">
        <v>247.16</v>
      </c>
      <c r="BF20" s="56">
        <v>199.3</v>
      </c>
      <c r="BG20" s="56">
        <v>252.84</v>
      </c>
      <c r="BH20" s="56">
        <v>255.37</v>
      </c>
      <c r="BI20" s="57">
        <v>279.19</v>
      </c>
      <c r="BJ20" s="20">
        <v>294.02999999999997</v>
      </c>
      <c r="BK20" s="20">
        <v>324.76</v>
      </c>
      <c r="BL20" s="20">
        <v>392.82</v>
      </c>
      <c r="BM20" s="20">
        <v>399.16</v>
      </c>
      <c r="BN20" s="20">
        <v>410.76</v>
      </c>
      <c r="BO20" s="20">
        <v>376.82</v>
      </c>
      <c r="BP20" s="20">
        <v>416.4</v>
      </c>
      <c r="BQ20" s="20">
        <v>309.26</v>
      </c>
      <c r="BR20" s="20">
        <v>422.82</v>
      </c>
      <c r="BS20" s="20">
        <v>447.05</v>
      </c>
      <c r="BT20" s="20">
        <v>330.4</v>
      </c>
      <c r="BU20" s="20">
        <v>343.88</v>
      </c>
      <c r="BV20" s="20">
        <v>315.52999999999997</v>
      </c>
      <c r="BW20" s="20">
        <v>345.48</v>
      </c>
      <c r="BX20" s="20">
        <v>345.94</v>
      </c>
      <c r="BY20" s="20">
        <v>356.61</v>
      </c>
      <c r="BZ20" s="20">
        <v>350.48</v>
      </c>
      <c r="CA20" s="20">
        <v>354.36</v>
      </c>
      <c r="CB20" s="20">
        <v>270.33999999999997</v>
      </c>
      <c r="CC20" s="20">
        <v>326.12</v>
      </c>
      <c r="CD20" s="20">
        <v>283.91000000000003</v>
      </c>
      <c r="CE20" s="20">
        <v>343.16</v>
      </c>
      <c r="CF20" s="20">
        <v>304.81</v>
      </c>
      <c r="CG20" s="20">
        <v>224.2</v>
      </c>
      <c r="CH20" s="20">
        <v>250.36</v>
      </c>
      <c r="CI20" s="20">
        <v>316.27999999999997</v>
      </c>
      <c r="CJ20" s="20">
        <v>316.73</v>
      </c>
      <c r="CK20" s="20">
        <v>251.2</v>
      </c>
      <c r="CL20" s="20">
        <v>262.51</v>
      </c>
      <c r="CM20" s="20">
        <v>276.92</v>
      </c>
      <c r="CN20" s="20">
        <v>267.33</v>
      </c>
      <c r="CO20" s="20">
        <v>295.10000000000002</v>
      </c>
      <c r="CP20" s="20">
        <v>263.62</v>
      </c>
      <c r="CQ20" s="20">
        <v>321.67</v>
      </c>
      <c r="CR20" s="20">
        <v>213.87</v>
      </c>
      <c r="CS20" s="20">
        <v>259.88</v>
      </c>
      <c r="CT20" s="20">
        <v>212.08</v>
      </c>
      <c r="CU20" s="20">
        <v>272.62</v>
      </c>
      <c r="CV20" s="20">
        <v>219.5</v>
      </c>
      <c r="CW20" s="20">
        <v>187.96</v>
      </c>
      <c r="CX20" s="20">
        <v>197.08</v>
      </c>
      <c r="CY20" s="20">
        <v>224.79</v>
      </c>
      <c r="CZ20" s="20">
        <v>198.2</v>
      </c>
      <c r="DA20" s="20">
        <v>175.64</v>
      </c>
      <c r="DB20" s="20">
        <v>155.62</v>
      </c>
      <c r="DC20" s="20">
        <v>151.38</v>
      </c>
      <c r="DD20" s="20">
        <v>93.42</v>
      </c>
    </row>
    <row r="21" spans="1:110" x14ac:dyDescent="0.35">
      <c r="A21" s="44" t="s">
        <v>169</v>
      </c>
      <c r="B21" s="22">
        <v>128</v>
      </c>
      <c r="C21" s="22">
        <v>150</v>
      </c>
      <c r="D21" s="22">
        <v>178</v>
      </c>
      <c r="E21" s="49">
        <v>179</v>
      </c>
      <c r="F21" s="49">
        <v>170</v>
      </c>
      <c r="G21" s="49">
        <v>149</v>
      </c>
      <c r="H21" s="49">
        <v>163</v>
      </c>
      <c r="I21" s="49">
        <v>164</v>
      </c>
      <c r="J21" s="49">
        <v>133.16</v>
      </c>
      <c r="K21" s="49">
        <v>132.59</v>
      </c>
      <c r="L21" s="49">
        <v>136.87</v>
      </c>
      <c r="M21" s="21">
        <v>137.06</v>
      </c>
      <c r="N21" s="21">
        <v>150.93</v>
      </c>
      <c r="O21" s="21">
        <v>128.85</v>
      </c>
      <c r="P21" s="21">
        <v>108.49</v>
      </c>
      <c r="Q21" s="21">
        <v>107.3</v>
      </c>
      <c r="R21" s="21">
        <v>109.54</v>
      </c>
      <c r="S21" s="21">
        <v>120.11</v>
      </c>
      <c r="T21" s="21">
        <v>93.42</v>
      </c>
      <c r="U21" s="21">
        <v>112.77</v>
      </c>
      <c r="V21" s="21">
        <v>113.56</v>
      </c>
      <c r="W21" s="21">
        <v>94.05</v>
      </c>
      <c r="X21" s="21">
        <v>82.07</v>
      </c>
      <c r="Y21" s="21">
        <v>106.74</v>
      </c>
      <c r="Z21" s="55">
        <v>91.38</v>
      </c>
      <c r="AA21" s="55">
        <v>87.58</v>
      </c>
      <c r="AB21" s="55">
        <v>74.23</v>
      </c>
      <c r="AC21" s="55">
        <v>74.25</v>
      </c>
      <c r="AD21" s="56">
        <v>65.11</v>
      </c>
      <c r="AE21" s="56">
        <v>66.87</v>
      </c>
      <c r="AF21" s="56">
        <v>68.19</v>
      </c>
      <c r="AG21" s="56">
        <v>66.03</v>
      </c>
      <c r="AH21" s="56">
        <v>77.77</v>
      </c>
      <c r="AI21" s="56">
        <v>73.17</v>
      </c>
      <c r="AJ21" s="56">
        <v>71.92</v>
      </c>
      <c r="AK21" s="56">
        <v>52.98</v>
      </c>
      <c r="AL21" s="56">
        <v>63.72</v>
      </c>
      <c r="AM21" s="56">
        <v>65.98</v>
      </c>
      <c r="AN21" s="56">
        <v>64.19</v>
      </c>
      <c r="AO21" s="56">
        <v>70.95</v>
      </c>
      <c r="AP21" s="56">
        <v>92.57</v>
      </c>
      <c r="AQ21" s="56">
        <v>88.44</v>
      </c>
      <c r="AR21" s="56">
        <v>81.709999999999994</v>
      </c>
      <c r="AS21" s="56">
        <v>89.33</v>
      </c>
      <c r="AT21" s="56">
        <v>61.92</v>
      </c>
      <c r="AU21" s="56">
        <v>63.32</v>
      </c>
      <c r="AV21" s="56">
        <v>57.69</v>
      </c>
      <c r="AW21" s="56">
        <v>55.11</v>
      </c>
      <c r="AX21" s="56">
        <v>37.18</v>
      </c>
      <c r="AY21" s="56">
        <v>51.24</v>
      </c>
      <c r="AZ21" s="56">
        <v>78.17</v>
      </c>
      <c r="BA21" s="56">
        <v>64.53</v>
      </c>
      <c r="BB21" s="56">
        <v>69.53</v>
      </c>
      <c r="BC21" s="56">
        <v>61.81</v>
      </c>
      <c r="BD21" s="56">
        <v>61.82</v>
      </c>
      <c r="BE21" s="56">
        <v>64.86</v>
      </c>
      <c r="BF21" s="60">
        <v>36.24</v>
      </c>
      <c r="BG21" s="60">
        <v>41.45</v>
      </c>
      <c r="BH21" s="60">
        <v>55.51</v>
      </c>
      <c r="BI21" s="63">
        <v>50.82</v>
      </c>
      <c r="BJ21" s="21">
        <v>60.67</v>
      </c>
      <c r="BK21" s="20">
        <v>69.180000000000007</v>
      </c>
      <c r="BL21" s="20">
        <v>60.31</v>
      </c>
      <c r="BM21" s="20">
        <v>68.63</v>
      </c>
      <c r="BN21" s="20">
        <v>57.77</v>
      </c>
      <c r="BO21" s="20">
        <v>72.41</v>
      </c>
      <c r="BP21" s="20">
        <v>72.14</v>
      </c>
      <c r="BQ21" s="20">
        <v>56.61</v>
      </c>
      <c r="BR21" s="20">
        <v>32.36</v>
      </c>
      <c r="BS21" s="20">
        <v>64.41</v>
      </c>
      <c r="BT21" s="20">
        <v>65.5</v>
      </c>
      <c r="BU21" s="20">
        <v>66.209999999999994</v>
      </c>
      <c r="BV21" s="20">
        <v>55.17</v>
      </c>
      <c r="BW21" s="20">
        <v>50.75</v>
      </c>
      <c r="BX21" s="20">
        <v>54.52</v>
      </c>
      <c r="BY21" s="20">
        <v>62.16</v>
      </c>
      <c r="BZ21" s="20">
        <v>59.42</v>
      </c>
      <c r="CA21" s="20">
        <v>48.41</v>
      </c>
      <c r="CB21" s="20">
        <v>35.880000000000003</v>
      </c>
      <c r="CC21" s="20">
        <v>63.14</v>
      </c>
      <c r="CD21" s="20">
        <v>66.98</v>
      </c>
      <c r="CE21" s="20">
        <v>46.64</v>
      </c>
      <c r="CF21" s="20">
        <v>41.2</v>
      </c>
      <c r="CG21" s="20">
        <v>42.88</v>
      </c>
      <c r="CH21" s="20">
        <v>35.21</v>
      </c>
      <c r="CI21" s="20">
        <v>30.01</v>
      </c>
      <c r="CJ21" s="20">
        <v>39.22</v>
      </c>
      <c r="CK21" s="20">
        <v>47.86</v>
      </c>
      <c r="CL21" s="20">
        <v>36.71</v>
      </c>
      <c r="CM21" s="20">
        <v>39.71</v>
      </c>
      <c r="CN21" s="20">
        <v>55.73</v>
      </c>
      <c r="CO21" s="20">
        <v>34.1</v>
      </c>
      <c r="CP21" s="20">
        <v>32.840000000000003</v>
      </c>
      <c r="CQ21" s="20">
        <v>37.29</v>
      </c>
      <c r="CR21" s="20">
        <v>33.450000000000003</v>
      </c>
      <c r="CS21" s="20">
        <v>33.57</v>
      </c>
      <c r="CT21" s="20">
        <v>38.89</v>
      </c>
      <c r="CU21" s="20">
        <v>39.340000000000003</v>
      </c>
      <c r="CV21" s="20">
        <v>37.06</v>
      </c>
      <c r="CW21" s="20">
        <v>38.07</v>
      </c>
      <c r="CX21" s="20">
        <v>37.200000000000003</v>
      </c>
      <c r="CY21" s="20">
        <v>38.83</v>
      </c>
      <c r="CZ21" s="20">
        <v>39.1</v>
      </c>
      <c r="DA21" s="20">
        <v>38.9</v>
      </c>
      <c r="DB21" s="20">
        <v>37.299999999999997</v>
      </c>
      <c r="DC21" s="20">
        <v>37.549999999999997</v>
      </c>
      <c r="DD21" s="20">
        <v>36.75</v>
      </c>
    </row>
    <row r="22" spans="1:110" x14ac:dyDescent="0.35">
      <c r="A22" s="52" t="s">
        <v>170</v>
      </c>
      <c r="B22" s="53">
        <v>1</v>
      </c>
      <c r="C22" s="53">
        <v>3</v>
      </c>
      <c r="D22" s="53">
        <v>0</v>
      </c>
      <c r="E22" s="54">
        <v>1</v>
      </c>
      <c r="F22" s="53">
        <v>4</v>
      </c>
      <c r="G22" s="53">
        <v>2</v>
      </c>
      <c r="H22" s="53">
        <v>2</v>
      </c>
      <c r="I22" s="53">
        <v>2</v>
      </c>
      <c r="J22" s="53">
        <v>3.87</v>
      </c>
      <c r="K22" s="53">
        <v>4.0999999999999996</v>
      </c>
      <c r="L22" s="53">
        <v>0</v>
      </c>
      <c r="M22" s="64">
        <v>3.87</v>
      </c>
      <c r="N22" s="64">
        <v>3.53</v>
      </c>
      <c r="O22" s="64">
        <v>3.13</v>
      </c>
      <c r="P22" s="65">
        <v>1.1200000000000001</v>
      </c>
      <c r="Q22" s="64">
        <v>2.17</v>
      </c>
      <c r="R22" s="64">
        <v>3.16</v>
      </c>
      <c r="S22" s="64">
        <v>1.1499999999999999</v>
      </c>
      <c r="T22" s="64">
        <v>2.15</v>
      </c>
      <c r="U22" s="64">
        <v>2.16</v>
      </c>
      <c r="V22" s="64">
        <v>2.2200000000000002</v>
      </c>
      <c r="W22" s="64">
        <v>0</v>
      </c>
      <c r="X22" s="64">
        <v>1.1100000000000001</v>
      </c>
      <c r="Y22" s="64">
        <v>2.16</v>
      </c>
      <c r="Z22" s="66">
        <v>2.2000000000000002</v>
      </c>
      <c r="AA22" s="66">
        <v>1.18</v>
      </c>
      <c r="AB22" s="66">
        <v>2.25</v>
      </c>
      <c r="AC22" s="66">
        <v>2.19</v>
      </c>
      <c r="AD22" s="65">
        <v>2.21</v>
      </c>
      <c r="AE22" s="65">
        <v>1.17</v>
      </c>
      <c r="AF22" s="65">
        <v>1.1299999999999999</v>
      </c>
      <c r="AG22" s="65">
        <v>1.24</v>
      </c>
      <c r="AH22" s="65">
        <v>1.24</v>
      </c>
      <c r="AI22" s="65">
        <v>0</v>
      </c>
      <c r="AJ22" s="65">
        <v>0</v>
      </c>
      <c r="AK22" s="65">
        <v>2.2000000000000002</v>
      </c>
      <c r="AL22" s="65">
        <v>2.14</v>
      </c>
      <c r="AM22" s="65">
        <v>0</v>
      </c>
      <c r="AN22" s="65">
        <v>1.1200000000000001</v>
      </c>
      <c r="AO22" s="65">
        <v>1.1499999999999999</v>
      </c>
      <c r="AP22" s="65">
        <v>2.29</v>
      </c>
      <c r="AQ22" s="65">
        <v>1</v>
      </c>
      <c r="AR22" s="65">
        <v>0</v>
      </c>
      <c r="AS22" s="65">
        <v>2</v>
      </c>
      <c r="AT22" s="65">
        <v>0.84</v>
      </c>
      <c r="AU22" s="65">
        <v>1</v>
      </c>
      <c r="AV22" s="65">
        <v>1</v>
      </c>
      <c r="AW22" s="65">
        <v>2</v>
      </c>
      <c r="AX22" s="64">
        <v>2.42</v>
      </c>
      <c r="AY22" s="64">
        <v>0.86</v>
      </c>
      <c r="AZ22" s="64">
        <v>0.97</v>
      </c>
      <c r="BA22" s="64">
        <v>0.67</v>
      </c>
      <c r="BB22" s="64">
        <v>0.56000000000000005</v>
      </c>
      <c r="BC22" s="64">
        <v>1.07</v>
      </c>
      <c r="BD22" s="64">
        <v>1.03</v>
      </c>
      <c r="BE22" s="64">
        <v>1.1200000000000001</v>
      </c>
      <c r="BF22" s="64">
        <v>1.3</v>
      </c>
      <c r="BG22" s="64">
        <v>0.94</v>
      </c>
      <c r="BH22" s="64">
        <v>1.01</v>
      </c>
      <c r="BI22" s="64">
        <v>0.56999999999999995</v>
      </c>
      <c r="BJ22" s="64">
        <v>1.36</v>
      </c>
      <c r="BK22" s="64">
        <v>0.45</v>
      </c>
      <c r="BL22" s="64">
        <v>0.41</v>
      </c>
      <c r="BM22" s="64">
        <v>0.38</v>
      </c>
      <c r="BN22" s="64">
        <v>0.25</v>
      </c>
      <c r="BO22" s="64">
        <v>0.36</v>
      </c>
      <c r="BP22" s="67" t="s">
        <v>161</v>
      </c>
      <c r="BQ22" s="67" t="s">
        <v>161</v>
      </c>
      <c r="BR22" s="67" t="s">
        <v>161</v>
      </c>
      <c r="BS22" s="67" t="s">
        <v>161</v>
      </c>
      <c r="BT22" s="67" t="s">
        <v>161</v>
      </c>
      <c r="BU22" s="67" t="s">
        <v>161</v>
      </c>
      <c r="BV22" s="67" t="s">
        <v>161</v>
      </c>
      <c r="BW22" s="67" t="s">
        <v>161</v>
      </c>
      <c r="BX22" s="67" t="s">
        <v>161</v>
      </c>
      <c r="BY22" s="67" t="s">
        <v>161</v>
      </c>
      <c r="BZ22" s="67" t="s">
        <v>161</v>
      </c>
      <c r="CA22" s="67" t="s">
        <v>161</v>
      </c>
      <c r="CB22" s="67" t="s">
        <v>161</v>
      </c>
      <c r="CC22" s="67" t="s">
        <v>161</v>
      </c>
      <c r="CD22" s="67" t="s">
        <v>161</v>
      </c>
      <c r="CE22" s="67" t="s">
        <v>161</v>
      </c>
      <c r="CF22" s="67" t="s">
        <v>161</v>
      </c>
      <c r="CG22" s="67" t="s">
        <v>161</v>
      </c>
      <c r="CH22" s="67" t="s">
        <v>161</v>
      </c>
      <c r="CI22" s="67" t="s">
        <v>161</v>
      </c>
      <c r="CJ22" s="67" t="s">
        <v>161</v>
      </c>
      <c r="CK22" s="67" t="s">
        <v>161</v>
      </c>
      <c r="CL22" s="67" t="s">
        <v>161</v>
      </c>
      <c r="CM22" s="67" t="s">
        <v>161</v>
      </c>
      <c r="CN22" s="67" t="s">
        <v>161</v>
      </c>
      <c r="CO22" s="67" t="s">
        <v>161</v>
      </c>
      <c r="CP22" s="67" t="s">
        <v>161</v>
      </c>
      <c r="CQ22" s="67" t="s">
        <v>161</v>
      </c>
      <c r="CR22" s="67" t="s">
        <v>161</v>
      </c>
      <c r="CS22" s="67" t="s">
        <v>161</v>
      </c>
      <c r="CT22" s="67" t="s">
        <v>161</v>
      </c>
      <c r="CU22" s="67" t="s">
        <v>161</v>
      </c>
      <c r="CV22" s="67" t="s">
        <v>161</v>
      </c>
      <c r="CW22" s="67" t="s">
        <v>161</v>
      </c>
      <c r="CX22" s="67" t="s">
        <v>161</v>
      </c>
      <c r="CY22" s="67" t="s">
        <v>161</v>
      </c>
      <c r="CZ22" s="67" t="s">
        <v>161</v>
      </c>
      <c r="DA22" s="67" t="s">
        <v>161</v>
      </c>
      <c r="DB22" s="67" t="s">
        <v>161</v>
      </c>
      <c r="DC22" s="67" t="s">
        <v>161</v>
      </c>
      <c r="DD22" s="67" t="s">
        <v>161</v>
      </c>
    </row>
    <row r="23" spans="1:110" x14ac:dyDescent="0.35">
      <c r="A23" s="43" t="s">
        <v>171</v>
      </c>
      <c r="B23" s="22">
        <v>1546</v>
      </c>
      <c r="C23" s="22">
        <v>1191</v>
      </c>
      <c r="D23" s="22">
        <v>1056</v>
      </c>
      <c r="E23" s="22">
        <v>1403</v>
      </c>
      <c r="F23" s="22">
        <v>1388</v>
      </c>
      <c r="G23" s="22">
        <v>1130</v>
      </c>
      <c r="H23" s="22">
        <v>1079</v>
      </c>
      <c r="I23" s="22">
        <v>1231</v>
      </c>
      <c r="J23" s="22">
        <v>1119.6600000000001</v>
      </c>
      <c r="K23" s="22">
        <v>853.27</v>
      </c>
      <c r="L23" s="22">
        <v>787.96</v>
      </c>
      <c r="M23" s="20">
        <v>1077.52</v>
      </c>
      <c r="N23" s="20">
        <v>1029.4000000000001</v>
      </c>
      <c r="O23" s="20">
        <v>946.32</v>
      </c>
      <c r="P23" s="20">
        <v>747.41</v>
      </c>
      <c r="Q23" s="20">
        <v>1046.5899999999999</v>
      </c>
      <c r="R23" s="20">
        <v>709.14</v>
      </c>
      <c r="S23" s="20">
        <v>702.06</v>
      </c>
      <c r="T23" s="20">
        <v>625.86</v>
      </c>
      <c r="U23" s="20">
        <v>1079.3900000000001</v>
      </c>
      <c r="V23" s="20">
        <v>800.46</v>
      </c>
      <c r="W23" s="20">
        <v>720.09</v>
      </c>
      <c r="X23" s="20">
        <v>618.88</v>
      </c>
      <c r="Y23" s="20">
        <v>782.94</v>
      </c>
      <c r="Z23" s="55">
        <v>683.69</v>
      </c>
      <c r="AA23" s="55">
        <v>694.89</v>
      </c>
      <c r="AB23" s="55">
        <v>584.62</v>
      </c>
      <c r="AC23" s="55">
        <v>842</v>
      </c>
      <c r="AD23" s="56">
        <v>610.25</v>
      </c>
      <c r="AE23" s="56">
        <v>566.65</v>
      </c>
      <c r="AF23" s="56">
        <v>619.54999999999995</v>
      </c>
      <c r="AG23" s="56">
        <v>658.08</v>
      </c>
      <c r="AH23" s="56">
        <v>680.26</v>
      </c>
      <c r="AI23" s="56">
        <v>564.19000000000005</v>
      </c>
      <c r="AJ23" s="56">
        <v>532.59</v>
      </c>
      <c r="AK23" s="56">
        <v>593.23</v>
      </c>
      <c r="AL23" s="56">
        <v>687.75</v>
      </c>
      <c r="AM23" s="56">
        <v>645.41999999999996</v>
      </c>
      <c r="AN23" s="56">
        <v>610.63</v>
      </c>
      <c r="AO23" s="56">
        <v>645.99</v>
      </c>
      <c r="AP23" s="56">
        <v>740.87</v>
      </c>
      <c r="AQ23" s="56">
        <v>648.21</v>
      </c>
      <c r="AR23" s="56">
        <v>594.21</v>
      </c>
      <c r="AS23" s="56">
        <v>689.13</v>
      </c>
      <c r="AT23" s="56">
        <v>724.3</v>
      </c>
      <c r="AU23" s="56">
        <v>605.36</v>
      </c>
      <c r="AV23" s="56">
        <v>568.05999999999995</v>
      </c>
      <c r="AW23" s="56">
        <v>627.74</v>
      </c>
      <c r="AX23" s="56">
        <v>792.49</v>
      </c>
      <c r="AY23" s="56">
        <v>595.29999999999995</v>
      </c>
      <c r="AZ23" s="56">
        <v>627.91</v>
      </c>
      <c r="BA23" s="56">
        <v>719.86</v>
      </c>
      <c r="BB23" s="56">
        <v>682.01</v>
      </c>
      <c r="BC23" s="20">
        <v>616.20000000000005</v>
      </c>
      <c r="BD23" s="20">
        <v>614.51</v>
      </c>
      <c r="BE23" s="20">
        <v>644.54</v>
      </c>
      <c r="BF23" s="56">
        <v>657.45</v>
      </c>
      <c r="BG23" s="56">
        <v>649.24</v>
      </c>
      <c r="BH23" s="56">
        <v>599.61</v>
      </c>
      <c r="BI23" s="57">
        <v>634.29999999999995</v>
      </c>
      <c r="BJ23" s="20">
        <v>751.68</v>
      </c>
      <c r="BK23" s="20">
        <v>732.96</v>
      </c>
      <c r="BL23" s="20">
        <v>704.83</v>
      </c>
      <c r="BM23" s="20">
        <v>821.88</v>
      </c>
      <c r="BN23" s="20">
        <v>798.4</v>
      </c>
      <c r="BO23" s="20">
        <v>706.04</v>
      </c>
      <c r="BP23" s="20">
        <v>722.68</v>
      </c>
      <c r="BQ23" s="20">
        <v>812.41</v>
      </c>
      <c r="BR23" s="20">
        <v>697.25</v>
      </c>
      <c r="BS23" s="20">
        <v>667.8</v>
      </c>
      <c r="BT23" s="20">
        <v>630.04999999999995</v>
      </c>
      <c r="BU23" s="20">
        <v>681.02</v>
      </c>
      <c r="BV23" s="20">
        <v>688</v>
      </c>
      <c r="BW23" s="20">
        <v>624.58000000000004</v>
      </c>
      <c r="BX23" s="20">
        <v>593.88</v>
      </c>
      <c r="BY23" s="20">
        <v>660.99</v>
      </c>
      <c r="BZ23" s="20">
        <v>603.15</v>
      </c>
      <c r="CA23" s="20">
        <v>561.16</v>
      </c>
      <c r="CB23" s="20">
        <v>539.16999999999996</v>
      </c>
      <c r="CC23" s="20">
        <v>617.29</v>
      </c>
      <c r="CD23" s="20">
        <v>602.11</v>
      </c>
      <c r="CE23" s="20">
        <v>535.75</v>
      </c>
      <c r="CF23" s="20">
        <v>527.73</v>
      </c>
      <c r="CG23" s="20">
        <v>561.49</v>
      </c>
      <c r="CH23" s="20">
        <v>512.27</v>
      </c>
      <c r="CI23" s="20">
        <v>482.25</v>
      </c>
      <c r="CJ23" s="20">
        <v>470.4</v>
      </c>
      <c r="CK23" s="20">
        <v>502.63</v>
      </c>
      <c r="CL23" s="20">
        <v>476.72</v>
      </c>
      <c r="CM23" s="20">
        <v>380.13</v>
      </c>
      <c r="CN23" s="20">
        <v>429.05</v>
      </c>
      <c r="CO23" s="20">
        <v>454.5</v>
      </c>
      <c r="CP23" s="20">
        <v>453.41</v>
      </c>
      <c r="CQ23" s="20">
        <v>428.65</v>
      </c>
      <c r="CR23" s="20">
        <v>406.37</v>
      </c>
      <c r="CS23" s="20">
        <v>384.98</v>
      </c>
      <c r="CT23" s="20">
        <v>488.68</v>
      </c>
      <c r="CU23" s="20">
        <v>418.82</v>
      </c>
      <c r="CV23" s="20">
        <v>305.44</v>
      </c>
      <c r="CW23" s="20">
        <v>350.91</v>
      </c>
      <c r="CX23" s="20">
        <v>398.83</v>
      </c>
      <c r="CY23" s="20">
        <v>280.86</v>
      </c>
      <c r="CZ23" s="20">
        <v>260.20999999999998</v>
      </c>
      <c r="DA23" s="20">
        <v>321.93</v>
      </c>
      <c r="DB23" s="20">
        <v>219.15</v>
      </c>
      <c r="DC23" s="20">
        <v>173.95</v>
      </c>
      <c r="DD23" s="20">
        <v>175.25</v>
      </c>
    </row>
    <row r="24" spans="1:110" x14ac:dyDescent="0.35">
      <c r="A24" s="44" t="s">
        <v>172</v>
      </c>
      <c r="B24" s="22">
        <v>2</v>
      </c>
      <c r="C24" s="22">
        <v>2</v>
      </c>
      <c r="D24" s="22">
        <v>2</v>
      </c>
      <c r="E24" s="22">
        <v>3</v>
      </c>
      <c r="F24" s="22">
        <v>3</v>
      </c>
      <c r="G24" s="22">
        <v>3</v>
      </c>
      <c r="H24" s="22">
        <v>5</v>
      </c>
      <c r="I24" s="22">
        <v>1</v>
      </c>
      <c r="J24" s="22">
        <v>1.2</v>
      </c>
      <c r="K24" s="22">
        <v>1.1000000000000001</v>
      </c>
      <c r="L24" s="22">
        <v>0</v>
      </c>
      <c r="M24" s="20">
        <v>0</v>
      </c>
      <c r="N24" s="20">
        <v>0</v>
      </c>
      <c r="O24" s="20">
        <v>0</v>
      </c>
      <c r="P24" s="20">
        <v>0</v>
      </c>
      <c r="Q24" s="20">
        <v>0</v>
      </c>
      <c r="R24" s="20">
        <v>0</v>
      </c>
      <c r="S24" s="20">
        <v>0</v>
      </c>
      <c r="T24" s="20">
        <v>0</v>
      </c>
      <c r="U24" s="20">
        <v>0</v>
      </c>
      <c r="V24" s="20">
        <v>0</v>
      </c>
      <c r="W24" s="20">
        <v>0</v>
      </c>
      <c r="X24" s="20">
        <v>0</v>
      </c>
      <c r="Y24" s="20">
        <v>0</v>
      </c>
      <c r="Z24" s="20">
        <v>0</v>
      </c>
      <c r="AA24" s="20">
        <v>0</v>
      </c>
      <c r="AB24" s="20">
        <v>0</v>
      </c>
      <c r="AC24" s="20">
        <v>0</v>
      </c>
      <c r="AD24" s="20">
        <v>0</v>
      </c>
      <c r="AE24" s="20">
        <v>0</v>
      </c>
      <c r="AF24" s="20">
        <v>0</v>
      </c>
      <c r="AG24" s="20">
        <v>0</v>
      </c>
      <c r="AH24" s="20">
        <v>0.25</v>
      </c>
      <c r="AI24" s="20">
        <v>0.25</v>
      </c>
      <c r="AJ24" s="20">
        <v>0.25</v>
      </c>
      <c r="AK24" s="20">
        <v>0.25</v>
      </c>
      <c r="AL24" s="20">
        <v>18.75</v>
      </c>
      <c r="AM24" s="20">
        <v>18.75</v>
      </c>
      <c r="AN24" s="20">
        <v>18.75</v>
      </c>
      <c r="AO24" s="20">
        <v>18.75</v>
      </c>
      <c r="AP24" s="20">
        <v>17.260000000000002</v>
      </c>
      <c r="AQ24" s="20">
        <v>17.260000000000002</v>
      </c>
      <c r="AR24" s="20">
        <v>17.260000000000002</v>
      </c>
      <c r="AS24" s="20">
        <v>17.260000000000002</v>
      </c>
      <c r="AT24" s="20">
        <v>14.98</v>
      </c>
      <c r="AU24" s="20">
        <v>14.98</v>
      </c>
      <c r="AV24" s="20">
        <v>14.98</v>
      </c>
      <c r="AW24" s="20">
        <v>14.98</v>
      </c>
      <c r="AX24" s="20">
        <v>15.62</v>
      </c>
      <c r="AY24" s="20">
        <v>15.62</v>
      </c>
      <c r="AZ24" s="20">
        <v>16.11</v>
      </c>
      <c r="BA24" s="20">
        <v>16.95</v>
      </c>
      <c r="BB24" s="20">
        <v>12.65</v>
      </c>
      <c r="BC24" s="20">
        <v>12.65</v>
      </c>
      <c r="BD24" s="20">
        <v>13.87</v>
      </c>
      <c r="BE24" s="20">
        <v>13.44</v>
      </c>
      <c r="BF24" s="56">
        <v>12.91</v>
      </c>
      <c r="BG24" s="56">
        <v>12.11</v>
      </c>
      <c r="BH24" s="56">
        <v>12.47</v>
      </c>
      <c r="BI24" s="57">
        <v>13.12</v>
      </c>
      <c r="BJ24" s="20">
        <v>13.48</v>
      </c>
      <c r="BK24" s="20">
        <v>13.16</v>
      </c>
      <c r="BL24" s="20">
        <v>13.11</v>
      </c>
      <c r="BM24" s="20">
        <v>13.43</v>
      </c>
      <c r="BN24" s="20">
        <v>13.68</v>
      </c>
      <c r="BO24" s="20">
        <v>13.48</v>
      </c>
      <c r="BP24" s="20">
        <v>13.6</v>
      </c>
      <c r="BQ24" s="20">
        <v>13.47</v>
      </c>
      <c r="BR24" s="20">
        <v>11.47</v>
      </c>
      <c r="BS24" s="20">
        <v>11.55</v>
      </c>
      <c r="BT24" s="20">
        <v>11.48</v>
      </c>
      <c r="BU24" s="20">
        <v>9.92</v>
      </c>
      <c r="BV24" s="20">
        <v>10.42</v>
      </c>
      <c r="BW24" s="20">
        <v>10.43</v>
      </c>
      <c r="BX24" s="20">
        <v>7.18</v>
      </c>
      <c r="BY24" s="20">
        <v>6.62</v>
      </c>
      <c r="BZ24" s="20">
        <v>9.1199999999999992</v>
      </c>
      <c r="CA24" s="20">
        <v>8.69</v>
      </c>
      <c r="CB24" s="20">
        <v>8.31</v>
      </c>
      <c r="CC24" s="20">
        <v>6.89</v>
      </c>
      <c r="CD24" s="20">
        <v>8.68</v>
      </c>
      <c r="CE24" s="20">
        <v>9.1199999999999992</v>
      </c>
      <c r="CF24" s="20">
        <v>8.16</v>
      </c>
      <c r="CG24" s="20">
        <v>7.39</v>
      </c>
      <c r="CH24" s="20">
        <v>5.53</v>
      </c>
      <c r="CI24" s="20">
        <v>5.94</v>
      </c>
      <c r="CJ24" s="20">
        <v>6.1</v>
      </c>
      <c r="CK24" s="20">
        <v>5.68</v>
      </c>
      <c r="CL24" s="20">
        <v>7.86</v>
      </c>
      <c r="CM24" s="20">
        <v>6.75</v>
      </c>
      <c r="CN24" s="20">
        <v>7.28</v>
      </c>
      <c r="CO24" s="20">
        <v>8.3699999999999992</v>
      </c>
      <c r="CP24" s="20">
        <v>6.08</v>
      </c>
      <c r="CQ24" s="20">
        <v>4.92</v>
      </c>
      <c r="CR24" s="20">
        <v>4.72</v>
      </c>
      <c r="CS24" s="20">
        <v>4.8099999999999996</v>
      </c>
      <c r="CT24" s="20">
        <v>5.54</v>
      </c>
      <c r="CU24" s="20">
        <v>6.21</v>
      </c>
      <c r="CV24" s="20">
        <v>6.85</v>
      </c>
      <c r="CW24" s="20">
        <v>7.52</v>
      </c>
      <c r="CX24" s="20">
        <v>7.89</v>
      </c>
      <c r="CY24" s="20">
        <v>8.0399999999999991</v>
      </c>
      <c r="CZ24" s="20">
        <v>8.49</v>
      </c>
      <c r="DA24" s="20">
        <v>8.57</v>
      </c>
      <c r="DB24" s="20">
        <v>7.97</v>
      </c>
      <c r="DC24" s="20">
        <v>7.22</v>
      </c>
      <c r="DD24" s="20">
        <v>6.32</v>
      </c>
    </row>
    <row r="25" spans="1:110" x14ac:dyDescent="0.35">
      <c r="A25" s="156" t="s">
        <v>227</v>
      </c>
      <c r="B25" s="22">
        <v>770</v>
      </c>
      <c r="C25" s="22">
        <v>588</v>
      </c>
      <c r="D25" s="22">
        <v>524</v>
      </c>
      <c r="E25" s="22">
        <v>523</v>
      </c>
      <c r="F25" s="22">
        <v>544</v>
      </c>
      <c r="G25" s="22">
        <v>480</v>
      </c>
      <c r="H25" s="22">
        <v>476</v>
      </c>
      <c r="I25" s="22">
        <v>528</v>
      </c>
      <c r="J25" s="22">
        <v>571.11</v>
      </c>
      <c r="K25" s="22">
        <v>394.18</v>
      </c>
      <c r="L25" s="22">
        <v>390.23</v>
      </c>
      <c r="M25" s="20">
        <v>517.98</v>
      </c>
      <c r="N25" s="20">
        <v>417.63</v>
      </c>
      <c r="O25" s="20">
        <v>482.06</v>
      </c>
      <c r="P25" s="20">
        <v>329.52</v>
      </c>
      <c r="Q25" s="20">
        <v>596.41</v>
      </c>
      <c r="R25" s="20">
        <v>322.83</v>
      </c>
      <c r="S25" s="20">
        <v>394.65</v>
      </c>
      <c r="T25" s="20">
        <v>338.98</v>
      </c>
      <c r="U25" s="20">
        <v>752.21</v>
      </c>
      <c r="V25" s="20">
        <v>486.79</v>
      </c>
      <c r="W25" s="20">
        <v>454.5</v>
      </c>
      <c r="X25" s="20">
        <v>435.76</v>
      </c>
      <c r="Y25" s="20">
        <v>478.84</v>
      </c>
      <c r="Z25" s="55">
        <v>396.8</v>
      </c>
      <c r="AA25" s="55">
        <v>494.39</v>
      </c>
      <c r="AB25" s="55">
        <v>399.47</v>
      </c>
      <c r="AC25" s="55">
        <v>545.9</v>
      </c>
      <c r="AD25" s="56">
        <v>420.09</v>
      </c>
      <c r="AE25" s="56">
        <v>411.74</v>
      </c>
      <c r="AF25" s="56">
        <v>451.77</v>
      </c>
      <c r="AG25" s="56">
        <v>497.74</v>
      </c>
      <c r="AH25" s="56">
        <v>481.19</v>
      </c>
      <c r="AI25" s="56">
        <v>429.07</v>
      </c>
      <c r="AJ25" s="56">
        <v>398.66</v>
      </c>
      <c r="AK25" s="56">
        <v>445.62</v>
      </c>
      <c r="AL25" s="56">
        <v>473.27</v>
      </c>
      <c r="AM25" s="56">
        <v>466.12</v>
      </c>
      <c r="AN25" s="56">
        <v>437.68</v>
      </c>
      <c r="AO25" s="56">
        <v>444.3</v>
      </c>
      <c r="AP25" s="56">
        <v>517.87</v>
      </c>
      <c r="AQ25" s="56">
        <v>463.82</v>
      </c>
      <c r="AR25" s="56">
        <v>426.39</v>
      </c>
      <c r="AS25" s="56">
        <v>463.33</v>
      </c>
      <c r="AT25" s="56">
        <v>476.97</v>
      </c>
      <c r="AU25" s="56">
        <v>411.03</v>
      </c>
      <c r="AV25" s="56">
        <v>388.27</v>
      </c>
      <c r="AW25" s="56">
        <v>405.9</v>
      </c>
      <c r="AX25" s="56">
        <v>526.01</v>
      </c>
      <c r="AY25" s="56">
        <v>414.4</v>
      </c>
      <c r="AZ25" s="56">
        <v>456.62</v>
      </c>
      <c r="BA25" s="56">
        <v>497.08</v>
      </c>
      <c r="BB25" s="56">
        <v>452.46</v>
      </c>
      <c r="BC25" s="56">
        <v>437.11</v>
      </c>
      <c r="BD25" s="56">
        <v>428.83</v>
      </c>
      <c r="BE25" s="56">
        <v>426.55</v>
      </c>
      <c r="BF25" s="56">
        <v>466.97</v>
      </c>
      <c r="BG25" s="56">
        <v>452.95</v>
      </c>
      <c r="BH25" s="56">
        <v>428.9</v>
      </c>
      <c r="BI25" s="57">
        <v>427.03</v>
      </c>
      <c r="BJ25" s="20">
        <v>548.91999999999996</v>
      </c>
      <c r="BK25" s="20">
        <v>552.66</v>
      </c>
      <c r="BL25" s="20">
        <v>542.41999999999996</v>
      </c>
      <c r="BM25" s="20">
        <v>625.33000000000004</v>
      </c>
      <c r="BN25" s="20">
        <v>633.88</v>
      </c>
      <c r="BO25" s="20">
        <v>552.32000000000005</v>
      </c>
      <c r="BP25" s="20">
        <v>575.65</v>
      </c>
      <c r="BQ25" s="20">
        <v>625.71</v>
      </c>
      <c r="BR25" s="20">
        <v>514.52</v>
      </c>
      <c r="BS25" s="20">
        <v>517.45000000000005</v>
      </c>
      <c r="BT25" s="20">
        <v>494.28</v>
      </c>
      <c r="BU25" s="20">
        <v>502.8</v>
      </c>
      <c r="BV25" s="20">
        <v>506.1</v>
      </c>
      <c r="BW25" s="20">
        <v>476.21</v>
      </c>
      <c r="BX25" s="20">
        <v>473.92</v>
      </c>
      <c r="BY25" s="20">
        <v>471.71</v>
      </c>
      <c r="BZ25" s="20">
        <v>423.93</v>
      </c>
      <c r="CA25" s="20">
        <v>427.68</v>
      </c>
      <c r="CB25" s="20">
        <v>415.35</v>
      </c>
      <c r="CC25" s="20">
        <v>431.95</v>
      </c>
      <c r="CD25" s="20">
        <v>421.44</v>
      </c>
      <c r="CE25" s="20">
        <v>405.61</v>
      </c>
      <c r="CF25" s="20">
        <v>406.25</v>
      </c>
      <c r="CG25" s="20">
        <v>384.55</v>
      </c>
      <c r="CH25" s="20">
        <v>345.43</v>
      </c>
      <c r="CI25" s="20">
        <v>365.24</v>
      </c>
      <c r="CJ25" s="20">
        <v>363.88</v>
      </c>
      <c r="CK25" s="20">
        <v>333.32</v>
      </c>
      <c r="CL25" s="20">
        <v>310.57</v>
      </c>
      <c r="CM25" s="20">
        <v>265.66000000000003</v>
      </c>
      <c r="CN25" s="20">
        <v>324.39</v>
      </c>
      <c r="CO25" s="20">
        <v>297.11</v>
      </c>
      <c r="CP25" s="20">
        <v>285.86</v>
      </c>
      <c r="CQ25" s="20">
        <v>303.24</v>
      </c>
      <c r="CR25" s="20">
        <v>305.27999999999997</v>
      </c>
      <c r="CS25" s="20">
        <v>241.69</v>
      </c>
      <c r="CT25" s="20">
        <v>333.24</v>
      </c>
      <c r="CU25" s="20">
        <v>304.77999999999997</v>
      </c>
      <c r="CV25" s="181">
        <v>220.41</v>
      </c>
      <c r="CW25" s="181">
        <v>201.32</v>
      </c>
      <c r="CX25" s="181">
        <v>284.66000000000003</v>
      </c>
      <c r="CY25" s="181">
        <v>221.21</v>
      </c>
      <c r="CZ25" s="181">
        <v>231.98</v>
      </c>
      <c r="DA25" s="181">
        <v>253.2</v>
      </c>
      <c r="DB25" s="181">
        <v>172.17</v>
      </c>
      <c r="DC25" s="181">
        <v>154.36000000000001</v>
      </c>
      <c r="DD25" s="181">
        <v>156.82</v>
      </c>
    </row>
    <row r="26" spans="1:110" x14ac:dyDescent="0.35">
      <c r="A26" s="44" t="s">
        <v>173</v>
      </c>
      <c r="B26" s="22">
        <v>622</v>
      </c>
      <c r="C26" s="22">
        <v>525</v>
      </c>
      <c r="D26" s="22">
        <v>483</v>
      </c>
      <c r="E26" s="22">
        <v>749</v>
      </c>
      <c r="F26" s="22">
        <v>749</v>
      </c>
      <c r="G26" s="22">
        <v>593</v>
      </c>
      <c r="H26" s="22">
        <v>553</v>
      </c>
      <c r="I26" s="22">
        <v>622</v>
      </c>
      <c r="J26" s="22">
        <v>517.37</v>
      </c>
      <c r="K26" s="22">
        <v>426.54</v>
      </c>
      <c r="L26" s="22">
        <v>390.25</v>
      </c>
      <c r="M26" s="20">
        <v>547.88</v>
      </c>
      <c r="N26" s="20">
        <v>592.05999999999995</v>
      </c>
      <c r="O26" s="20">
        <v>442.84</v>
      </c>
      <c r="P26" s="20">
        <v>403.9</v>
      </c>
      <c r="Q26" s="20">
        <v>435.33</v>
      </c>
      <c r="R26" s="20">
        <v>381.9</v>
      </c>
      <c r="S26" s="20">
        <v>301.5</v>
      </c>
      <c r="T26" s="20">
        <v>274.99</v>
      </c>
      <c r="U26" s="20">
        <v>327.02</v>
      </c>
      <c r="V26" s="20">
        <v>307.55</v>
      </c>
      <c r="W26" s="20">
        <v>258.35000000000002</v>
      </c>
      <c r="X26" s="20">
        <v>176.08</v>
      </c>
      <c r="Y26" s="20">
        <v>300.17</v>
      </c>
      <c r="Z26" s="55">
        <v>279</v>
      </c>
      <c r="AA26" s="55">
        <v>194.07</v>
      </c>
      <c r="AB26" s="55">
        <v>177.15</v>
      </c>
      <c r="AC26" s="55">
        <v>290.39999999999998</v>
      </c>
      <c r="AD26" s="56">
        <v>179.5</v>
      </c>
      <c r="AE26" s="56">
        <v>138.43</v>
      </c>
      <c r="AF26" s="56">
        <v>146.4</v>
      </c>
      <c r="AG26" s="56">
        <v>149.77000000000001</v>
      </c>
      <c r="AH26" s="56">
        <v>184.1</v>
      </c>
      <c r="AI26" s="56">
        <v>126.61</v>
      </c>
      <c r="AJ26" s="56">
        <v>113.28</v>
      </c>
      <c r="AK26" s="56">
        <v>137.24</v>
      </c>
      <c r="AL26" s="56">
        <v>182.71</v>
      </c>
      <c r="AM26" s="56">
        <v>150.59</v>
      </c>
      <c r="AN26" s="56">
        <v>144.57</v>
      </c>
      <c r="AO26" s="56">
        <v>170.36</v>
      </c>
      <c r="AP26" s="56">
        <v>193.2</v>
      </c>
      <c r="AQ26" s="56">
        <v>155.52000000000001</v>
      </c>
      <c r="AR26" s="56">
        <v>138.56</v>
      </c>
      <c r="AS26" s="56">
        <v>196.19</v>
      </c>
      <c r="AT26" s="56">
        <v>211.45</v>
      </c>
      <c r="AU26" s="56">
        <v>153.12</v>
      </c>
      <c r="AV26" s="56">
        <v>142.68</v>
      </c>
      <c r="AW26" s="56">
        <v>181.91</v>
      </c>
      <c r="AX26" s="56">
        <v>238.14</v>
      </c>
      <c r="AY26" s="56">
        <v>149</v>
      </c>
      <c r="AZ26" s="56">
        <v>140.88999999999999</v>
      </c>
      <c r="BA26" s="56">
        <v>190.84</v>
      </c>
      <c r="BB26" s="56">
        <v>206.33</v>
      </c>
      <c r="BC26" s="56">
        <v>154.86000000000001</v>
      </c>
      <c r="BD26" s="56">
        <v>153.47</v>
      </c>
      <c r="BE26" s="56">
        <v>189.89</v>
      </c>
      <c r="BF26" s="56">
        <v>168.74</v>
      </c>
      <c r="BG26" s="56">
        <v>173.91</v>
      </c>
      <c r="BH26" s="56">
        <v>146.44</v>
      </c>
      <c r="BI26" s="57">
        <v>184.84</v>
      </c>
      <c r="BJ26" s="68">
        <v>176.88</v>
      </c>
      <c r="BK26" s="20">
        <v>157.97</v>
      </c>
      <c r="BL26" s="20">
        <v>136.99</v>
      </c>
      <c r="BM26" s="20">
        <v>167.65</v>
      </c>
      <c r="BN26" s="20">
        <v>138.18</v>
      </c>
      <c r="BO26" s="20">
        <v>126.69</v>
      </c>
      <c r="BP26" s="20">
        <v>119.72</v>
      </c>
      <c r="BQ26" s="20">
        <v>163.92</v>
      </c>
      <c r="BR26" s="20">
        <v>158.11000000000001</v>
      </c>
      <c r="BS26" s="20">
        <v>126.97</v>
      </c>
      <c r="BT26" s="20">
        <v>112.75</v>
      </c>
      <c r="BU26" s="20">
        <v>154.22</v>
      </c>
      <c r="BV26" s="20">
        <v>156.08000000000001</v>
      </c>
      <c r="BW26" s="20">
        <v>123.42</v>
      </c>
      <c r="BX26" s="20">
        <v>99.96</v>
      </c>
      <c r="BY26" s="20">
        <v>170.28</v>
      </c>
      <c r="BZ26" s="20">
        <v>155.71</v>
      </c>
      <c r="CA26" s="20">
        <v>112.56</v>
      </c>
      <c r="CB26" s="20">
        <v>102.7</v>
      </c>
      <c r="CC26" s="20">
        <v>164.64</v>
      </c>
      <c r="CD26" s="20">
        <v>157.12</v>
      </c>
      <c r="CE26" s="20">
        <v>108.22</v>
      </c>
      <c r="CF26" s="20">
        <v>100.38</v>
      </c>
      <c r="CG26" s="20">
        <v>157.66999999999999</v>
      </c>
      <c r="CH26" s="20">
        <v>150.1</v>
      </c>
      <c r="CI26" s="20">
        <v>99.37</v>
      </c>
      <c r="CJ26" s="20">
        <v>88.51</v>
      </c>
      <c r="CK26" s="20">
        <v>152.83000000000001</v>
      </c>
      <c r="CL26" s="20">
        <v>146.66999999999999</v>
      </c>
      <c r="CM26" s="20">
        <v>97.87</v>
      </c>
      <c r="CN26" s="20">
        <v>86.19</v>
      </c>
      <c r="CO26" s="20">
        <v>137.93</v>
      </c>
      <c r="CP26" s="20">
        <v>150.34</v>
      </c>
      <c r="CQ26" s="20">
        <v>109.53</v>
      </c>
      <c r="CR26" s="20">
        <v>84.26</v>
      </c>
      <c r="CS26" s="20">
        <v>128.41999999999999</v>
      </c>
      <c r="CT26" s="20">
        <v>138.27000000000001</v>
      </c>
      <c r="CU26" s="20">
        <v>96.89</v>
      </c>
      <c r="CV26" s="20">
        <v>68.290000000000006</v>
      </c>
      <c r="CW26" s="20">
        <v>132.56</v>
      </c>
      <c r="CX26" s="20">
        <v>98.43</v>
      </c>
      <c r="CY26" s="20">
        <v>44.92</v>
      </c>
      <c r="CZ26" s="20">
        <v>12.82</v>
      </c>
      <c r="DA26" s="20">
        <v>53.54</v>
      </c>
      <c r="DB26" s="20">
        <v>31.11</v>
      </c>
      <c r="DC26" s="20">
        <v>5.84</v>
      </c>
      <c r="DD26" s="20">
        <v>5</v>
      </c>
    </row>
    <row r="27" spans="1:110" x14ac:dyDescent="0.35">
      <c r="A27" s="47" t="s">
        <v>174</v>
      </c>
      <c r="B27" s="49">
        <v>152</v>
      </c>
      <c r="C27" s="49">
        <v>76</v>
      </c>
      <c r="D27" s="49">
        <v>47</v>
      </c>
      <c r="E27" s="49">
        <v>128</v>
      </c>
      <c r="F27" s="49">
        <v>92</v>
      </c>
      <c r="G27" s="49">
        <v>54</v>
      </c>
      <c r="H27" s="49">
        <v>45</v>
      </c>
      <c r="I27" s="49">
        <v>80</v>
      </c>
      <c r="J27" s="49">
        <v>29.98</v>
      </c>
      <c r="K27" s="49">
        <v>31.44</v>
      </c>
      <c r="L27" s="49">
        <v>7.49</v>
      </c>
      <c r="M27" s="21">
        <v>11.66</v>
      </c>
      <c r="N27" s="21">
        <v>19.239999999999998</v>
      </c>
      <c r="O27" s="21">
        <v>21.14</v>
      </c>
      <c r="P27" s="21">
        <v>13.99</v>
      </c>
      <c r="Q27" s="21">
        <v>14.85</v>
      </c>
      <c r="R27" s="21">
        <v>4.42</v>
      </c>
      <c r="S27" s="21">
        <v>5.91</v>
      </c>
      <c r="T27" s="21">
        <v>11.89</v>
      </c>
      <c r="U27" s="21">
        <v>0</v>
      </c>
      <c r="V27" s="21">
        <v>6.11</v>
      </c>
      <c r="W27" s="21">
        <v>7.24</v>
      </c>
      <c r="X27" s="21">
        <v>7.03</v>
      </c>
      <c r="Y27" s="21">
        <v>3.93</v>
      </c>
      <c r="Z27" s="59">
        <v>7.89</v>
      </c>
      <c r="AA27" s="59">
        <v>6.43</v>
      </c>
      <c r="AB27" s="59">
        <v>7.99</v>
      </c>
      <c r="AC27" s="59">
        <v>5.7</v>
      </c>
      <c r="AD27" s="56">
        <v>10.66</v>
      </c>
      <c r="AE27" s="56">
        <v>16.489999999999998</v>
      </c>
      <c r="AF27" s="56">
        <v>21.38</v>
      </c>
      <c r="AG27" s="56">
        <v>10.58</v>
      </c>
      <c r="AH27" s="56">
        <v>14.72</v>
      </c>
      <c r="AI27" s="56">
        <v>8.26</v>
      </c>
      <c r="AJ27" s="56">
        <v>20.399999999999999</v>
      </c>
      <c r="AK27" s="56">
        <v>10.130000000000001</v>
      </c>
      <c r="AL27" s="56">
        <v>13.01</v>
      </c>
      <c r="AM27" s="56">
        <v>9.9600000000000009</v>
      </c>
      <c r="AN27" s="56">
        <v>9.64</v>
      </c>
      <c r="AO27" s="56">
        <v>12.58</v>
      </c>
      <c r="AP27" s="56">
        <v>12.54</v>
      </c>
      <c r="AQ27" s="56">
        <v>11.62</v>
      </c>
      <c r="AR27" s="56">
        <v>12.01</v>
      </c>
      <c r="AS27" s="56">
        <v>12.35</v>
      </c>
      <c r="AT27" s="56">
        <v>20.89</v>
      </c>
      <c r="AU27" s="56">
        <v>26.23</v>
      </c>
      <c r="AV27" s="56">
        <v>22.13</v>
      </c>
      <c r="AW27" s="56">
        <v>24.95</v>
      </c>
      <c r="AX27" s="60">
        <v>12.66</v>
      </c>
      <c r="AY27" s="60">
        <v>16.23</v>
      </c>
      <c r="AZ27" s="60">
        <v>14.23</v>
      </c>
      <c r="BA27" s="60">
        <v>14.94</v>
      </c>
      <c r="BB27" s="60">
        <v>10.57</v>
      </c>
      <c r="BC27" s="60">
        <v>11.58</v>
      </c>
      <c r="BD27" s="60">
        <v>18.34</v>
      </c>
      <c r="BE27" s="60">
        <v>14.66</v>
      </c>
      <c r="BF27" s="60">
        <v>8.83</v>
      </c>
      <c r="BG27" s="60">
        <v>10.28</v>
      </c>
      <c r="BH27" s="60">
        <v>11.79</v>
      </c>
      <c r="BI27" s="63">
        <v>9.3000000000000007</v>
      </c>
      <c r="BJ27" s="21">
        <v>12.4</v>
      </c>
      <c r="BK27" s="21">
        <v>9.17</v>
      </c>
      <c r="BL27" s="21">
        <v>12.3</v>
      </c>
      <c r="BM27" s="21">
        <v>15.46</v>
      </c>
      <c r="BN27" s="21">
        <v>12.65</v>
      </c>
      <c r="BO27" s="21">
        <v>13.54</v>
      </c>
      <c r="BP27" s="21">
        <v>13.71</v>
      </c>
      <c r="BQ27" s="21">
        <v>9.32</v>
      </c>
      <c r="BR27" s="21">
        <v>13.15</v>
      </c>
      <c r="BS27" s="21">
        <v>11.83</v>
      </c>
      <c r="BT27" s="21">
        <v>11.54</v>
      </c>
      <c r="BU27" s="21">
        <v>14.08</v>
      </c>
      <c r="BV27" s="21">
        <v>15.4</v>
      </c>
      <c r="BW27" s="21">
        <v>14.52</v>
      </c>
      <c r="BX27" s="21">
        <v>12.81</v>
      </c>
      <c r="BY27" s="21">
        <v>12.37</v>
      </c>
      <c r="BZ27" s="21">
        <v>14.39</v>
      </c>
      <c r="CA27" s="21">
        <v>12.23</v>
      </c>
      <c r="CB27" s="21">
        <v>12.81</v>
      </c>
      <c r="CC27" s="21">
        <v>13.82</v>
      </c>
      <c r="CD27" s="21">
        <v>14.88</v>
      </c>
      <c r="CE27" s="21">
        <v>12.8</v>
      </c>
      <c r="CF27" s="21">
        <v>12.94</v>
      </c>
      <c r="CG27" s="21">
        <v>11.88</v>
      </c>
      <c r="CH27" s="21">
        <v>11.22</v>
      </c>
      <c r="CI27" s="21">
        <v>11.69</v>
      </c>
      <c r="CJ27" s="21">
        <v>11.91</v>
      </c>
      <c r="CK27" s="21">
        <v>10.8</v>
      </c>
      <c r="CL27" s="21">
        <v>11.62</v>
      </c>
      <c r="CM27" s="21">
        <v>9.86</v>
      </c>
      <c r="CN27" s="21">
        <v>11.18</v>
      </c>
      <c r="CO27" s="21">
        <v>11.1</v>
      </c>
      <c r="CP27" s="21">
        <v>11.14</v>
      </c>
      <c r="CQ27" s="21">
        <v>10.96</v>
      </c>
      <c r="CR27" s="21">
        <v>12.11</v>
      </c>
      <c r="CS27" s="21">
        <v>10.06</v>
      </c>
      <c r="CT27" s="21">
        <v>11.62</v>
      </c>
      <c r="CU27" s="21">
        <v>10.93</v>
      </c>
      <c r="CV27" s="21">
        <v>9.89</v>
      </c>
      <c r="CW27" s="21">
        <v>9.51</v>
      </c>
      <c r="CX27" s="21">
        <v>7.85</v>
      </c>
      <c r="CY27" s="21">
        <v>6.68</v>
      </c>
      <c r="CZ27" s="21">
        <v>6.92</v>
      </c>
      <c r="DA27" s="21">
        <v>6.62</v>
      </c>
      <c r="DB27" s="21">
        <v>7.9</v>
      </c>
      <c r="DC27" s="21">
        <v>6.54</v>
      </c>
      <c r="DD27" s="21">
        <v>7.11</v>
      </c>
    </row>
    <row r="28" spans="1:110" x14ac:dyDescent="0.35">
      <c r="A28" s="134" t="s">
        <v>177</v>
      </c>
      <c r="B28" s="22">
        <v>13539</v>
      </c>
      <c r="C28" s="22">
        <v>12333</v>
      </c>
      <c r="D28" s="22">
        <v>12123</v>
      </c>
      <c r="E28" s="22">
        <v>12602</v>
      </c>
      <c r="F28" s="22">
        <v>12644</v>
      </c>
      <c r="G28" s="22">
        <v>13477</v>
      </c>
      <c r="H28" s="22">
        <v>14407</v>
      </c>
      <c r="I28" s="22">
        <v>13174</v>
      </c>
      <c r="J28" s="22">
        <v>13685.83</v>
      </c>
      <c r="K28" s="22">
        <v>13938.87</v>
      </c>
      <c r="L28" s="22">
        <v>14392.4</v>
      </c>
      <c r="M28" s="20">
        <v>12330.64</v>
      </c>
      <c r="N28" s="20">
        <v>10551.88</v>
      </c>
      <c r="O28" s="20">
        <v>12823.32</v>
      </c>
      <c r="P28" s="20">
        <v>15669.75</v>
      </c>
      <c r="Q28" s="20">
        <v>15785.3</v>
      </c>
      <c r="R28" s="20">
        <v>13663.77</v>
      </c>
      <c r="S28" s="20">
        <v>15999.91</v>
      </c>
      <c r="T28" s="20">
        <v>17632.68</v>
      </c>
      <c r="U28" s="20">
        <v>14386.13</v>
      </c>
      <c r="V28" s="20">
        <v>11541.21</v>
      </c>
      <c r="W28" s="20">
        <v>12161.02</v>
      </c>
      <c r="X28" s="20">
        <v>14192.57</v>
      </c>
      <c r="Y28" s="20">
        <v>12007</v>
      </c>
      <c r="Z28" s="55">
        <v>9567.11</v>
      </c>
      <c r="AA28" s="55">
        <v>12172.95</v>
      </c>
      <c r="AB28" s="55">
        <v>14730.88</v>
      </c>
      <c r="AC28" s="55">
        <v>12598.44</v>
      </c>
      <c r="AD28" s="56">
        <v>9030.56</v>
      </c>
      <c r="AE28" s="56">
        <v>11891.16</v>
      </c>
      <c r="AF28" s="56">
        <v>16140.94</v>
      </c>
      <c r="AG28" s="56">
        <v>14527.3</v>
      </c>
      <c r="AH28" s="56">
        <v>11423.01</v>
      </c>
      <c r="AI28" s="56">
        <v>14310.31</v>
      </c>
      <c r="AJ28" s="56">
        <v>17225.580000000002</v>
      </c>
      <c r="AK28" s="56">
        <v>16426.93</v>
      </c>
      <c r="AL28" s="56">
        <v>14749.82</v>
      </c>
      <c r="AM28" s="56">
        <v>16706.04</v>
      </c>
      <c r="AN28" s="56">
        <v>17765.689999999999</v>
      </c>
      <c r="AO28" s="56">
        <v>13420.27</v>
      </c>
      <c r="AP28" s="56">
        <v>11678.97</v>
      </c>
      <c r="AQ28" s="56">
        <v>12734.31</v>
      </c>
      <c r="AR28" s="56">
        <v>16380.36</v>
      </c>
      <c r="AS28" s="56">
        <v>16391.97</v>
      </c>
      <c r="AT28" s="56">
        <v>15325.89</v>
      </c>
      <c r="AU28" s="56">
        <v>19526</v>
      </c>
      <c r="AV28" s="56">
        <v>23552.89</v>
      </c>
      <c r="AW28" s="56">
        <v>22641.32</v>
      </c>
      <c r="AX28" s="56">
        <v>18927.18</v>
      </c>
      <c r="AY28" s="56">
        <v>18865.66</v>
      </c>
      <c r="AZ28" s="56">
        <v>19397.84</v>
      </c>
      <c r="BA28" s="56">
        <v>15367.72</v>
      </c>
      <c r="BB28" s="56">
        <v>12180.57</v>
      </c>
      <c r="BC28" s="20">
        <v>14447.84</v>
      </c>
      <c r="BD28" s="20">
        <v>17334.28</v>
      </c>
      <c r="BE28" s="20">
        <v>15115.02</v>
      </c>
      <c r="BF28" s="56">
        <v>10726.63</v>
      </c>
      <c r="BG28" s="56">
        <v>12890.1</v>
      </c>
      <c r="BH28" s="56">
        <v>14621.22</v>
      </c>
      <c r="BI28" s="57">
        <v>11883.31</v>
      </c>
      <c r="BJ28" s="20">
        <v>9451.2199999999993</v>
      </c>
      <c r="BK28" s="20">
        <v>12733.87</v>
      </c>
      <c r="BL28" s="20">
        <v>15835.82</v>
      </c>
      <c r="BM28" s="20">
        <v>15113.99</v>
      </c>
      <c r="BN28" s="20">
        <v>14613.53</v>
      </c>
      <c r="BO28" s="20">
        <v>17238.14</v>
      </c>
      <c r="BP28" s="20">
        <v>20167.919999999998</v>
      </c>
      <c r="BQ28" s="20">
        <v>20142.47</v>
      </c>
      <c r="BR28" s="20">
        <v>19284.580000000002</v>
      </c>
      <c r="BS28" s="20">
        <v>17782.87</v>
      </c>
      <c r="BT28" s="20">
        <v>16235.01</v>
      </c>
      <c r="BU28" s="20">
        <v>13545.92</v>
      </c>
      <c r="BV28" s="20">
        <v>10141.959999999999</v>
      </c>
      <c r="BW28" s="20">
        <v>9329.11</v>
      </c>
      <c r="BX28" s="20">
        <v>9215.5499999999993</v>
      </c>
      <c r="BY28" s="20">
        <v>8120.78</v>
      </c>
      <c r="BZ28" s="20">
        <v>5957.82</v>
      </c>
      <c r="CA28" s="20">
        <v>6493.11</v>
      </c>
      <c r="CB28" s="20">
        <v>6762.22</v>
      </c>
      <c r="CC28" s="20">
        <v>5014.38</v>
      </c>
      <c r="CD28" s="20">
        <v>5056.16</v>
      </c>
      <c r="CE28" s="20">
        <v>5258.45</v>
      </c>
      <c r="CF28" s="20">
        <v>5805.83</v>
      </c>
      <c r="CG28" s="20">
        <v>6063.82</v>
      </c>
      <c r="CH28" s="20">
        <v>6592.32</v>
      </c>
      <c r="CI28" s="20">
        <v>6561.32</v>
      </c>
      <c r="CJ28" s="20">
        <v>6545.5</v>
      </c>
      <c r="CK28" s="20">
        <v>5709.94</v>
      </c>
      <c r="CL28" s="20">
        <v>4488.58</v>
      </c>
      <c r="CM28" s="20">
        <v>4149.88</v>
      </c>
      <c r="CN28" s="20">
        <v>3933.06</v>
      </c>
      <c r="CO28" s="20">
        <v>3751.37</v>
      </c>
      <c r="CP28" s="20">
        <v>2616.6999999999998</v>
      </c>
      <c r="CQ28" s="20">
        <v>2253.4499999999998</v>
      </c>
      <c r="CR28" s="20">
        <v>1879.69</v>
      </c>
      <c r="CS28" s="20">
        <v>1385.16</v>
      </c>
      <c r="CT28" s="20">
        <v>1090.96</v>
      </c>
      <c r="CU28" s="20">
        <v>1580.87</v>
      </c>
      <c r="CV28" s="20">
        <v>1961.53</v>
      </c>
      <c r="CW28" s="20">
        <v>2268.88</v>
      </c>
      <c r="CX28" s="20">
        <v>2211.41</v>
      </c>
      <c r="CY28" s="20">
        <v>1927.64</v>
      </c>
      <c r="CZ28" s="20">
        <v>1511.78</v>
      </c>
      <c r="DA28" s="20">
        <v>1216.8399999999999</v>
      </c>
      <c r="DB28" s="20">
        <v>532.78</v>
      </c>
      <c r="DC28" s="20">
        <v>236.03</v>
      </c>
      <c r="DD28" s="20">
        <v>105.53</v>
      </c>
    </row>
    <row r="29" spans="1:110" x14ac:dyDescent="0.35">
      <c r="A29" s="135" t="s">
        <v>215</v>
      </c>
      <c r="B29" s="22">
        <v>12241</v>
      </c>
      <c r="C29" s="22">
        <v>10955</v>
      </c>
      <c r="D29" s="22">
        <v>10910</v>
      </c>
      <c r="E29" s="22">
        <v>11270</v>
      </c>
      <c r="F29" s="22">
        <v>11229</v>
      </c>
      <c r="G29" s="22">
        <v>12320</v>
      </c>
      <c r="H29" s="22">
        <v>13073</v>
      </c>
      <c r="I29" s="22">
        <v>12097</v>
      </c>
      <c r="J29" s="22">
        <v>11321.21</v>
      </c>
      <c r="K29" s="22">
        <v>11866.71</v>
      </c>
      <c r="L29" s="22">
        <v>12797.28</v>
      </c>
      <c r="M29" s="20">
        <v>11034.12</v>
      </c>
      <c r="N29" s="20">
        <v>9190.44</v>
      </c>
      <c r="O29" s="20">
        <v>11146.59</v>
      </c>
      <c r="P29" s="20">
        <v>13803.18</v>
      </c>
      <c r="Q29" s="20">
        <v>13619.84</v>
      </c>
      <c r="R29" s="20">
        <v>11771.22</v>
      </c>
      <c r="S29" s="20">
        <v>14024.66</v>
      </c>
      <c r="T29" s="20">
        <v>15825.97</v>
      </c>
      <c r="U29" s="20">
        <v>12541.98</v>
      </c>
      <c r="V29" s="20">
        <v>9883.43</v>
      </c>
      <c r="W29" s="20">
        <v>10711.37</v>
      </c>
      <c r="X29" s="20">
        <v>12914.89</v>
      </c>
      <c r="Y29" s="20">
        <v>10970.75</v>
      </c>
      <c r="Z29" s="55">
        <v>8279.11</v>
      </c>
      <c r="AA29" s="55">
        <v>10677.49</v>
      </c>
      <c r="AB29" s="55">
        <v>12991.4</v>
      </c>
      <c r="AC29" s="55">
        <v>11018.67</v>
      </c>
      <c r="AD29" s="56">
        <v>7199.48</v>
      </c>
      <c r="AE29" s="56">
        <v>9839.64</v>
      </c>
      <c r="AF29" s="56">
        <v>14200.95</v>
      </c>
      <c r="AG29" s="56">
        <v>12696.09</v>
      </c>
      <c r="AH29" s="56">
        <v>9300.69</v>
      </c>
      <c r="AI29" s="56">
        <v>12145.43</v>
      </c>
      <c r="AJ29" s="56">
        <v>15438.5</v>
      </c>
      <c r="AK29" s="56">
        <v>14812.72</v>
      </c>
      <c r="AL29" s="56">
        <v>13185.16</v>
      </c>
      <c r="AM29" s="56">
        <v>14819.26</v>
      </c>
      <c r="AN29" s="56">
        <v>15664.89</v>
      </c>
      <c r="AO29" s="56">
        <v>11179.32</v>
      </c>
      <c r="AP29" s="56">
        <v>10073.44</v>
      </c>
      <c r="AQ29" s="56">
        <v>11193.27</v>
      </c>
      <c r="AR29" s="56">
        <v>15024.78</v>
      </c>
      <c r="AS29" s="56">
        <v>14863.41</v>
      </c>
      <c r="AT29" s="56">
        <v>13844.96</v>
      </c>
      <c r="AU29" s="56">
        <v>18360.150000000001</v>
      </c>
      <c r="AV29" s="56">
        <v>22863.31</v>
      </c>
      <c r="AW29" s="56">
        <v>21769.89</v>
      </c>
      <c r="AX29" s="56">
        <v>17543.990000000002</v>
      </c>
      <c r="AY29" s="56">
        <v>16728.099999999999</v>
      </c>
      <c r="AZ29" s="56">
        <v>17612.98</v>
      </c>
      <c r="BA29" s="56">
        <v>13369.63</v>
      </c>
      <c r="BB29" s="56">
        <v>9645.7900000000009</v>
      </c>
      <c r="BC29" s="20">
        <v>12483.55</v>
      </c>
      <c r="BD29" s="20">
        <v>15776.22</v>
      </c>
      <c r="BE29" s="20">
        <v>13495.5</v>
      </c>
      <c r="BF29" s="56">
        <v>8676.26</v>
      </c>
      <c r="BG29" s="56">
        <v>11348.34</v>
      </c>
      <c r="BH29" s="56">
        <v>12117.73</v>
      </c>
      <c r="BI29" s="57">
        <v>9560.99</v>
      </c>
      <c r="BJ29" s="20">
        <v>8150.97</v>
      </c>
      <c r="BK29" s="20">
        <v>10093.42</v>
      </c>
      <c r="BL29" s="20">
        <v>12336.23</v>
      </c>
      <c r="BM29" s="20">
        <v>11870.8</v>
      </c>
      <c r="BN29" s="20">
        <v>11349.72</v>
      </c>
      <c r="BO29" s="20">
        <v>13857.83</v>
      </c>
      <c r="BP29" s="20">
        <v>16275.05</v>
      </c>
      <c r="BQ29" s="20">
        <v>17090.66</v>
      </c>
      <c r="BR29" s="20">
        <v>17218.189999999999</v>
      </c>
      <c r="BS29" s="20">
        <v>15885.09</v>
      </c>
      <c r="BT29" s="20">
        <v>14732.94</v>
      </c>
      <c r="BU29" s="20">
        <v>12594.74</v>
      </c>
      <c r="BV29" s="20">
        <v>8932.7000000000007</v>
      </c>
      <c r="BW29" s="20">
        <v>8163.28</v>
      </c>
      <c r="BX29" s="20">
        <v>8124.6</v>
      </c>
      <c r="BY29" s="20">
        <v>6961.74</v>
      </c>
      <c r="BZ29" s="20">
        <v>4837.6499999999996</v>
      </c>
      <c r="CA29" s="20">
        <v>5588.98</v>
      </c>
      <c r="CB29" s="20">
        <v>5834.08</v>
      </c>
      <c r="CC29" s="20">
        <v>4257.3599999999997</v>
      </c>
      <c r="CD29" s="20">
        <v>2693.27</v>
      </c>
      <c r="CE29" s="20">
        <v>3196.88</v>
      </c>
      <c r="CF29" s="20">
        <v>3581.09</v>
      </c>
      <c r="CG29" s="20">
        <v>3889.21</v>
      </c>
      <c r="CH29" s="20">
        <v>4451.7</v>
      </c>
      <c r="CI29" s="20">
        <v>4645.1099999999997</v>
      </c>
      <c r="CJ29" s="20">
        <v>4588.21</v>
      </c>
      <c r="CK29" s="20">
        <v>3689.08</v>
      </c>
      <c r="CL29" s="20">
        <v>2385.83</v>
      </c>
      <c r="CM29" s="20">
        <v>2232.4499999999998</v>
      </c>
      <c r="CN29" s="20">
        <v>2129.64</v>
      </c>
      <c r="CO29" s="20">
        <v>1875.32</v>
      </c>
      <c r="CP29" s="20">
        <v>1005.96</v>
      </c>
      <c r="CQ29" s="20">
        <v>810.8</v>
      </c>
      <c r="CR29" s="20">
        <v>559.46</v>
      </c>
      <c r="CS29" s="20">
        <v>592.73</v>
      </c>
      <c r="CT29" s="20">
        <v>386.21</v>
      </c>
      <c r="CU29" s="20">
        <v>882.71</v>
      </c>
      <c r="CV29" s="20">
        <v>1147.76</v>
      </c>
      <c r="CW29" s="20">
        <v>1403.69</v>
      </c>
      <c r="CX29" s="20">
        <v>1462.84</v>
      </c>
      <c r="CY29" s="20">
        <v>1393.5</v>
      </c>
      <c r="CZ29" s="20">
        <v>1097.3800000000001</v>
      </c>
      <c r="DA29" s="20">
        <v>718.54</v>
      </c>
      <c r="DB29" s="20">
        <v>111.83</v>
      </c>
      <c r="DC29" s="20">
        <v>78.03</v>
      </c>
      <c r="DD29" s="20">
        <v>0.61</v>
      </c>
    </row>
    <row r="30" spans="1:110" x14ac:dyDescent="0.35">
      <c r="A30" s="135" t="s">
        <v>178</v>
      </c>
      <c r="B30" s="22">
        <v>1276</v>
      </c>
      <c r="C30" s="22">
        <v>1359</v>
      </c>
      <c r="D30" s="22">
        <v>1198</v>
      </c>
      <c r="E30" s="22">
        <v>1312</v>
      </c>
      <c r="F30" s="22">
        <v>1388</v>
      </c>
      <c r="G30" s="22">
        <v>1143</v>
      </c>
      <c r="H30" s="22">
        <v>1318</v>
      </c>
      <c r="I30" s="22">
        <v>1054</v>
      </c>
      <c r="J30" s="22">
        <v>1145.8499999999999</v>
      </c>
      <c r="K30" s="22">
        <v>1138.9100000000001</v>
      </c>
      <c r="L30" s="22">
        <v>958.11</v>
      </c>
      <c r="M30" s="20">
        <v>943.35</v>
      </c>
      <c r="N30" s="20">
        <v>892.97</v>
      </c>
      <c r="O30" s="20">
        <v>1081.9100000000001</v>
      </c>
      <c r="P30" s="20">
        <v>1141.3900000000001</v>
      </c>
      <c r="Q30" s="20">
        <v>1309.44</v>
      </c>
      <c r="R30" s="20">
        <v>1086.06</v>
      </c>
      <c r="S30" s="20">
        <v>1205.0899999999999</v>
      </c>
      <c r="T30" s="20">
        <v>1074.8699999999999</v>
      </c>
      <c r="U30" s="20">
        <v>1147.72</v>
      </c>
      <c r="V30" s="20">
        <v>1151.08</v>
      </c>
      <c r="W30" s="20">
        <v>1130.99</v>
      </c>
      <c r="X30" s="20">
        <v>1146.3399999999999</v>
      </c>
      <c r="Y30" s="20">
        <v>1085.8</v>
      </c>
      <c r="Z30" s="55">
        <v>967.47</v>
      </c>
      <c r="AA30" s="55">
        <v>1119.24</v>
      </c>
      <c r="AB30" s="55">
        <v>1305.72</v>
      </c>
      <c r="AC30" s="55">
        <v>1291.47</v>
      </c>
      <c r="AD30" s="56">
        <v>1489.16</v>
      </c>
      <c r="AE30" s="56">
        <v>1650.61</v>
      </c>
      <c r="AF30" s="56">
        <v>1486.76</v>
      </c>
      <c r="AG30" s="56">
        <v>1317.24</v>
      </c>
      <c r="AH30" s="56">
        <v>1492.46</v>
      </c>
      <c r="AI30" s="56">
        <v>1348.9</v>
      </c>
      <c r="AJ30" s="56">
        <v>1072.5</v>
      </c>
      <c r="AK30" s="56">
        <v>946.3</v>
      </c>
      <c r="AL30" s="56">
        <v>1214.25</v>
      </c>
      <c r="AM30" s="56">
        <v>1039.19</v>
      </c>
      <c r="AN30" s="56">
        <v>1342.01</v>
      </c>
      <c r="AO30" s="56">
        <v>1479.02</v>
      </c>
      <c r="AP30" s="56">
        <v>1033.3499999999999</v>
      </c>
      <c r="AQ30" s="56">
        <v>1086.8599999999999</v>
      </c>
      <c r="AR30" s="56">
        <v>1085.26</v>
      </c>
      <c r="AS30" s="56">
        <v>1064.99</v>
      </c>
      <c r="AT30" s="56">
        <v>1321.92</v>
      </c>
      <c r="AU30" s="56">
        <v>870.19</v>
      </c>
      <c r="AV30" s="56">
        <v>612.83000000000004</v>
      </c>
      <c r="AW30" s="56">
        <v>806.34</v>
      </c>
      <c r="AX30" s="56">
        <v>830.66</v>
      </c>
      <c r="AY30" s="56">
        <v>1189.3399999999999</v>
      </c>
      <c r="AZ30" s="56">
        <v>1199.3399999999999</v>
      </c>
      <c r="BA30" s="56">
        <v>1337.76</v>
      </c>
      <c r="BB30" s="56">
        <v>1186.92</v>
      </c>
      <c r="BC30" s="20">
        <v>1112.05</v>
      </c>
      <c r="BD30" s="20">
        <v>1324.23</v>
      </c>
      <c r="BE30" s="20">
        <v>1355.13</v>
      </c>
      <c r="BF30" s="56">
        <v>1127.49</v>
      </c>
      <c r="BG30" s="56">
        <v>1017.82</v>
      </c>
      <c r="BH30" s="56">
        <v>941.22</v>
      </c>
      <c r="BI30" s="57">
        <v>830.61</v>
      </c>
      <c r="BJ30" s="20">
        <v>557.67999999999995</v>
      </c>
      <c r="BK30" s="20">
        <v>1170.01</v>
      </c>
      <c r="BL30" s="20">
        <v>952.04</v>
      </c>
      <c r="BM30" s="20">
        <v>518.33000000000004</v>
      </c>
      <c r="BN30" s="20">
        <v>322.99</v>
      </c>
      <c r="BO30" s="20">
        <v>473.45</v>
      </c>
      <c r="BP30" s="20">
        <v>739.17</v>
      </c>
      <c r="BQ30" s="20">
        <v>794.65</v>
      </c>
      <c r="BR30" s="20">
        <v>836.47</v>
      </c>
      <c r="BS30" s="20">
        <v>955.14</v>
      </c>
      <c r="BT30" s="20">
        <v>747.95</v>
      </c>
      <c r="BU30" s="20">
        <v>552.79999999999995</v>
      </c>
      <c r="BV30" s="20">
        <v>446.15</v>
      </c>
      <c r="BW30" s="20">
        <v>476.78</v>
      </c>
      <c r="BX30" s="20">
        <v>310.64</v>
      </c>
      <c r="BY30" s="20">
        <v>593.77</v>
      </c>
      <c r="BZ30" s="20">
        <v>434.01</v>
      </c>
      <c r="CA30" s="20">
        <v>452.54</v>
      </c>
      <c r="CB30" s="20">
        <v>442.51</v>
      </c>
      <c r="CC30" s="20">
        <v>313.27</v>
      </c>
      <c r="CD30" s="20">
        <v>525.42999999999995</v>
      </c>
      <c r="CE30" s="20">
        <v>395.88</v>
      </c>
      <c r="CF30" s="20">
        <v>509.91</v>
      </c>
      <c r="CG30" s="20">
        <v>446.54</v>
      </c>
      <c r="CH30" s="20">
        <v>496.73</v>
      </c>
      <c r="CI30" s="20">
        <v>478.76</v>
      </c>
      <c r="CJ30" s="20">
        <v>435.4</v>
      </c>
      <c r="CK30" s="20">
        <v>438.61</v>
      </c>
      <c r="CL30" s="20">
        <v>454.46</v>
      </c>
      <c r="CM30" s="20">
        <v>337.2</v>
      </c>
      <c r="CN30" s="20">
        <v>326.3</v>
      </c>
      <c r="CO30" s="20">
        <v>320.83</v>
      </c>
      <c r="CP30" s="20">
        <v>426.22</v>
      </c>
      <c r="CQ30" s="20">
        <v>484.29</v>
      </c>
      <c r="CR30" s="20">
        <v>675.68</v>
      </c>
      <c r="CS30" s="20">
        <v>375.24</v>
      </c>
      <c r="CT30" s="20">
        <v>204.19</v>
      </c>
      <c r="CU30" s="20">
        <v>198.75</v>
      </c>
      <c r="CV30" s="20">
        <v>240.35</v>
      </c>
      <c r="CW30" s="20">
        <v>249.52</v>
      </c>
      <c r="CX30" s="20">
        <v>126.29</v>
      </c>
      <c r="CY30" s="20">
        <v>94.31</v>
      </c>
      <c r="CZ30" s="20">
        <v>207</v>
      </c>
      <c r="DA30" s="20">
        <v>331.84</v>
      </c>
      <c r="DB30" s="20">
        <v>250.31</v>
      </c>
      <c r="DC30" s="20">
        <v>145.79</v>
      </c>
      <c r="DD30" s="20">
        <v>10.89</v>
      </c>
    </row>
    <row r="31" spans="1:110" x14ac:dyDescent="0.35">
      <c r="A31" s="155" t="s">
        <v>228</v>
      </c>
      <c r="B31" s="22">
        <v>3277</v>
      </c>
      <c r="C31" s="22">
        <v>4426</v>
      </c>
      <c r="D31" s="22">
        <v>4275</v>
      </c>
      <c r="E31" s="22">
        <v>4565</v>
      </c>
      <c r="F31" s="22">
        <v>4857</v>
      </c>
      <c r="G31" s="22">
        <v>5396</v>
      </c>
      <c r="H31" s="22">
        <v>5745</v>
      </c>
      <c r="I31" s="22">
        <v>5157</v>
      </c>
      <c r="J31" s="22">
        <v>3280.56</v>
      </c>
      <c r="K31" s="22">
        <v>2985.99</v>
      </c>
      <c r="L31" s="22">
        <v>2085.08</v>
      </c>
      <c r="M31" s="20">
        <v>1645.98</v>
      </c>
      <c r="N31" s="20">
        <v>703.61</v>
      </c>
      <c r="O31" s="20">
        <v>1147.93</v>
      </c>
      <c r="P31" s="20">
        <v>1379.55</v>
      </c>
      <c r="Q31" s="20">
        <v>1582.95</v>
      </c>
      <c r="R31" s="20">
        <v>2087.31</v>
      </c>
      <c r="S31" s="20">
        <v>2721.85</v>
      </c>
      <c r="T31" s="20">
        <v>2841.24</v>
      </c>
      <c r="U31" s="20">
        <v>2481.58</v>
      </c>
      <c r="V31" s="20">
        <v>1821.85</v>
      </c>
      <c r="W31" s="20">
        <v>2373.6999999999998</v>
      </c>
      <c r="X31" s="20">
        <v>1605.48</v>
      </c>
      <c r="Y31" s="20">
        <v>1623.69</v>
      </c>
      <c r="Z31" s="55">
        <v>1606.13</v>
      </c>
      <c r="AA31" s="55">
        <v>1250.5</v>
      </c>
      <c r="AB31" s="55">
        <v>1279.01</v>
      </c>
      <c r="AC31" s="55">
        <v>1192.28</v>
      </c>
      <c r="AD31" s="56">
        <v>1150.25</v>
      </c>
      <c r="AE31" s="56">
        <v>929.55</v>
      </c>
      <c r="AF31" s="56">
        <v>923.14</v>
      </c>
      <c r="AG31" s="56">
        <v>1100.83</v>
      </c>
      <c r="AH31" s="56">
        <v>978.15</v>
      </c>
      <c r="AI31" s="56">
        <v>941.05</v>
      </c>
      <c r="AJ31" s="56">
        <v>911.29</v>
      </c>
      <c r="AK31" s="56">
        <v>783.33</v>
      </c>
      <c r="AL31" s="56">
        <v>752.26</v>
      </c>
      <c r="AM31" s="56">
        <v>955.34</v>
      </c>
      <c r="AN31" s="56">
        <v>823</v>
      </c>
      <c r="AO31" s="56">
        <v>734.45</v>
      </c>
      <c r="AP31" s="56">
        <v>713.74</v>
      </c>
      <c r="AQ31" s="56">
        <v>795</v>
      </c>
      <c r="AR31" s="56">
        <v>636</v>
      </c>
      <c r="AS31" s="56">
        <v>853.83</v>
      </c>
      <c r="AT31" s="56">
        <v>1139.5899999999999</v>
      </c>
      <c r="AU31" s="56">
        <v>1319.74</v>
      </c>
      <c r="AV31" s="56">
        <v>1172.17</v>
      </c>
      <c r="AW31" s="56">
        <v>1449.73</v>
      </c>
      <c r="AX31" s="56">
        <v>1339.31</v>
      </c>
      <c r="AY31" s="56">
        <v>1274.3399999999999</v>
      </c>
      <c r="AZ31" s="56">
        <v>1297.53</v>
      </c>
      <c r="BA31" s="56">
        <v>1517.03</v>
      </c>
      <c r="BB31" s="56">
        <v>1070.9100000000001</v>
      </c>
      <c r="BC31" s="20">
        <v>983.42</v>
      </c>
      <c r="BD31" s="20">
        <v>986.18</v>
      </c>
      <c r="BE31" s="20">
        <v>926.03</v>
      </c>
      <c r="BF31" s="56">
        <v>1283.8800000000001</v>
      </c>
      <c r="BG31" s="56">
        <v>1373.55</v>
      </c>
      <c r="BH31" s="56">
        <v>1439.39</v>
      </c>
      <c r="BI31" s="57">
        <v>1119.77</v>
      </c>
      <c r="BJ31" s="20">
        <v>963.99</v>
      </c>
      <c r="BK31" s="20">
        <v>927.9</v>
      </c>
      <c r="BL31" s="20">
        <v>866.95</v>
      </c>
      <c r="BM31" s="20">
        <v>529.58000000000004</v>
      </c>
      <c r="BN31" s="20">
        <v>500.33</v>
      </c>
      <c r="BO31" s="20">
        <v>518.89</v>
      </c>
      <c r="BP31" s="20">
        <v>647.16999999999996</v>
      </c>
      <c r="BQ31" s="20">
        <v>632.54</v>
      </c>
      <c r="BR31" s="20">
        <v>654.26</v>
      </c>
      <c r="BS31" s="20">
        <v>781.73</v>
      </c>
      <c r="BT31" s="20">
        <v>574.36</v>
      </c>
      <c r="BU31" s="20">
        <v>359.74</v>
      </c>
      <c r="BV31" s="20">
        <v>362.53</v>
      </c>
      <c r="BW31" s="20">
        <v>345.43</v>
      </c>
      <c r="BX31" s="20">
        <v>394.58</v>
      </c>
      <c r="BY31" s="20">
        <v>410.71</v>
      </c>
      <c r="BZ31" s="20">
        <v>359.85</v>
      </c>
      <c r="CA31" s="20">
        <v>44.42</v>
      </c>
      <c r="CB31" s="20">
        <v>35.75</v>
      </c>
      <c r="CC31" s="20">
        <v>139.47</v>
      </c>
      <c r="CD31" s="20">
        <v>226.4</v>
      </c>
      <c r="CE31" s="20">
        <v>369.44</v>
      </c>
      <c r="CF31" s="20">
        <v>485.95</v>
      </c>
      <c r="CG31" s="20">
        <v>516.63</v>
      </c>
      <c r="CH31" s="20">
        <v>595.36</v>
      </c>
      <c r="CI31" s="20">
        <v>779.01</v>
      </c>
      <c r="CJ31" s="20">
        <v>926.56</v>
      </c>
      <c r="CK31" s="20">
        <v>985.46</v>
      </c>
      <c r="CL31" s="20">
        <v>1047.77</v>
      </c>
      <c r="CM31" s="20">
        <v>1004.48</v>
      </c>
      <c r="CN31" s="20">
        <v>955.81</v>
      </c>
      <c r="CO31" s="20">
        <v>847.66</v>
      </c>
      <c r="CP31" s="20">
        <v>788.65</v>
      </c>
      <c r="CQ31" s="20">
        <v>801.91</v>
      </c>
      <c r="CR31" s="20">
        <v>800.13</v>
      </c>
      <c r="CS31" s="20">
        <v>704.13</v>
      </c>
      <c r="CT31" s="20">
        <v>533.13</v>
      </c>
      <c r="CU31" s="20">
        <v>233.13</v>
      </c>
      <c r="CV31" s="181">
        <v>197.13</v>
      </c>
      <c r="CW31" s="181">
        <v>169.13</v>
      </c>
      <c r="CX31" s="181">
        <v>42.13</v>
      </c>
      <c r="CY31" s="181">
        <v>12.13</v>
      </c>
      <c r="CZ31" s="181">
        <v>12.13</v>
      </c>
      <c r="DA31" s="181">
        <v>12.13</v>
      </c>
      <c r="DB31" s="181">
        <v>12.13</v>
      </c>
      <c r="DC31" s="181">
        <v>12.13</v>
      </c>
      <c r="DD31" s="181">
        <v>12.13</v>
      </c>
    </row>
    <row r="32" spans="1:110" s="73" customFormat="1" ht="16" thickBot="1" x14ac:dyDescent="0.4">
      <c r="A32" s="139" t="s">
        <v>214</v>
      </c>
      <c r="B32" s="69">
        <v>16816</v>
      </c>
      <c r="C32" s="69">
        <v>16759</v>
      </c>
      <c r="D32" s="69">
        <v>16398</v>
      </c>
      <c r="E32" s="69">
        <v>17167</v>
      </c>
      <c r="F32" s="69">
        <v>17501</v>
      </c>
      <c r="G32" s="69">
        <v>18873</v>
      </c>
      <c r="H32" s="69">
        <v>20152</v>
      </c>
      <c r="I32" s="69">
        <v>18331</v>
      </c>
      <c r="J32" s="69">
        <v>16966.39</v>
      </c>
      <c r="K32" s="69">
        <v>16924.86</v>
      </c>
      <c r="L32" s="69">
        <v>16477.48</v>
      </c>
      <c r="M32" s="70">
        <v>13976.62</v>
      </c>
      <c r="N32" s="70">
        <v>11255.49</v>
      </c>
      <c r="O32" s="70">
        <v>13971.25</v>
      </c>
      <c r="P32" s="70">
        <v>17049.3</v>
      </c>
      <c r="Q32" s="70">
        <v>17368.25</v>
      </c>
      <c r="R32" s="70">
        <v>15751.08</v>
      </c>
      <c r="S32" s="70">
        <v>18721.759999999998</v>
      </c>
      <c r="T32" s="70">
        <v>20473.919999999998</v>
      </c>
      <c r="U32" s="70">
        <v>16867.71</v>
      </c>
      <c r="V32" s="70">
        <v>13363.06</v>
      </c>
      <c r="W32" s="70">
        <v>14534.72</v>
      </c>
      <c r="X32" s="70">
        <v>15798.05</v>
      </c>
      <c r="Y32" s="70">
        <v>13630.68</v>
      </c>
      <c r="Z32" s="70">
        <v>11173.24</v>
      </c>
      <c r="AA32" s="70">
        <v>13423.45</v>
      </c>
      <c r="AB32" s="70">
        <v>16009.89</v>
      </c>
      <c r="AC32" s="70">
        <v>13790.73</v>
      </c>
      <c r="AD32" s="71">
        <v>10180.81</v>
      </c>
      <c r="AE32" s="71">
        <v>12820.7</v>
      </c>
      <c r="AF32" s="71">
        <v>17064.080000000002</v>
      </c>
      <c r="AG32" s="71">
        <v>15628.13</v>
      </c>
      <c r="AH32" s="71">
        <v>12401.15</v>
      </c>
      <c r="AI32" s="71">
        <v>15251.36</v>
      </c>
      <c r="AJ32" s="71">
        <v>18136.87</v>
      </c>
      <c r="AK32" s="71">
        <v>17210.259999999998</v>
      </c>
      <c r="AL32" s="71">
        <v>15502.08</v>
      </c>
      <c r="AM32" s="71">
        <v>17661.38</v>
      </c>
      <c r="AN32" s="71">
        <v>18588.689999999999</v>
      </c>
      <c r="AO32" s="71">
        <v>14154.72</v>
      </c>
      <c r="AP32" s="71">
        <v>12392.71</v>
      </c>
      <c r="AQ32" s="71">
        <v>13529.31</v>
      </c>
      <c r="AR32" s="71">
        <v>17016.36</v>
      </c>
      <c r="AS32" s="71">
        <v>17245.810000000001</v>
      </c>
      <c r="AT32" s="71">
        <v>16465.48</v>
      </c>
      <c r="AU32" s="71">
        <v>20845.740000000002</v>
      </c>
      <c r="AV32" s="71">
        <v>24725.06</v>
      </c>
      <c r="AW32" s="71">
        <v>24091.05</v>
      </c>
      <c r="AX32" s="71">
        <v>20266.490000000002</v>
      </c>
      <c r="AY32" s="71">
        <v>20140</v>
      </c>
      <c r="AZ32" s="71">
        <v>20695.37</v>
      </c>
      <c r="BA32" s="71">
        <v>16884.75</v>
      </c>
      <c r="BB32" s="71">
        <v>13251.49</v>
      </c>
      <c r="BC32" s="71">
        <v>15431.26</v>
      </c>
      <c r="BD32" s="71">
        <v>18320.46</v>
      </c>
      <c r="BE32" s="71">
        <v>16041.05</v>
      </c>
      <c r="BF32" s="71">
        <v>12010.5</v>
      </c>
      <c r="BG32" s="71">
        <v>14263.65</v>
      </c>
      <c r="BH32" s="71">
        <v>16060.61</v>
      </c>
      <c r="BI32" s="72">
        <v>13003.08</v>
      </c>
      <c r="BJ32" s="70">
        <v>10415.209999999999</v>
      </c>
      <c r="BK32" s="70">
        <v>13661.76</v>
      </c>
      <c r="BL32" s="70">
        <v>16702.77</v>
      </c>
      <c r="BM32" s="70">
        <v>15643.58</v>
      </c>
      <c r="BN32" s="70">
        <v>15113.87</v>
      </c>
      <c r="BO32" s="70">
        <v>17757.03</v>
      </c>
      <c r="BP32" s="70">
        <v>20815.09</v>
      </c>
      <c r="BQ32" s="70">
        <v>20775.009999999998</v>
      </c>
      <c r="BR32" s="70">
        <v>19938.830000000002</v>
      </c>
      <c r="BS32" s="70">
        <v>18564.599999999999</v>
      </c>
      <c r="BT32" s="70">
        <v>16809.37</v>
      </c>
      <c r="BU32" s="70">
        <v>13905.66</v>
      </c>
      <c r="BV32" s="70">
        <v>10504.48</v>
      </c>
      <c r="BW32" s="70">
        <v>9674.5400000000009</v>
      </c>
      <c r="BX32" s="70">
        <v>9610.14</v>
      </c>
      <c r="BY32" s="70">
        <v>8531.49</v>
      </c>
      <c r="BZ32" s="70">
        <v>6317.67</v>
      </c>
      <c r="CA32" s="70">
        <v>6537.54</v>
      </c>
      <c r="CB32" s="70">
        <v>6797.97</v>
      </c>
      <c r="CC32" s="70">
        <v>5153.8500000000004</v>
      </c>
      <c r="CD32" s="70">
        <v>5282.56</v>
      </c>
      <c r="CE32" s="70">
        <v>5627.89</v>
      </c>
      <c r="CF32" s="70">
        <v>6291.79</v>
      </c>
      <c r="CG32" s="70">
        <v>6580.45</v>
      </c>
      <c r="CH32" s="70">
        <v>7187.68</v>
      </c>
      <c r="CI32" s="70">
        <v>7340.33</v>
      </c>
      <c r="CJ32" s="70">
        <v>7472.05</v>
      </c>
      <c r="CK32" s="70">
        <v>6695.4</v>
      </c>
      <c r="CL32" s="70">
        <v>5536.35</v>
      </c>
      <c r="CM32" s="70">
        <v>5154.3599999999997</v>
      </c>
      <c r="CN32" s="70">
        <v>4888.87</v>
      </c>
      <c r="CO32" s="70">
        <v>4599.03</v>
      </c>
      <c r="CP32" s="70">
        <v>3405.35</v>
      </c>
      <c r="CQ32" s="70">
        <v>3055.36</v>
      </c>
      <c r="CR32" s="70">
        <v>2679.83</v>
      </c>
      <c r="CS32" s="70">
        <v>2089.29</v>
      </c>
      <c r="CT32" s="70">
        <v>1624.09</v>
      </c>
      <c r="CU32" s="70">
        <v>1814.01</v>
      </c>
      <c r="CV32" s="70">
        <v>2158.66</v>
      </c>
      <c r="CW32" s="70">
        <v>2438.0100000000002</v>
      </c>
      <c r="CX32" s="70">
        <v>2253.54</v>
      </c>
      <c r="CY32" s="70">
        <v>1939.77</v>
      </c>
      <c r="CZ32" s="70">
        <v>1523.92</v>
      </c>
      <c r="DA32" s="70">
        <v>1228.97</v>
      </c>
      <c r="DB32" s="70">
        <v>544.91</v>
      </c>
      <c r="DC32" s="70">
        <v>248.17</v>
      </c>
      <c r="DD32" s="70">
        <v>117.66</v>
      </c>
      <c r="DF32" s="182"/>
    </row>
    <row r="33" spans="1:107" x14ac:dyDescent="0.35">
      <c r="A33" s="175"/>
      <c r="B33" s="176"/>
      <c r="C33" s="174"/>
      <c r="D33" s="174"/>
      <c r="E33" s="174"/>
      <c r="F33" s="174"/>
      <c r="G33" s="174"/>
      <c r="H33" s="174"/>
      <c r="I33" s="178"/>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4"/>
      <c r="BC33" s="174"/>
      <c r="BD33" s="174"/>
      <c r="BE33" s="174"/>
      <c r="BF33" s="174"/>
      <c r="BG33" s="174"/>
      <c r="BH33" s="174"/>
      <c r="BI33" s="174"/>
      <c r="BJ33" s="174"/>
      <c r="BK33" s="174"/>
      <c r="BL33" s="174"/>
      <c r="BM33" s="174"/>
      <c r="BN33" s="174"/>
      <c r="BO33" s="174"/>
      <c r="BP33" s="174"/>
      <c r="BQ33" s="174"/>
      <c r="BR33" s="174"/>
      <c r="BS33" s="174"/>
      <c r="BT33" s="174"/>
      <c r="BU33" s="174"/>
      <c r="BV33" s="174"/>
      <c r="BW33" s="174"/>
      <c r="BX33" s="174"/>
      <c r="BY33" s="174"/>
      <c r="BZ33" s="174"/>
      <c r="CA33" s="174"/>
      <c r="CB33" s="174"/>
      <c r="CC33" s="174"/>
      <c r="CD33" s="174"/>
      <c r="CE33" s="174"/>
      <c r="CF33" s="174"/>
      <c r="CG33" s="174"/>
      <c r="CH33" s="174"/>
      <c r="CI33" s="174"/>
      <c r="CJ33" s="174"/>
      <c r="CK33" s="174"/>
      <c r="CL33" s="174"/>
      <c r="CM33" s="174"/>
      <c r="CN33" s="174"/>
      <c r="CO33" s="174"/>
      <c r="CP33" s="174"/>
      <c r="CQ33" s="174"/>
      <c r="CR33" s="174"/>
      <c r="CS33" s="174"/>
      <c r="CT33" s="174"/>
      <c r="CU33" s="174"/>
      <c r="CV33" s="174"/>
      <c r="CW33" s="174"/>
      <c r="CX33" s="174"/>
      <c r="CY33" s="174"/>
      <c r="CZ33" s="174"/>
      <c r="DA33" s="174"/>
      <c r="DB33" s="174"/>
      <c r="DC33" s="174"/>
    </row>
    <row r="34" spans="1:107" x14ac:dyDescent="0.35">
      <c r="A34" s="175"/>
      <c r="B34" s="177"/>
      <c r="C34" s="174"/>
      <c r="D34" s="174"/>
      <c r="E34" s="174"/>
      <c r="F34" s="174"/>
      <c r="G34" s="174"/>
      <c r="H34" s="174"/>
      <c r="I34" s="178"/>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4"/>
      <c r="BC34" s="174"/>
      <c r="BD34" s="174"/>
      <c r="BE34" s="174"/>
      <c r="BF34" s="174"/>
      <c r="BG34" s="174"/>
      <c r="BH34" s="174"/>
      <c r="BI34" s="174"/>
      <c r="BJ34" s="174"/>
      <c r="BK34" s="174"/>
      <c r="BL34" s="174"/>
      <c r="BM34" s="174"/>
      <c r="BN34" s="174"/>
      <c r="BO34" s="174"/>
      <c r="BP34" s="174"/>
      <c r="BQ34" s="174"/>
      <c r="BR34" s="174"/>
      <c r="BS34" s="174"/>
      <c r="BT34" s="174"/>
      <c r="BU34" s="174"/>
      <c r="BV34" s="174"/>
      <c r="BW34" s="174"/>
      <c r="BX34" s="174"/>
      <c r="BY34" s="174"/>
      <c r="BZ34" s="174"/>
      <c r="CA34" s="174"/>
      <c r="CB34" s="174"/>
      <c r="CC34" s="174"/>
      <c r="CD34" s="174"/>
      <c r="CE34" s="174"/>
      <c r="CF34" s="174"/>
      <c r="CG34" s="174"/>
      <c r="CH34" s="174"/>
      <c r="CI34" s="174"/>
      <c r="CJ34" s="174"/>
      <c r="CK34" s="174"/>
      <c r="CL34" s="174"/>
      <c r="CM34" s="174"/>
      <c r="CN34" s="174"/>
      <c r="CO34" s="174"/>
      <c r="CP34" s="174"/>
      <c r="CQ34" s="174"/>
      <c r="CR34" s="174"/>
      <c r="CS34" s="174"/>
      <c r="CT34" s="174"/>
      <c r="CU34" s="174"/>
      <c r="CV34" s="174"/>
      <c r="CW34" s="174"/>
      <c r="CX34" s="174"/>
      <c r="CY34" s="174"/>
      <c r="CZ34" s="174"/>
      <c r="DA34" s="174"/>
      <c r="DB34" s="174"/>
      <c r="DC34" s="174"/>
    </row>
  </sheetData>
  <phoneticPr fontId="10" type="noConversion"/>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D61BF-1F0F-41E7-A3C3-384219FB662F}">
  <sheetPr>
    <pageSetUpPr fitToPage="1"/>
  </sheetPr>
  <dimension ref="B2:Q71"/>
  <sheetViews>
    <sheetView topLeftCell="C1" workbookViewId="0">
      <selection activeCell="Q39" sqref="Q39"/>
    </sheetView>
  </sheetViews>
  <sheetFormatPr defaultRowHeight="14.5" x14ac:dyDescent="0.35"/>
  <cols>
    <col min="6" max="7" width="12" bestFit="1" customWidth="1"/>
    <col min="9" max="9" width="10.54296875" customWidth="1"/>
    <col min="12" max="12" width="12" bestFit="1" customWidth="1"/>
    <col min="13" max="13" width="13" bestFit="1" customWidth="1"/>
    <col min="16" max="16" width="11.54296875" customWidth="1"/>
    <col min="17" max="17" width="14.54296875" customWidth="1"/>
  </cols>
  <sheetData>
    <row r="2" spans="2:7" ht="15" thickBot="1" x14ac:dyDescent="0.4">
      <c r="G2" t="s">
        <v>50</v>
      </c>
    </row>
    <row r="3" spans="2:7" x14ac:dyDescent="0.35">
      <c r="B3" s="29" t="s">
        <v>34</v>
      </c>
      <c r="C3" s="30" t="s">
        <v>37</v>
      </c>
    </row>
    <row r="4" spans="2:7" ht="15" thickBot="1" x14ac:dyDescent="0.4">
      <c r="B4" s="31">
        <v>2024</v>
      </c>
      <c r="C4" s="32">
        <v>3</v>
      </c>
    </row>
    <row r="5" spans="2:7" x14ac:dyDescent="0.35">
      <c r="F5">
        <f>ROUNDDOWN(($B$4*4+$C$4)/4,0)-1998</f>
        <v>26</v>
      </c>
      <c r="G5">
        <f>ROUNDDOWN(($B$4*4+$C$4)/4,0)-1997</f>
        <v>27</v>
      </c>
    </row>
    <row r="6" spans="2:7" x14ac:dyDescent="0.35">
      <c r="E6">
        <v>5</v>
      </c>
      <c r="F6" s="33" t="str">
        <f>$G$2&amp;"r"&amp;$E6&amp;"c"&amp;F$5</f>
        <v>Annual!r5c26</v>
      </c>
      <c r="G6" s="33" t="str">
        <f>$G$2&amp;"r"&amp;$E6&amp;"c"&amp;G$5</f>
        <v>Annual!r5c27</v>
      </c>
    </row>
    <row r="7" spans="2:7" x14ac:dyDescent="0.35">
      <c r="E7">
        <v>5</v>
      </c>
      <c r="F7" s="33" t="str">
        <f t="shared" ref="F7:G28" si="0">$G$2&amp;"r"&amp;$E7&amp;"c"&amp;F$5</f>
        <v>Annual!r5c26</v>
      </c>
      <c r="G7" s="33" t="str">
        <f t="shared" si="0"/>
        <v>Annual!r5c27</v>
      </c>
    </row>
    <row r="8" spans="2:7" x14ac:dyDescent="0.35">
      <c r="E8">
        <v>6</v>
      </c>
      <c r="F8" s="33" t="str">
        <f t="shared" si="0"/>
        <v>Annual!r6c26</v>
      </c>
      <c r="G8" s="33" t="str">
        <f t="shared" si="0"/>
        <v>Annual!r6c27</v>
      </c>
    </row>
    <row r="9" spans="2:7" x14ac:dyDescent="0.35">
      <c r="E9">
        <v>7</v>
      </c>
      <c r="F9" s="33" t="str">
        <f t="shared" si="0"/>
        <v>Annual!r7c26</v>
      </c>
      <c r="G9" s="33" t="str">
        <f t="shared" si="0"/>
        <v>Annual!r7c27</v>
      </c>
    </row>
    <row r="10" spans="2:7" x14ac:dyDescent="0.35">
      <c r="E10">
        <v>8</v>
      </c>
      <c r="F10" s="33" t="str">
        <f t="shared" si="0"/>
        <v>Annual!r8c26</v>
      </c>
      <c r="G10" s="33" t="str">
        <f t="shared" si="0"/>
        <v>Annual!r8c27</v>
      </c>
    </row>
    <row r="11" spans="2:7" x14ac:dyDescent="0.35">
      <c r="E11">
        <v>9</v>
      </c>
      <c r="F11" s="33" t="str">
        <f t="shared" si="0"/>
        <v>Annual!r9c26</v>
      </c>
      <c r="G11" s="33" t="str">
        <f t="shared" si="0"/>
        <v>Annual!r9c27</v>
      </c>
    </row>
    <row r="12" spans="2:7" x14ac:dyDescent="0.35">
      <c r="E12">
        <v>10</v>
      </c>
      <c r="F12" s="33" t="str">
        <f t="shared" si="0"/>
        <v>Annual!r10c26</v>
      </c>
      <c r="G12" s="33" t="str">
        <f t="shared" si="0"/>
        <v>Annual!r10c27</v>
      </c>
    </row>
    <row r="13" spans="2:7" x14ac:dyDescent="0.35">
      <c r="E13">
        <v>11</v>
      </c>
      <c r="F13" s="33" t="str">
        <f t="shared" si="0"/>
        <v>Annual!r11c26</v>
      </c>
      <c r="G13" s="33" t="str">
        <f t="shared" si="0"/>
        <v>Annual!r11c27</v>
      </c>
    </row>
    <row r="14" spans="2:7" x14ac:dyDescent="0.35">
      <c r="E14">
        <v>12</v>
      </c>
      <c r="F14" s="33" t="str">
        <f t="shared" si="0"/>
        <v>Annual!r12c26</v>
      </c>
      <c r="G14" s="33" t="str">
        <f t="shared" si="0"/>
        <v>Annual!r12c27</v>
      </c>
    </row>
    <row r="15" spans="2:7" x14ac:dyDescent="0.35">
      <c r="E15">
        <v>13</v>
      </c>
      <c r="F15" s="33" t="str">
        <f t="shared" si="0"/>
        <v>Annual!r13c26</v>
      </c>
      <c r="G15" s="33" t="str">
        <f t="shared" si="0"/>
        <v>Annual!r13c27</v>
      </c>
    </row>
    <row r="16" spans="2:7" x14ac:dyDescent="0.35">
      <c r="E16">
        <v>14</v>
      </c>
      <c r="F16" s="33" t="str">
        <f t="shared" si="0"/>
        <v>Annual!r14c26</v>
      </c>
      <c r="G16" s="33" t="str">
        <f t="shared" si="0"/>
        <v>Annual!r14c27</v>
      </c>
    </row>
    <row r="17" spans="5:7" x14ac:dyDescent="0.35">
      <c r="E17">
        <v>15</v>
      </c>
      <c r="F17" s="33" t="str">
        <f t="shared" si="0"/>
        <v>Annual!r15c26</v>
      </c>
      <c r="G17" s="33" t="str">
        <f t="shared" si="0"/>
        <v>Annual!r15c27</v>
      </c>
    </row>
    <row r="18" spans="5:7" x14ac:dyDescent="0.35">
      <c r="E18">
        <v>16</v>
      </c>
      <c r="F18" s="33" t="str">
        <f t="shared" si="0"/>
        <v>Annual!r16c26</v>
      </c>
      <c r="G18" s="33" t="str">
        <f t="shared" si="0"/>
        <v>Annual!r16c27</v>
      </c>
    </row>
    <row r="19" spans="5:7" x14ac:dyDescent="0.35">
      <c r="E19">
        <v>17</v>
      </c>
      <c r="F19" s="33" t="str">
        <f t="shared" si="0"/>
        <v>Annual!r17c26</v>
      </c>
      <c r="G19" s="33" t="str">
        <f t="shared" si="0"/>
        <v>Annual!r17c27</v>
      </c>
    </row>
    <row r="20" spans="5:7" x14ac:dyDescent="0.35">
      <c r="E20">
        <v>18</v>
      </c>
      <c r="F20" s="33" t="str">
        <f>$G$2&amp;"r"&amp;$E20&amp;"c"&amp;F$5</f>
        <v>Annual!r18c26</v>
      </c>
      <c r="G20" s="33" t="str">
        <f t="shared" si="0"/>
        <v>Annual!r18c27</v>
      </c>
    </row>
    <row r="21" spans="5:7" x14ac:dyDescent="0.35">
      <c r="E21">
        <v>19</v>
      </c>
      <c r="F21" s="33" t="str">
        <f t="shared" si="0"/>
        <v>Annual!r19c26</v>
      </c>
      <c r="G21" s="33" t="str">
        <f t="shared" si="0"/>
        <v>Annual!r19c27</v>
      </c>
    </row>
    <row r="22" spans="5:7" x14ac:dyDescent="0.35">
      <c r="E22">
        <v>20</v>
      </c>
      <c r="F22" s="33" t="str">
        <f t="shared" si="0"/>
        <v>Annual!r20c26</v>
      </c>
      <c r="G22" s="33" t="str">
        <f t="shared" si="0"/>
        <v>Annual!r20c27</v>
      </c>
    </row>
    <row r="23" spans="5:7" x14ac:dyDescent="0.35">
      <c r="E23">
        <v>21</v>
      </c>
      <c r="F23" s="33" t="str">
        <f t="shared" si="0"/>
        <v>Annual!r21c26</v>
      </c>
      <c r="G23" s="33" t="str">
        <f t="shared" si="0"/>
        <v>Annual!r21c27</v>
      </c>
    </row>
    <row r="24" spans="5:7" x14ac:dyDescent="0.35">
      <c r="E24">
        <v>22</v>
      </c>
      <c r="F24" s="33" t="str">
        <f t="shared" si="0"/>
        <v>Annual!r22c26</v>
      </c>
      <c r="G24" s="33" t="str">
        <f t="shared" si="0"/>
        <v>Annual!r22c27</v>
      </c>
    </row>
    <row r="25" spans="5:7" x14ac:dyDescent="0.35">
      <c r="E25">
        <v>23</v>
      </c>
      <c r="F25" s="33" t="str">
        <f t="shared" si="0"/>
        <v>Annual!r23c26</v>
      </c>
      <c r="G25" s="33" t="str">
        <f t="shared" si="0"/>
        <v>Annual!r23c27</v>
      </c>
    </row>
    <row r="26" spans="5:7" x14ac:dyDescent="0.35">
      <c r="E26">
        <v>24</v>
      </c>
      <c r="F26" s="33" t="str">
        <f t="shared" si="0"/>
        <v>Annual!r24c26</v>
      </c>
      <c r="G26" s="33" t="str">
        <f t="shared" si="0"/>
        <v>Annual!r24c27</v>
      </c>
    </row>
    <row r="27" spans="5:7" x14ac:dyDescent="0.35">
      <c r="E27">
        <v>25</v>
      </c>
      <c r="F27" s="33" t="str">
        <f t="shared" si="0"/>
        <v>Annual!r25c26</v>
      </c>
      <c r="G27" s="33" t="str">
        <f t="shared" si="0"/>
        <v>Annual!r25c27</v>
      </c>
    </row>
    <row r="28" spans="5:7" x14ac:dyDescent="0.35">
      <c r="E28">
        <v>26</v>
      </c>
      <c r="F28" s="33" t="str">
        <f t="shared" si="0"/>
        <v>Annual!r26c26</v>
      </c>
      <c r="G28" s="33" t="str">
        <f t="shared" si="0"/>
        <v>Annual!r26c27</v>
      </c>
    </row>
    <row r="29" spans="5:7" x14ac:dyDescent="0.35">
      <c r="F29" s="33"/>
      <c r="G29" s="33"/>
    </row>
    <row r="30" spans="5:7" x14ac:dyDescent="0.35">
      <c r="E30">
        <v>27</v>
      </c>
      <c r="F30" s="33" t="str">
        <f t="shared" ref="F30:G35" si="1">$G$2&amp;"r"&amp;$E30&amp;"c"&amp;F$5</f>
        <v>Annual!r27c26</v>
      </c>
      <c r="G30" s="33" t="str">
        <f t="shared" si="1"/>
        <v>Annual!r27c27</v>
      </c>
    </row>
    <row r="31" spans="5:7" x14ac:dyDescent="0.35">
      <c r="F31" s="33"/>
      <c r="G31" s="33"/>
    </row>
    <row r="32" spans="5:7" x14ac:dyDescent="0.35">
      <c r="E32">
        <v>28</v>
      </c>
      <c r="F32" s="33" t="str">
        <f t="shared" si="1"/>
        <v>Annual!r28c26</v>
      </c>
      <c r="G32" s="33" t="str">
        <f t="shared" si="1"/>
        <v>Annual!r28c27</v>
      </c>
    </row>
    <row r="33" spans="5:17" x14ac:dyDescent="0.35">
      <c r="E33">
        <v>29</v>
      </c>
      <c r="F33" s="33" t="str">
        <f t="shared" si="1"/>
        <v>Annual!r29c26</v>
      </c>
      <c r="G33" s="33" t="str">
        <f t="shared" si="1"/>
        <v>Annual!r29c27</v>
      </c>
    </row>
    <row r="34" spans="5:17" x14ac:dyDescent="0.35">
      <c r="E34">
        <v>30</v>
      </c>
      <c r="F34" s="33" t="str">
        <f t="shared" si="1"/>
        <v>Annual!r30c26</v>
      </c>
      <c r="G34" s="33" t="str">
        <f t="shared" si="1"/>
        <v>Annual!r30c27</v>
      </c>
    </row>
    <row r="35" spans="5:17" x14ac:dyDescent="0.35">
      <c r="E35">
        <v>31</v>
      </c>
      <c r="F35" s="33" t="str">
        <f t="shared" si="1"/>
        <v>Annual!r31c26</v>
      </c>
      <c r="G35" s="33" t="str">
        <f t="shared" si="1"/>
        <v>Annual!r31c27</v>
      </c>
    </row>
    <row r="38" spans="5:17" x14ac:dyDescent="0.35">
      <c r="G38" t="s">
        <v>54</v>
      </c>
    </row>
    <row r="40" spans="5:17" x14ac:dyDescent="0.35">
      <c r="F40">
        <f>(($B$4*4)+$C$4)-8003+1</f>
        <v>97</v>
      </c>
      <c r="G40">
        <f>(($B$4*4)+$C$4)-8002+1</f>
        <v>98</v>
      </c>
      <c r="H40">
        <f>(($B$4*4)+$C$4)-8001+1</f>
        <v>99</v>
      </c>
      <c r="I40">
        <f>(($B$4*4)+$C$4)-8000+1</f>
        <v>100</v>
      </c>
      <c r="J40">
        <f>(($B$4*4)+$C$4)-7999+1</f>
        <v>101</v>
      </c>
      <c r="K40">
        <f>(($B$4*4)+$C$4)-7998+1</f>
        <v>102</v>
      </c>
      <c r="L40">
        <f>(($B$4*4)+$C$4)-7997+1</f>
        <v>103</v>
      </c>
      <c r="M40">
        <f>(($B$4*4)+$C$4)-7996+1</f>
        <v>104</v>
      </c>
      <c r="N40">
        <f>(($B$4*4)+$C$4)-7995+1</f>
        <v>105</v>
      </c>
      <c r="O40">
        <f>(($B$4*4)+$C$4)-7994+1</f>
        <v>106</v>
      </c>
      <c r="P40">
        <f>(($B$4*4)+$C$4)-7993+1</f>
        <v>107</v>
      </c>
      <c r="Q40">
        <f>(($B$4*4)+$C$4)-7992+1</f>
        <v>108</v>
      </c>
    </row>
    <row r="41" spans="5:17" x14ac:dyDescent="0.35">
      <c r="E41">
        <v>4</v>
      </c>
      <c r="F41" s="33" t="str">
        <f t="shared" ref="F41:Q58" si="2">$G$38&amp;"r"&amp;$E41&amp;"c"&amp;F$40</f>
        <v>Quarter!r4c97</v>
      </c>
      <c r="G41" s="33" t="str">
        <f t="shared" si="2"/>
        <v>Quarter!r4c98</v>
      </c>
      <c r="H41" s="33" t="str">
        <f t="shared" si="2"/>
        <v>Quarter!r4c99</v>
      </c>
      <c r="I41" s="33" t="str">
        <f t="shared" si="2"/>
        <v>Quarter!r4c100</v>
      </c>
      <c r="J41" s="33" t="str">
        <f t="shared" si="2"/>
        <v>Quarter!r4c101</v>
      </c>
      <c r="K41" s="33" t="str">
        <f t="shared" si="2"/>
        <v>Quarter!r4c102</v>
      </c>
      <c r="L41" s="33" t="str">
        <f t="shared" si="2"/>
        <v>Quarter!r4c103</v>
      </c>
      <c r="M41" s="33" t="str">
        <f t="shared" si="2"/>
        <v>Quarter!r4c104</v>
      </c>
      <c r="N41" s="33" t="str">
        <f t="shared" si="2"/>
        <v>Quarter!r4c105</v>
      </c>
      <c r="O41" s="33" t="str">
        <f t="shared" si="2"/>
        <v>Quarter!r4c106</v>
      </c>
      <c r="P41" s="33" t="str">
        <f t="shared" si="2"/>
        <v>Quarter!r4c107</v>
      </c>
      <c r="Q41" s="34" t="str">
        <f>$G$38&amp;"r"&amp;$E41&amp;"c"&amp;Q$40</f>
        <v>Quarter!r4c108</v>
      </c>
    </row>
    <row r="42" spans="5:17" x14ac:dyDescent="0.35">
      <c r="E42">
        <v>5</v>
      </c>
      <c r="F42" s="33" t="str">
        <f t="shared" si="2"/>
        <v>Quarter!r5c97</v>
      </c>
      <c r="G42" s="33" t="str">
        <f t="shared" si="2"/>
        <v>Quarter!r5c98</v>
      </c>
      <c r="H42" s="33" t="str">
        <f t="shared" si="2"/>
        <v>Quarter!r5c99</v>
      </c>
      <c r="I42" s="33" t="str">
        <f t="shared" si="2"/>
        <v>Quarter!r5c100</v>
      </c>
      <c r="J42" s="33" t="str">
        <f t="shared" si="2"/>
        <v>Quarter!r5c101</v>
      </c>
      <c r="K42" s="33" t="str">
        <f t="shared" si="2"/>
        <v>Quarter!r5c102</v>
      </c>
      <c r="L42" s="33" t="str">
        <f t="shared" si="2"/>
        <v>Quarter!r5c103</v>
      </c>
      <c r="M42" s="33" t="str">
        <f t="shared" si="2"/>
        <v>Quarter!r5c104</v>
      </c>
      <c r="N42" s="33" t="str">
        <f t="shared" si="2"/>
        <v>Quarter!r5c105</v>
      </c>
      <c r="O42" s="33" t="str">
        <f t="shared" si="2"/>
        <v>Quarter!r5c106</v>
      </c>
      <c r="P42" s="33" t="str">
        <f t="shared" si="2"/>
        <v>Quarter!r5c107</v>
      </c>
      <c r="Q42" s="34" t="str">
        <f t="shared" si="2"/>
        <v>Quarter!r5c108</v>
      </c>
    </row>
    <row r="43" spans="5:17" x14ac:dyDescent="0.35">
      <c r="E43">
        <v>6</v>
      </c>
      <c r="F43" s="33" t="str">
        <f t="shared" si="2"/>
        <v>Quarter!r6c97</v>
      </c>
      <c r="G43" s="33" t="str">
        <f t="shared" si="2"/>
        <v>Quarter!r6c98</v>
      </c>
      <c r="H43" s="33" t="str">
        <f t="shared" si="2"/>
        <v>Quarter!r6c99</v>
      </c>
      <c r="I43" s="33" t="str">
        <f t="shared" si="2"/>
        <v>Quarter!r6c100</v>
      </c>
      <c r="J43" s="33" t="str">
        <f t="shared" si="2"/>
        <v>Quarter!r6c101</v>
      </c>
      <c r="K43" s="33" t="str">
        <f t="shared" si="2"/>
        <v>Quarter!r6c102</v>
      </c>
      <c r="L43" s="33" t="str">
        <f t="shared" si="2"/>
        <v>Quarter!r6c103</v>
      </c>
      <c r="M43" s="33" t="str">
        <f t="shared" si="2"/>
        <v>Quarter!r6c104</v>
      </c>
      <c r="N43" s="33" t="str">
        <f t="shared" si="2"/>
        <v>Quarter!r6c105</v>
      </c>
      <c r="O43" s="33" t="str">
        <f t="shared" si="2"/>
        <v>Quarter!r6c106</v>
      </c>
      <c r="P43" s="33" t="str">
        <f t="shared" si="2"/>
        <v>Quarter!r6c107</v>
      </c>
      <c r="Q43" s="34" t="str">
        <f t="shared" si="2"/>
        <v>Quarter!r6c108</v>
      </c>
    </row>
    <row r="44" spans="5:17" x14ac:dyDescent="0.35">
      <c r="E44">
        <v>7</v>
      </c>
      <c r="F44" s="33" t="str">
        <f t="shared" si="2"/>
        <v>Quarter!r7c97</v>
      </c>
      <c r="G44" s="33" t="str">
        <f t="shared" si="2"/>
        <v>Quarter!r7c98</v>
      </c>
      <c r="H44" s="33" t="str">
        <f t="shared" si="2"/>
        <v>Quarter!r7c99</v>
      </c>
      <c r="I44" s="33" t="str">
        <f t="shared" si="2"/>
        <v>Quarter!r7c100</v>
      </c>
      <c r="J44" s="33" t="str">
        <f t="shared" si="2"/>
        <v>Quarter!r7c101</v>
      </c>
      <c r="K44" s="33" t="str">
        <f t="shared" si="2"/>
        <v>Quarter!r7c102</v>
      </c>
      <c r="L44" s="33" t="str">
        <f t="shared" si="2"/>
        <v>Quarter!r7c103</v>
      </c>
      <c r="M44" s="33" t="str">
        <f t="shared" si="2"/>
        <v>Quarter!r7c104</v>
      </c>
      <c r="N44" s="33" t="str">
        <f t="shared" si="2"/>
        <v>Quarter!r7c105</v>
      </c>
      <c r="O44" s="33" t="str">
        <f t="shared" si="2"/>
        <v>Quarter!r7c106</v>
      </c>
      <c r="P44" s="33" t="str">
        <f t="shared" si="2"/>
        <v>Quarter!r7c107</v>
      </c>
      <c r="Q44" s="34" t="str">
        <f t="shared" si="2"/>
        <v>Quarter!r7c108</v>
      </c>
    </row>
    <row r="45" spans="5:17" x14ac:dyDescent="0.35">
      <c r="E45">
        <v>8</v>
      </c>
      <c r="F45" s="33" t="str">
        <f t="shared" si="2"/>
        <v>Quarter!r8c97</v>
      </c>
      <c r="G45" s="33" t="str">
        <f t="shared" si="2"/>
        <v>Quarter!r8c98</v>
      </c>
      <c r="H45" s="33" t="str">
        <f t="shared" si="2"/>
        <v>Quarter!r8c99</v>
      </c>
      <c r="I45" s="33" t="str">
        <f t="shared" si="2"/>
        <v>Quarter!r8c100</v>
      </c>
      <c r="J45" s="33" t="str">
        <f t="shared" si="2"/>
        <v>Quarter!r8c101</v>
      </c>
      <c r="K45" s="33" t="str">
        <f t="shared" si="2"/>
        <v>Quarter!r8c102</v>
      </c>
      <c r="L45" s="33" t="str">
        <f t="shared" si="2"/>
        <v>Quarter!r8c103</v>
      </c>
      <c r="M45" s="33" t="str">
        <f t="shared" si="2"/>
        <v>Quarter!r8c104</v>
      </c>
      <c r="N45" s="33" t="str">
        <f t="shared" si="2"/>
        <v>Quarter!r8c105</v>
      </c>
      <c r="O45" s="33" t="str">
        <f t="shared" si="2"/>
        <v>Quarter!r8c106</v>
      </c>
      <c r="P45" s="33" t="str">
        <f t="shared" si="2"/>
        <v>Quarter!r8c107</v>
      </c>
      <c r="Q45" s="34" t="str">
        <f t="shared" si="2"/>
        <v>Quarter!r8c108</v>
      </c>
    </row>
    <row r="46" spans="5:17" x14ac:dyDescent="0.35">
      <c r="E46">
        <v>9</v>
      </c>
      <c r="F46" s="33" t="str">
        <f t="shared" si="2"/>
        <v>Quarter!r9c97</v>
      </c>
      <c r="G46" s="33" t="str">
        <f t="shared" si="2"/>
        <v>Quarter!r9c98</v>
      </c>
      <c r="H46" s="33" t="str">
        <f t="shared" si="2"/>
        <v>Quarter!r9c99</v>
      </c>
      <c r="I46" s="33" t="str">
        <f t="shared" si="2"/>
        <v>Quarter!r9c100</v>
      </c>
      <c r="J46" s="33" t="str">
        <f t="shared" si="2"/>
        <v>Quarter!r9c101</v>
      </c>
      <c r="K46" s="33" t="str">
        <f t="shared" si="2"/>
        <v>Quarter!r9c102</v>
      </c>
      <c r="L46" s="33" t="str">
        <f t="shared" si="2"/>
        <v>Quarter!r9c103</v>
      </c>
      <c r="M46" s="33" t="str">
        <f t="shared" si="2"/>
        <v>Quarter!r9c104</v>
      </c>
      <c r="N46" s="33" t="str">
        <f t="shared" si="2"/>
        <v>Quarter!r9c105</v>
      </c>
      <c r="O46" s="33" t="str">
        <f t="shared" si="2"/>
        <v>Quarter!r9c106</v>
      </c>
      <c r="P46" s="33" t="str">
        <f t="shared" si="2"/>
        <v>Quarter!r9c107</v>
      </c>
      <c r="Q46" s="34" t="str">
        <f t="shared" si="2"/>
        <v>Quarter!r9c108</v>
      </c>
    </row>
    <row r="47" spans="5:17" x14ac:dyDescent="0.35">
      <c r="E47">
        <v>10</v>
      </c>
      <c r="F47" s="33" t="str">
        <f t="shared" si="2"/>
        <v>Quarter!r10c97</v>
      </c>
      <c r="G47" s="33" t="str">
        <f t="shared" si="2"/>
        <v>Quarter!r10c98</v>
      </c>
      <c r="H47" s="33" t="str">
        <f t="shared" si="2"/>
        <v>Quarter!r10c99</v>
      </c>
      <c r="I47" s="33" t="str">
        <f t="shared" si="2"/>
        <v>Quarter!r10c100</v>
      </c>
      <c r="J47" s="33" t="str">
        <f t="shared" si="2"/>
        <v>Quarter!r10c101</v>
      </c>
      <c r="K47" s="33" t="str">
        <f t="shared" si="2"/>
        <v>Quarter!r10c102</v>
      </c>
      <c r="L47" s="33" t="str">
        <f t="shared" si="2"/>
        <v>Quarter!r10c103</v>
      </c>
      <c r="M47" s="33" t="str">
        <f t="shared" si="2"/>
        <v>Quarter!r10c104</v>
      </c>
      <c r="N47" s="33" t="str">
        <f t="shared" si="2"/>
        <v>Quarter!r10c105</v>
      </c>
      <c r="O47" s="33" t="str">
        <f t="shared" si="2"/>
        <v>Quarter!r10c106</v>
      </c>
      <c r="P47" s="33" t="str">
        <f t="shared" si="2"/>
        <v>Quarter!r10c107</v>
      </c>
      <c r="Q47" s="34" t="str">
        <f t="shared" si="2"/>
        <v>Quarter!r10c108</v>
      </c>
    </row>
    <row r="48" spans="5:17" x14ac:dyDescent="0.35">
      <c r="E48">
        <v>11</v>
      </c>
      <c r="F48" s="33" t="str">
        <f t="shared" si="2"/>
        <v>Quarter!r11c97</v>
      </c>
      <c r="G48" s="33" t="str">
        <f t="shared" si="2"/>
        <v>Quarter!r11c98</v>
      </c>
      <c r="H48" s="33" t="str">
        <f t="shared" si="2"/>
        <v>Quarter!r11c99</v>
      </c>
      <c r="I48" s="33" t="str">
        <f t="shared" si="2"/>
        <v>Quarter!r11c100</v>
      </c>
      <c r="J48" s="33" t="str">
        <f t="shared" si="2"/>
        <v>Quarter!r11c101</v>
      </c>
      <c r="K48" s="33" t="str">
        <f t="shared" si="2"/>
        <v>Quarter!r11c102</v>
      </c>
      <c r="L48" s="33" t="str">
        <f t="shared" si="2"/>
        <v>Quarter!r11c103</v>
      </c>
      <c r="M48" s="33" t="str">
        <f t="shared" si="2"/>
        <v>Quarter!r11c104</v>
      </c>
      <c r="N48" s="33" t="str">
        <f t="shared" si="2"/>
        <v>Quarter!r11c105</v>
      </c>
      <c r="O48" s="33" t="str">
        <f t="shared" si="2"/>
        <v>Quarter!r11c106</v>
      </c>
      <c r="P48" s="33" t="str">
        <f t="shared" si="2"/>
        <v>Quarter!r11c107</v>
      </c>
      <c r="Q48" s="34" t="str">
        <f t="shared" si="2"/>
        <v>Quarter!r11c108</v>
      </c>
    </row>
    <row r="49" spans="5:17" x14ac:dyDescent="0.35">
      <c r="E49">
        <v>12</v>
      </c>
      <c r="F49" s="33" t="str">
        <f t="shared" si="2"/>
        <v>Quarter!r12c97</v>
      </c>
      <c r="G49" s="33" t="str">
        <f t="shared" si="2"/>
        <v>Quarter!r12c98</v>
      </c>
      <c r="H49" s="33" t="str">
        <f t="shared" si="2"/>
        <v>Quarter!r12c99</v>
      </c>
      <c r="I49" s="33" t="str">
        <f t="shared" si="2"/>
        <v>Quarter!r12c100</v>
      </c>
      <c r="J49" s="33" t="str">
        <f t="shared" si="2"/>
        <v>Quarter!r12c101</v>
      </c>
      <c r="K49" s="33" t="str">
        <f t="shared" si="2"/>
        <v>Quarter!r12c102</v>
      </c>
      <c r="L49" s="33" t="str">
        <f t="shared" si="2"/>
        <v>Quarter!r12c103</v>
      </c>
      <c r="M49" s="33" t="str">
        <f t="shared" si="2"/>
        <v>Quarter!r12c104</v>
      </c>
      <c r="N49" s="33" t="str">
        <f t="shared" si="2"/>
        <v>Quarter!r12c105</v>
      </c>
      <c r="O49" s="33" t="str">
        <f t="shared" si="2"/>
        <v>Quarter!r12c106</v>
      </c>
      <c r="P49" s="33" t="str">
        <f t="shared" si="2"/>
        <v>Quarter!r12c107</v>
      </c>
      <c r="Q49" s="34" t="str">
        <f t="shared" si="2"/>
        <v>Quarter!r12c108</v>
      </c>
    </row>
    <row r="50" spans="5:17" x14ac:dyDescent="0.35">
      <c r="E50">
        <v>13</v>
      </c>
      <c r="F50" s="33" t="str">
        <f t="shared" si="2"/>
        <v>Quarter!r13c97</v>
      </c>
      <c r="G50" s="33" t="str">
        <f t="shared" si="2"/>
        <v>Quarter!r13c98</v>
      </c>
      <c r="H50" s="33" t="str">
        <f t="shared" si="2"/>
        <v>Quarter!r13c99</v>
      </c>
      <c r="I50" s="33" t="str">
        <f t="shared" si="2"/>
        <v>Quarter!r13c100</v>
      </c>
      <c r="J50" s="33" t="str">
        <f t="shared" si="2"/>
        <v>Quarter!r13c101</v>
      </c>
      <c r="K50" s="33" t="str">
        <f t="shared" si="2"/>
        <v>Quarter!r13c102</v>
      </c>
      <c r="L50" s="33" t="str">
        <f t="shared" si="2"/>
        <v>Quarter!r13c103</v>
      </c>
      <c r="M50" s="33" t="str">
        <f t="shared" si="2"/>
        <v>Quarter!r13c104</v>
      </c>
      <c r="N50" s="33" t="str">
        <f t="shared" si="2"/>
        <v>Quarter!r13c105</v>
      </c>
      <c r="O50" s="33" t="str">
        <f t="shared" si="2"/>
        <v>Quarter!r13c106</v>
      </c>
      <c r="P50" s="33" t="str">
        <f t="shared" si="2"/>
        <v>Quarter!r13c107</v>
      </c>
      <c r="Q50" s="34" t="str">
        <f t="shared" si="2"/>
        <v>Quarter!r13c108</v>
      </c>
    </row>
    <row r="51" spans="5:17" x14ac:dyDescent="0.35">
      <c r="E51">
        <v>14</v>
      </c>
      <c r="F51" s="33" t="str">
        <f t="shared" si="2"/>
        <v>Quarter!r14c97</v>
      </c>
      <c r="G51" s="33" t="str">
        <f t="shared" si="2"/>
        <v>Quarter!r14c98</v>
      </c>
      <c r="H51" s="33" t="str">
        <f t="shared" si="2"/>
        <v>Quarter!r14c99</v>
      </c>
      <c r="I51" s="33" t="str">
        <f t="shared" si="2"/>
        <v>Quarter!r14c100</v>
      </c>
      <c r="J51" s="33" t="str">
        <f t="shared" si="2"/>
        <v>Quarter!r14c101</v>
      </c>
      <c r="K51" s="33" t="str">
        <f t="shared" si="2"/>
        <v>Quarter!r14c102</v>
      </c>
      <c r="L51" s="33" t="str">
        <f t="shared" si="2"/>
        <v>Quarter!r14c103</v>
      </c>
      <c r="M51" s="33" t="str">
        <f t="shared" si="2"/>
        <v>Quarter!r14c104</v>
      </c>
      <c r="N51" s="33" t="str">
        <f t="shared" si="2"/>
        <v>Quarter!r14c105</v>
      </c>
      <c r="O51" s="33" t="str">
        <f t="shared" si="2"/>
        <v>Quarter!r14c106</v>
      </c>
      <c r="P51" s="33" t="str">
        <f t="shared" si="2"/>
        <v>Quarter!r14c107</v>
      </c>
      <c r="Q51" s="34" t="str">
        <f t="shared" si="2"/>
        <v>Quarter!r14c108</v>
      </c>
    </row>
    <row r="52" spans="5:17" x14ac:dyDescent="0.35">
      <c r="E52">
        <v>15</v>
      </c>
      <c r="F52" s="33" t="str">
        <f t="shared" si="2"/>
        <v>Quarter!r15c97</v>
      </c>
      <c r="G52" s="33" t="str">
        <f t="shared" si="2"/>
        <v>Quarter!r15c98</v>
      </c>
      <c r="H52" s="33" t="str">
        <f t="shared" si="2"/>
        <v>Quarter!r15c99</v>
      </c>
      <c r="I52" s="33" t="str">
        <f t="shared" si="2"/>
        <v>Quarter!r15c100</v>
      </c>
      <c r="J52" s="33" t="str">
        <f t="shared" si="2"/>
        <v>Quarter!r15c101</v>
      </c>
      <c r="K52" s="33" t="str">
        <f t="shared" si="2"/>
        <v>Quarter!r15c102</v>
      </c>
      <c r="L52" s="33" t="str">
        <f t="shared" si="2"/>
        <v>Quarter!r15c103</v>
      </c>
      <c r="M52" s="33" t="str">
        <f t="shared" si="2"/>
        <v>Quarter!r15c104</v>
      </c>
      <c r="N52" s="33" t="str">
        <f t="shared" si="2"/>
        <v>Quarter!r15c105</v>
      </c>
      <c r="O52" s="33" t="str">
        <f t="shared" si="2"/>
        <v>Quarter!r15c106</v>
      </c>
      <c r="P52" s="33" t="str">
        <f t="shared" si="2"/>
        <v>Quarter!r15c107</v>
      </c>
      <c r="Q52" s="34" t="str">
        <f t="shared" si="2"/>
        <v>Quarter!r15c108</v>
      </c>
    </row>
    <row r="53" spans="5:17" x14ac:dyDescent="0.35">
      <c r="E53">
        <v>16</v>
      </c>
      <c r="F53" s="33" t="str">
        <f t="shared" si="2"/>
        <v>Quarter!r16c97</v>
      </c>
      <c r="G53" s="33" t="str">
        <f t="shared" si="2"/>
        <v>Quarter!r16c98</v>
      </c>
      <c r="H53" s="33" t="str">
        <f t="shared" si="2"/>
        <v>Quarter!r16c99</v>
      </c>
      <c r="I53" s="33" t="str">
        <f t="shared" si="2"/>
        <v>Quarter!r16c100</v>
      </c>
      <c r="J53" s="33" t="str">
        <f t="shared" si="2"/>
        <v>Quarter!r16c101</v>
      </c>
      <c r="K53" s="33" t="str">
        <f t="shared" si="2"/>
        <v>Quarter!r16c102</v>
      </c>
      <c r="L53" s="33" t="str">
        <f t="shared" si="2"/>
        <v>Quarter!r16c103</v>
      </c>
      <c r="M53" s="33" t="str">
        <f t="shared" si="2"/>
        <v>Quarter!r16c104</v>
      </c>
      <c r="N53" s="33" t="str">
        <f t="shared" si="2"/>
        <v>Quarter!r16c105</v>
      </c>
      <c r="O53" s="33" t="str">
        <f t="shared" si="2"/>
        <v>Quarter!r16c106</v>
      </c>
      <c r="P53" s="33" t="str">
        <f t="shared" si="2"/>
        <v>Quarter!r16c107</v>
      </c>
      <c r="Q53" s="34" t="str">
        <f t="shared" si="2"/>
        <v>Quarter!r16c108</v>
      </c>
    </row>
    <row r="54" spans="5:17" x14ac:dyDescent="0.35">
      <c r="E54">
        <v>17</v>
      </c>
      <c r="F54" s="33" t="str">
        <f t="shared" si="2"/>
        <v>Quarter!r17c97</v>
      </c>
      <c r="G54" s="33" t="str">
        <f t="shared" si="2"/>
        <v>Quarter!r17c98</v>
      </c>
      <c r="H54" s="33" t="str">
        <f t="shared" si="2"/>
        <v>Quarter!r17c99</v>
      </c>
      <c r="I54" s="33" t="str">
        <f t="shared" si="2"/>
        <v>Quarter!r17c100</v>
      </c>
      <c r="J54" s="33" t="str">
        <f t="shared" si="2"/>
        <v>Quarter!r17c101</v>
      </c>
      <c r="K54" s="33" t="str">
        <f t="shared" si="2"/>
        <v>Quarter!r17c102</v>
      </c>
      <c r="L54" s="33" t="str">
        <f t="shared" si="2"/>
        <v>Quarter!r17c103</v>
      </c>
      <c r="M54" s="33" t="str">
        <f t="shared" si="2"/>
        <v>Quarter!r17c104</v>
      </c>
      <c r="N54" s="33" t="str">
        <f t="shared" si="2"/>
        <v>Quarter!r17c105</v>
      </c>
      <c r="O54" s="33" t="str">
        <f t="shared" si="2"/>
        <v>Quarter!r17c106</v>
      </c>
      <c r="P54" s="33" t="str">
        <f t="shared" si="2"/>
        <v>Quarter!r17c107</v>
      </c>
      <c r="Q54" s="34" t="str">
        <f t="shared" si="2"/>
        <v>Quarter!r17c108</v>
      </c>
    </row>
    <row r="55" spans="5:17" x14ac:dyDescent="0.35">
      <c r="E55">
        <v>18</v>
      </c>
      <c r="F55" s="33" t="str">
        <f t="shared" si="2"/>
        <v>Quarter!r18c97</v>
      </c>
      <c r="G55" s="33" t="str">
        <f t="shared" si="2"/>
        <v>Quarter!r18c98</v>
      </c>
      <c r="H55" s="33" t="str">
        <f t="shared" si="2"/>
        <v>Quarter!r18c99</v>
      </c>
      <c r="I55" s="33" t="str">
        <f t="shared" si="2"/>
        <v>Quarter!r18c100</v>
      </c>
      <c r="J55" s="33" t="str">
        <f t="shared" si="2"/>
        <v>Quarter!r18c101</v>
      </c>
      <c r="K55" s="33" t="str">
        <f t="shared" si="2"/>
        <v>Quarter!r18c102</v>
      </c>
      <c r="L55" s="33" t="str">
        <f t="shared" si="2"/>
        <v>Quarter!r18c103</v>
      </c>
      <c r="M55" s="33" t="str">
        <f t="shared" si="2"/>
        <v>Quarter!r18c104</v>
      </c>
      <c r="N55" s="33" t="str">
        <f t="shared" si="2"/>
        <v>Quarter!r18c105</v>
      </c>
      <c r="O55" s="33" t="str">
        <f t="shared" si="2"/>
        <v>Quarter!r18c106</v>
      </c>
      <c r="P55" s="33" t="str">
        <f t="shared" si="2"/>
        <v>Quarter!r18c107</v>
      </c>
      <c r="Q55" s="34" t="str">
        <f t="shared" si="2"/>
        <v>Quarter!r18c108</v>
      </c>
    </row>
    <row r="56" spans="5:17" x14ac:dyDescent="0.35">
      <c r="E56">
        <v>19</v>
      </c>
      <c r="F56" s="33" t="str">
        <f t="shared" si="2"/>
        <v>Quarter!r19c97</v>
      </c>
      <c r="G56" s="33" t="str">
        <f t="shared" si="2"/>
        <v>Quarter!r19c98</v>
      </c>
      <c r="H56" s="33" t="str">
        <f t="shared" si="2"/>
        <v>Quarter!r19c99</v>
      </c>
      <c r="I56" s="33" t="str">
        <f t="shared" si="2"/>
        <v>Quarter!r19c100</v>
      </c>
      <c r="J56" s="33" t="str">
        <f t="shared" si="2"/>
        <v>Quarter!r19c101</v>
      </c>
      <c r="K56" s="33" t="str">
        <f t="shared" si="2"/>
        <v>Quarter!r19c102</v>
      </c>
      <c r="L56" s="33" t="str">
        <f t="shared" si="2"/>
        <v>Quarter!r19c103</v>
      </c>
      <c r="M56" s="33" t="str">
        <f t="shared" si="2"/>
        <v>Quarter!r19c104</v>
      </c>
      <c r="N56" s="33" t="str">
        <f t="shared" si="2"/>
        <v>Quarter!r19c105</v>
      </c>
      <c r="O56" s="33" t="str">
        <f t="shared" si="2"/>
        <v>Quarter!r19c106</v>
      </c>
      <c r="P56" s="33" t="str">
        <f t="shared" si="2"/>
        <v>Quarter!r19c107</v>
      </c>
      <c r="Q56" s="34" t="str">
        <f t="shared" si="2"/>
        <v>Quarter!r19c108</v>
      </c>
    </row>
    <row r="57" spans="5:17" x14ac:dyDescent="0.35">
      <c r="E57">
        <v>20</v>
      </c>
      <c r="F57" s="33" t="str">
        <f t="shared" si="2"/>
        <v>Quarter!r20c97</v>
      </c>
      <c r="G57" s="33" t="str">
        <f t="shared" si="2"/>
        <v>Quarter!r20c98</v>
      </c>
      <c r="H57" s="33" t="str">
        <f t="shared" si="2"/>
        <v>Quarter!r20c99</v>
      </c>
      <c r="I57" s="33" t="str">
        <f t="shared" si="2"/>
        <v>Quarter!r20c100</v>
      </c>
      <c r="J57" s="33" t="str">
        <f t="shared" si="2"/>
        <v>Quarter!r20c101</v>
      </c>
      <c r="K57" s="33" t="str">
        <f t="shared" si="2"/>
        <v>Quarter!r20c102</v>
      </c>
      <c r="L57" s="33" t="str">
        <f t="shared" si="2"/>
        <v>Quarter!r20c103</v>
      </c>
      <c r="M57" s="33" t="str">
        <f t="shared" si="2"/>
        <v>Quarter!r20c104</v>
      </c>
      <c r="N57" s="33" t="str">
        <f t="shared" si="2"/>
        <v>Quarter!r20c105</v>
      </c>
      <c r="O57" s="33" t="str">
        <f t="shared" si="2"/>
        <v>Quarter!r20c106</v>
      </c>
      <c r="P57" s="33" t="str">
        <f t="shared" si="2"/>
        <v>Quarter!r20c107</v>
      </c>
      <c r="Q57" s="34" t="str">
        <f t="shared" si="2"/>
        <v>Quarter!r20c108</v>
      </c>
    </row>
    <row r="58" spans="5:17" x14ac:dyDescent="0.35">
      <c r="E58">
        <v>21</v>
      </c>
      <c r="F58" s="33" t="str">
        <f t="shared" si="2"/>
        <v>Quarter!r21c97</v>
      </c>
      <c r="G58" s="33" t="str">
        <f t="shared" si="2"/>
        <v>Quarter!r21c98</v>
      </c>
      <c r="H58" s="33" t="str">
        <f t="shared" si="2"/>
        <v>Quarter!r21c99</v>
      </c>
      <c r="I58" s="33" t="str">
        <f t="shared" si="2"/>
        <v>Quarter!r21c100</v>
      </c>
      <c r="J58" s="33" t="str">
        <f t="shared" si="2"/>
        <v>Quarter!r21c101</v>
      </c>
      <c r="K58" s="33" t="str">
        <f t="shared" si="2"/>
        <v>Quarter!r21c102</v>
      </c>
      <c r="L58" s="33" t="str">
        <f t="shared" si="2"/>
        <v>Quarter!r21c103</v>
      </c>
      <c r="M58" s="33" t="str">
        <f t="shared" si="2"/>
        <v>Quarter!r21c104</v>
      </c>
      <c r="N58" s="33" t="str">
        <f t="shared" si="2"/>
        <v>Quarter!r21c105</v>
      </c>
      <c r="O58" s="33" t="str">
        <f t="shared" si="2"/>
        <v>Quarter!r21c106</v>
      </c>
      <c r="P58" s="33" t="str">
        <f t="shared" si="2"/>
        <v>Quarter!r21c107</v>
      </c>
      <c r="Q58" s="34" t="str">
        <f t="shared" si="2"/>
        <v>Quarter!r21c108</v>
      </c>
    </row>
    <row r="59" spans="5:17" x14ac:dyDescent="0.35">
      <c r="E59">
        <v>22</v>
      </c>
      <c r="F59" s="33" t="str">
        <f t="shared" ref="F59:Q64" si="3">$G$38&amp;"r"&amp;$E59&amp;"c"&amp;F$40</f>
        <v>Quarter!r22c97</v>
      </c>
      <c r="G59" s="33" t="str">
        <f t="shared" si="3"/>
        <v>Quarter!r22c98</v>
      </c>
      <c r="H59" s="33" t="str">
        <f t="shared" si="3"/>
        <v>Quarter!r22c99</v>
      </c>
      <c r="I59" s="33" t="str">
        <f t="shared" si="3"/>
        <v>Quarter!r22c100</v>
      </c>
      <c r="J59" s="33" t="str">
        <f t="shared" si="3"/>
        <v>Quarter!r22c101</v>
      </c>
      <c r="K59" s="33" t="str">
        <f t="shared" si="3"/>
        <v>Quarter!r22c102</v>
      </c>
      <c r="L59" s="33" t="str">
        <f t="shared" si="3"/>
        <v>Quarter!r22c103</v>
      </c>
      <c r="M59" s="33" t="str">
        <f t="shared" si="3"/>
        <v>Quarter!r22c104</v>
      </c>
      <c r="N59" s="33" t="str">
        <f t="shared" si="3"/>
        <v>Quarter!r22c105</v>
      </c>
      <c r="O59" s="33" t="str">
        <f t="shared" si="3"/>
        <v>Quarter!r22c106</v>
      </c>
      <c r="P59" s="33" t="str">
        <f t="shared" si="3"/>
        <v>Quarter!r22c107</v>
      </c>
      <c r="Q59" s="34" t="str">
        <f t="shared" si="3"/>
        <v>Quarter!r22c108</v>
      </c>
    </row>
    <row r="60" spans="5:17" x14ac:dyDescent="0.35">
      <c r="E60">
        <v>23</v>
      </c>
      <c r="F60" s="33" t="str">
        <f t="shared" si="3"/>
        <v>Quarter!r23c97</v>
      </c>
      <c r="G60" s="33" t="str">
        <f t="shared" si="3"/>
        <v>Quarter!r23c98</v>
      </c>
      <c r="H60" s="33" t="str">
        <f t="shared" si="3"/>
        <v>Quarter!r23c99</v>
      </c>
      <c r="I60" s="33" t="str">
        <f t="shared" si="3"/>
        <v>Quarter!r23c100</v>
      </c>
      <c r="J60" s="33" t="str">
        <f t="shared" si="3"/>
        <v>Quarter!r23c101</v>
      </c>
      <c r="K60" s="33" t="str">
        <f t="shared" si="3"/>
        <v>Quarter!r23c102</v>
      </c>
      <c r="L60" s="33" t="str">
        <f t="shared" si="3"/>
        <v>Quarter!r23c103</v>
      </c>
      <c r="M60" s="33" t="str">
        <f t="shared" si="3"/>
        <v>Quarter!r23c104</v>
      </c>
      <c r="N60" s="33" t="str">
        <f t="shared" si="3"/>
        <v>Quarter!r23c105</v>
      </c>
      <c r="O60" s="33" t="str">
        <f t="shared" si="3"/>
        <v>Quarter!r23c106</v>
      </c>
      <c r="P60" s="33" t="str">
        <f t="shared" si="3"/>
        <v>Quarter!r23c107</v>
      </c>
      <c r="Q60" s="34" t="str">
        <f t="shared" si="3"/>
        <v>Quarter!r23c108</v>
      </c>
    </row>
    <row r="61" spans="5:17" x14ac:dyDescent="0.35">
      <c r="E61">
        <v>24</v>
      </c>
      <c r="F61" s="33" t="str">
        <f t="shared" si="3"/>
        <v>Quarter!r24c97</v>
      </c>
      <c r="G61" s="33" t="str">
        <f t="shared" si="3"/>
        <v>Quarter!r24c98</v>
      </c>
      <c r="H61" s="33" t="str">
        <f t="shared" si="3"/>
        <v>Quarter!r24c99</v>
      </c>
      <c r="I61" s="33" t="str">
        <f t="shared" si="3"/>
        <v>Quarter!r24c100</v>
      </c>
      <c r="J61" s="33" t="str">
        <f t="shared" si="3"/>
        <v>Quarter!r24c101</v>
      </c>
      <c r="K61" s="33" t="str">
        <f t="shared" si="3"/>
        <v>Quarter!r24c102</v>
      </c>
      <c r="L61" s="33" t="str">
        <f t="shared" si="3"/>
        <v>Quarter!r24c103</v>
      </c>
      <c r="M61" s="33" t="str">
        <f t="shared" si="3"/>
        <v>Quarter!r24c104</v>
      </c>
      <c r="N61" s="33" t="str">
        <f t="shared" si="3"/>
        <v>Quarter!r24c105</v>
      </c>
      <c r="O61" s="33" t="str">
        <f t="shared" si="3"/>
        <v>Quarter!r24c106</v>
      </c>
      <c r="P61" s="33" t="str">
        <f t="shared" si="3"/>
        <v>Quarter!r24c107</v>
      </c>
      <c r="Q61" s="34" t="str">
        <f t="shared" si="3"/>
        <v>Quarter!r24c108</v>
      </c>
    </row>
    <row r="62" spans="5:17" x14ac:dyDescent="0.35">
      <c r="E62">
        <v>25</v>
      </c>
      <c r="F62" s="33" t="str">
        <f t="shared" si="3"/>
        <v>Quarter!r25c97</v>
      </c>
      <c r="G62" s="33" t="str">
        <f t="shared" si="3"/>
        <v>Quarter!r25c98</v>
      </c>
      <c r="H62" s="33" t="str">
        <f t="shared" si="3"/>
        <v>Quarter!r25c99</v>
      </c>
      <c r="I62" s="33" t="str">
        <f t="shared" si="3"/>
        <v>Quarter!r25c100</v>
      </c>
      <c r="J62" s="33" t="str">
        <f t="shared" si="3"/>
        <v>Quarter!r25c101</v>
      </c>
      <c r="K62" s="33" t="str">
        <f t="shared" si="3"/>
        <v>Quarter!r25c102</v>
      </c>
      <c r="L62" s="33" t="str">
        <f t="shared" si="3"/>
        <v>Quarter!r25c103</v>
      </c>
      <c r="M62" s="33" t="str">
        <f t="shared" si="3"/>
        <v>Quarter!r25c104</v>
      </c>
      <c r="N62" s="33" t="str">
        <f t="shared" si="3"/>
        <v>Quarter!r25c105</v>
      </c>
      <c r="O62" s="33" t="str">
        <f t="shared" si="3"/>
        <v>Quarter!r25c106</v>
      </c>
      <c r="P62" s="33" t="str">
        <f t="shared" si="3"/>
        <v>Quarter!r25c107</v>
      </c>
      <c r="Q62" s="34" t="str">
        <f t="shared" si="3"/>
        <v>Quarter!r25c108</v>
      </c>
    </row>
    <row r="63" spans="5:17" x14ac:dyDescent="0.35">
      <c r="E63">
        <v>26</v>
      </c>
      <c r="F63" s="33" t="str">
        <f t="shared" si="3"/>
        <v>Quarter!r26c97</v>
      </c>
      <c r="G63" s="33" t="str">
        <f t="shared" si="3"/>
        <v>Quarter!r26c98</v>
      </c>
      <c r="H63" s="33" t="str">
        <f t="shared" si="3"/>
        <v>Quarter!r26c99</v>
      </c>
      <c r="I63" s="33" t="str">
        <f t="shared" si="3"/>
        <v>Quarter!r26c100</v>
      </c>
      <c r="J63" s="33" t="str">
        <f t="shared" si="3"/>
        <v>Quarter!r26c101</v>
      </c>
      <c r="K63" s="33" t="str">
        <f t="shared" si="3"/>
        <v>Quarter!r26c102</v>
      </c>
      <c r="L63" s="33" t="str">
        <f t="shared" si="3"/>
        <v>Quarter!r26c103</v>
      </c>
      <c r="M63" s="33" t="str">
        <f t="shared" si="3"/>
        <v>Quarter!r26c104</v>
      </c>
      <c r="N63" s="33" t="str">
        <f t="shared" si="3"/>
        <v>Quarter!r26c105</v>
      </c>
      <c r="O63" s="33" t="str">
        <f t="shared" si="3"/>
        <v>Quarter!r26c106</v>
      </c>
      <c r="P63" s="33" t="str">
        <f t="shared" si="3"/>
        <v>Quarter!r26c107</v>
      </c>
      <c r="Q63" s="34" t="str">
        <f t="shared" si="3"/>
        <v>Quarter!r26c108</v>
      </c>
    </row>
    <row r="64" spans="5:17" x14ac:dyDescent="0.35">
      <c r="E64">
        <v>27</v>
      </c>
      <c r="F64" s="33" t="str">
        <f t="shared" si="3"/>
        <v>Quarter!r27c97</v>
      </c>
      <c r="G64" s="33" t="str">
        <f t="shared" si="3"/>
        <v>Quarter!r27c98</v>
      </c>
      <c r="H64" s="33" t="str">
        <f t="shared" si="3"/>
        <v>Quarter!r27c99</v>
      </c>
      <c r="I64" s="33" t="str">
        <f t="shared" si="3"/>
        <v>Quarter!r27c100</v>
      </c>
      <c r="J64" s="33" t="str">
        <f t="shared" si="3"/>
        <v>Quarter!r27c101</v>
      </c>
      <c r="K64" s="33" t="str">
        <f t="shared" si="3"/>
        <v>Quarter!r27c102</v>
      </c>
      <c r="L64" s="33" t="str">
        <f t="shared" si="3"/>
        <v>Quarter!r27c103</v>
      </c>
      <c r="M64" s="33" t="str">
        <f t="shared" si="3"/>
        <v>Quarter!r27c104</v>
      </c>
      <c r="N64" s="33" t="str">
        <f t="shared" si="3"/>
        <v>Quarter!r27c105</v>
      </c>
      <c r="O64" s="33" t="str">
        <f t="shared" si="3"/>
        <v>Quarter!r27c106</v>
      </c>
      <c r="P64" s="33" t="str">
        <f t="shared" si="3"/>
        <v>Quarter!r27c107</v>
      </c>
      <c r="Q64" s="34" t="str">
        <f t="shared" si="3"/>
        <v>Quarter!r27c108</v>
      </c>
    </row>
    <row r="65" spans="5:17" x14ac:dyDescent="0.35">
      <c r="F65" s="33"/>
      <c r="G65" s="33"/>
      <c r="H65" s="33"/>
      <c r="I65" s="33"/>
      <c r="J65" s="33"/>
      <c r="K65" s="33"/>
      <c r="L65" s="33"/>
      <c r="M65" s="33"/>
      <c r="N65" s="33"/>
      <c r="O65" s="33"/>
      <c r="P65" s="33"/>
      <c r="Q65" s="34"/>
    </row>
    <row r="66" spans="5:17" x14ac:dyDescent="0.35">
      <c r="E66">
        <v>28</v>
      </c>
      <c r="F66" s="33" t="str">
        <f t="shared" ref="F66:Q66" si="4">$G$38&amp;"r"&amp;$E66&amp;"c"&amp;F$40</f>
        <v>Quarter!r28c97</v>
      </c>
      <c r="G66" s="33" t="str">
        <f t="shared" si="4"/>
        <v>Quarter!r28c98</v>
      </c>
      <c r="H66" s="33" t="str">
        <f t="shared" si="4"/>
        <v>Quarter!r28c99</v>
      </c>
      <c r="I66" s="33" t="str">
        <f t="shared" si="4"/>
        <v>Quarter!r28c100</v>
      </c>
      <c r="J66" s="33" t="str">
        <f t="shared" si="4"/>
        <v>Quarter!r28c101</v>
      </c>
      <c r="K66" s="33" t="str">
        <f t="shared" si="4"/>
        <v>Quarter!r28c102</v>
      </c>
      <c r="L66" s="33" t="str">
        <f t="shared" si="4"/>
        <v>Quarter!r28c103</v>
      </c>
      <c r="M66" s="33" t="str">
        <f t="shared" si="4"/>
        <v>Quarter!r28c104</v>
      </c>
      <c r="N66" s="33" t="str">
        <f t="shared" si="4"/>
        <v>Quarter!r28c105</v>
      </c>
      <c r="O66" s="33" t="str">
        <f t="shared" si="4"/>
        <v>Quarter!r28c106</v>
      </c>
      <c r="P66" s="33" t="str">
        <f t="shared" si="4"/>
        <v>Quarter!r28c107</v>
      </c>
      <c r="Q66" s="34" t="str">
        <f t="shared" si="4"/>
        <v>Quarter!r28c108</v>
      </c>
    </row>
    <row r="67" spans="5:17" x14ac:dyDescent="0.35">
      <c r="F67" s="33"/>
      <c r="G67" s="33"/>
      <c r="H67" s="33"/>
      <c r="I67" s="33"/>
      <c r="J67" s="33"/>
      <c r="K67" s="33"/>
      <c r="L67" s="33"/>
      <c r="M67" s="33"/>
      <c r="N67" s="33"/>
      <c r="O67" s="33"/>
      <c r="P67" s="33"/>
      <c r="Q67" s="34"/>
    </row>
    <row r="68" spans="5:17" x14ac:dyDescent="0.35">
      <c r="E68">
        <v>29</v>
      </c>
      <c r="F68" s="33" t="str">
        <f>$G$38&amp;"r"&amp;$E68&amp;"c"&amp;F$40</f>
        <v>Quarter!r29c97</v>
      </c>
      <c r="G68" s="33" t="str">
        <f t="shared" ref="F68:Q71" si="5">$G$38&amp;"r"&amp;$E68&amp;"c"&amp;G$40</f>
        <v>Quarter!r29c98</v>
      </c>
      <c r="H68" s="33" t="str">
        <f t="shared" si="5"/>
        <v>Quarter!r29c99</v>
      </c>
      <c r="I68" s="33" t="str">
        <f t="shared" si="5"/>
        <v>Quarter!r29c100</v>
      </c>
      <c r="J68" s="33" t="str">
        <f t="shared" si="5"/>
        <v>Quarter!r29c101</v>
      </c>
      <c r="K68" s="33" t="str">
        <f t="shared" si="5"/>
        <v>Quarter!r29c102</v>
      </c>
      <c r="L68" s="33" t="str">
        <f t="shared" si="5"/>
        <v>Quarter!r29c103</v>
      </c>
      <c r="M68" s="33" t="str">
        <f t="shared" si="5"/>
        <v>Quarter!r29c104</v>
      </c>
      <c r="N68" s="33" t="str">
        <f t="shared" si="5"/>
        <v>Quarter!r29c105</v>
      </c>
      <c r="O68" s="33" t="str">
        <f t="shared" si="5"/>
        <v>Quarter!r29c106</v>
      </c>
      <c r="P68" s="33" t="str">
        <f t="shared" si="5"/>
        <v>Quarter!r29c107</v>
      </c>
      <c r="Q68" s="34" t="str">
        <f t="shared" si="5"/>
        <v>Quarter!r29c108</v>
      </c>
    </row>
    <row r="69" spans="5:17" x14ac:dyDescent="0.35">
      <c r="E69">
        <v>30</v>
      </c>
      <c r="F69" s="33" t="str">
        <f t="shared" si="5"/>
        <v>Quarter!r30c97</v>
      </c>
      <c r="G69" s="33" t="str">
        <f t="shared" si="5"/>
        <v>Quarter!r30c98</v>
      </c>
      <c r="H69" s="33" t="str">
        <f t="shared" si="5"/>
        <v>Quarter!r30c99</v>
      </c>
      <c r="I69" s="33" t="str">
        <f t="shared" si="5"/>
        <v>Quarter!r30c100</v>
      </c>
      <c r="J69" s="33" t="str">
        <f t="shared" si="5"/>
        <v>Quarter!r30c101</v>
      </c>
      <c r="K69" s="33" t="str">
        <f t="shared" si="5"/>
        <v>Quarter!r30c102</v>
      </c>
      <c r="L69" s="33" t="str">
        <f t="shared" si="5"/>
        <v>Quarter!r30c103</v>
      </c>
      <c r="M69" s="33" t="str">
        <f t="shared" si="5"/>
        <v>Quarter!r30c104</v>
      </c>
      <c r="N69" s="33" t="str">
        <f t="shared" si="5"/>
        <v>Quarter!r30c105</v>
      </c>
      <c r="O69" s="33" t="str">
        <f t="shared" si="5"/>
        <v>Quarter!r30c106</v>
      </c>
      <c r="P69" s="33" t="str">
        <f t="shared" si="5"/>
        <v>Quarter!r30c107</v>
      </c>
      <c r="Q69" s="34" t="str">
        <f t="shared" si="5"/>
        <v>Quarter!r30c108</v>
      </c>
    </row>
    <row r="70" spans="5:17" x14ac:dyDescent="0.35">
      <c r="E70">
        <v>31</v>
      </c>
      <c r="F70" s="33" t="str">
        <f t="shared" si="5"/>
        <v>Quarter!r31c97</v>
      </c>
      <c r="G70" s="33" t="str">
        <f t="shared" si="5"/>
        <v>Quarter!r31c98</v>
      </c>
      <c r="H70" s="33" t="str">
        <f t="shared" si="5"/>
        <v>Quarter!r31c99</v>
      </c>
      <c r="I70" s="33" t="str">
        <f t="shared" si="5"/>
        <v>Quarter!r31c100</v>
      </c>
      <c r="J70" s="33" t="str">
        <f t="shared" si="5"/>
        <v>Quarter!r31c101</v>
      </c>
      <c r="K70" s="33" t="str">
        <f t="shared" si="5"/>
        <v>Quarter!r31c102</v>
      </c>
      <c r="L70" s="33" t="str">
        <f t="shared" si="5"/>
        <v>Quarter!r31c103</v>
      </c>
      <c r="M70" s="33" t="str">
        <f t="shared" si="5"/>
        <v>Quarter!r31c104</v>
      </c>
      <c r="N70" s="33" t="str">
        <f t="shared" si="5"/>
        <v>Quarter!r31c105</v>
      </c>
      <c r="O70" s="33" t="str">
        <f t="shared" si="5"/>
        <v>Quarter!r31c106</v>
      </c>
      <c r="P70" s="33" t="str">
        <f t="shared" si="5"/>
        <v>Quarter!r31c107</v>
      </c>
      <c r="Q70" s="34" t="str">
        <f t="shared" si="5"/>
        <v>Quarter!r31c108</v>
      </c>
    </row>
    <row r="71" spans="5:17" x14ac:dyDescent="0.35">
      <c r="E71">
        <v>32</v>
      </c>
      <c r="F71" s="35" t="str">
        <f>$G$38&amp;"r"&amp;$E71&amp;"c"&amp;F$40</f>
        <v>Quarter!r32c97</v>
      </c>
      <c r="G71" s="35" t="str">
        <f t="shared" si="5"/>
        <v>Quarter!r32c98</v>
      </c>
      <c r="H71" s="35" t="str">
        <f t="shared" si="5"/>
        <v>Quarter!r32c99</v>
      </c>
      <c r="I71" s="35" t="str">
        <f t="shared" si="5"/>
        <v>Quarter!r32c100</v>
      </c>
      <c r="J71" s="35" t="str">
        <f t="shared" si="5"/>
        <v>Quarter!r32c101</v>
      </c>
      <c r="K71" s="35" t="str">
        <f t="shared" si="5"/>
        <v>Quarter!r32c102</v>
      </c>
      <c r="L71" s="35" t="str">
        <f t="shared" si="5"/>
        <v>Quarter!r32c103</v>
      </c>
      <c r="M71" s="35" t="str">
        <f t="shared" si="5"/>
        <v>Quarter!r32c104</v>
      </c>
      <c r="N71" s="35" t="str">
        <f t="shared" si="5"/>
        <v>Quarter!r32c105</v>
      </c>
      <c r="O71" s="35" t="str">
        <f t="shared" si="5"/>
        <v>Quarter!r32c106</v>
      </c>
      <c r="P71" s="35" t="str">
        <f t="shared" si="5"/>
        <v>Quarter!r32c107</v>
      </c>
      <c r="Q71" s="36" t="str">
        <f t="shared" si="5"/>
        <v>Quarter!r32c108</v>
      </c>
    </row>
  </sheetData>
  <printOptions gridLines="1" gridLinesSet="0"/>
  <pageMargins left="0.75" right="0.75" top="1" bottom="1" header="0.5" footer="0.5"/>
  <pageSetup paperSize="9" scale="10" orientation="landscape" horizontalDpi="300" verticalDpi="300"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Cover Sheet</vt:lpstr>
      <vt:lpstr>Contents</vt:lpstr>
      <vt:lpstr>Notes</vt:lpstr>
      <vt:lpstr>Commentary</vt:lpstr>
      <vt:lpstr>Main Table</vt:lpstr>
      <vt:lpstr>Annual</vt:lpstr>
      <vt:lpstr>Quarter</vt:lpstr>
      <vt:lpstr>Calculation</vt:lpstr>
      <vt:lpstr>Calculation!INPUT_BOX</vt:lpstr>
      <vt:lpstr>'Main Table'!Print_Area</vt:lpstr>
      <vt:lpstr>Calculation!Print_Titles</vt:lpstr>
      <vt:lpstr>table11_full</vt:lpstr>
      <vt:lpstr>table11_short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Supply and consumption of coal</dc:title>
  <dc:creator>energy.stats@beis.gov.uk</dc:creator>
  <cp:keywords>cola, supply, consumption</cp:keywords>
  <cp:lastModifiedBy>Harris, Kevin (Energy Security)</cp:lastModifiedBy>
  <cp:lastPrinted>2022-03-04T11:51:18Z</cp:lastPrinted>
  <dcterms:created xsi:type="dcterms:W3CDTF">2021-09-22T14:14:43Z</dcterms:created>
  <dcterms:modified xsi:type="dcterms:W3CDTF">2024-12-16T11:32:43Z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